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sharedStrings.xml" ContentType="application/vnd.openxmlformats-officedocument.spreadsheetml.sharedStrings+xml"/>
  <Override PartName="/xl/worksheets/sheet25.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15" windowWidth="19125" windowHeight="11955" tabRatio="926" firstSheet="36" activeTab="42"/>
  </bookViews>
  <sheets>
    <sheet name="Summary" sheetId="1" r:id="rId1"/>
    <sheet name="Electric CE" sheetId="2" r:id="rId2"/>
    <sheet name="Gas CE" sheetId="3" r:id="rId3"/>
    <sheet name="E201 LIW" sheetId="4" r:id="rId4"/>
    <sheet name="E214 Res. Lighting" sheetId="5" r:id="rId5"/>
    <sheet name="E214 SpaceHeat" sheetId="6" r:id="rId6"/>
    <sheet name="E214 Water Heat" sheetId="7" r:id="rId7"/>
    <sheet name="E214 HomePrint" sheetId="8" r:id="rId8"/>
    <sheet name="E214 Appliances" sheetId="9" r:id="rId9"/>
    <sheet name="E214 Showerheads" sheetId="10" r:id="rId10"/>
    <sheet name="E214  Weatherization" sheetId="11" r:id="rId11"/>
    <sheet name="E214 ARRA Weatherization" sheetId="12" r:id="rId12"/>
    <sheet name="E214 Mobile Home Duct Seal" sheetId="13" r:id="rId13"/>
    <sheet name="E214 Home Energy Reports" sheetId="14" r:id="rId14"/>
    <sheet name="E215  Res. Manufactured Homes" sheetId="15" r:id="rId15"/>
    <sheet name="E215 SF New Construction" sheetId="16" r:id="rId16"/>
    <sheet name="E216 Fuel Conversion" sheetId="17" r:id="rId17"/>
    <sheet name="E217 MFRetrofit" sheetId="18" r:id="rId18"/>
    <sheet name="E218MFNC" sheetId="19" r:id="rId19"/>
    <sheet name="NEEA" sheetId="20" r:id="rId20"/>
    <sheet name="E250 CI Retrofit" sheetId="21" r:id="rId21"/>
    <sheet name="E251 CI New Construction" sheetId="22" r:id="rId22"/>
    <sheet name="E253 CI RCM" sheetId="23" r:id="rId23"/>
    <sheet name="E255 CI SmallBusLighting" sheetId="24" r:id="rId24"/>
    <sheet name="E258 CI High Voltage" sheetId="25" r:id="rId25"/>
    <sheet name="E262 CI Rebates" sheetId="26" r:id="rId26"/>
    <sheet name="T&amp;D-Generation" sheetId="27" r:id="rId27"/>
    <sheet name="G201 LIW" sheetId="28" r:id="rId28"/>
    <sheet name="G214 ResSpaceHeat" sheetId="29" r:id="rId29"/>
    <sheet name="G214 Appliances" sheetId="30" r:id="rId30"/>
    <sheet name="G214 Showerheads" sheetId="31" r:id="rId31"/>
    <sheet name="G214 Weatherization" sheetId="32" r:id="rId32"/>
    <sheet name="G214WebEnabledThermostats" sheetId="33" r:id="rId33"/>
    <sheet name="G214 Home Energy Reports" sheetId="34" r:id="rId34"/>
    <sheet name="G217 MFExisting" sheetId="35" r:id="rId35"/>
    <sheet name="G218 MFNC" sheetId="36" r:id="rId36"/>
    <sheet name="G250 CI Retrofit" sheetId="37" r:id="rId37"/>
    <sheet name="G251 CI NC" sheetId="38" r:id="rId38"/>
    <sheet name="G253 RCM" sheetId="39" r:id="rId39"/>
    <sheet name="G262 CI Rebates" sheetId="40" r:id="rId40"/>
    <sheet name="2012-2013 CE W T&amp;D &amp; ConsCredit" sheetId="41" r:id="rId41"/>
    <sheet name="2012-2013 CE W T&amp;D No ConsCredi" sheetId="42" r:id="rId42"/>
    <sheet name="GasAvoidedCosts" sheetId="43" r:id="rId43"/>
  </sheets>
  <definedNames>
    <definedName name="aMW">'Electric CE'!$F$63</definedName>
    <definedName name="Loadshapes">'2012-2013 CE W T&amp;D No ConsCredi'!$C$6:$P$6</definedName>
    <definedName name="_xlnm.Print_Area" localSheetId="3">'E201 LIW'!$A$1:$AE$86</definedName>
    <definedName name="_xlnm.Print_Area" localSheetId="8">'E214 Appliances'!$A$1:$AF$25</definedName>
    <definedName name="_xlnm.Print_Area" localSheetId="13">'E214 Home Energy Reports'!$A$1:$AE$7</definedName>
    <definedName name="_xlnm.Print_Area" localSheetId="12">'E214 Mobile Home Duct Seal'!$A$1:$AF$16</definedName>
    <definedName name="_xlnm.Print_Area" localSheetId="5">'E214 SpaceHeat'!$A$1:$AF$13</definedName>
    <definedName name="_xlnm.Print_Area" localSheetId="6">'E214 Water Heat'!$A$1:$AF$11</definedName>
    <definedName name="_xlnm.Print_Area" localSheetId="15">'E215 SF New Construction'!$A$1:$AF$22</definedName>
    <definedName name="_xlnm.Print_Area" localSheetId="16">'E216 Fuel Conversion'!$A$1:$AG$52</definedName>
    <definedName name="_xlnm.Print_Area" localSheetId="17">'E217 MFRetrofit'!$A$1:$AF$51</definedName>
    <definedName name="_xlnm.Print_Area" localSheetId="18">E218MFNC!$A$1:$AF$27</definedName>
    <definedName name="_xlnm.Print_Area" localSheetId="27">'G201 LIW'!$A$1:$AB$48</definedName>
    <definedName name="_xlnm.Print_Area" localSheetId="29">'G214 Appliances'!$A$1:$AC$13</definedName>
    <definedName name="_xlnm.Print_Area" localSheetId="33">'G214 Home Energy Reports'!$A$1:$AA$7</definedName>
    <definedName name="_xlnm.Print_Area" localSheetId="32">G214WebEnabledThermostats!$A$1:$AA$7</definedName>
    <definedName name="_xlnm.Print_Area" localSheetId="34">'G217 MFExisting'!$A$1:$AC$11</definedName>
    <definedName name="_xlnm.Print_Area" localSheetId="36">'G250 CI Retrofit'!$A$1:$AC$12</definedName>
    <definedName name="_xlnm.Print_Area" localSheetId="37">'G251 CI NC'!$A$1:$AC$9</definedName>
    <definedName name="_xlnm.Print_Area" localSheetId="38">'G253 RCM'!$A$1:$AC$8</definedName>
    <definedName name="_xlnm.Print_Area" localSheetId="39">'G262 CI Rebates'!$A$1:$AC$14</definedName>
    <definedName name="_xlnm.Print_Area" localSheetId="2">'Gas CE'!$A$1:$U$46</definedName>
    <definedName name="_xlnm.Print_Titles" localSheetId="3">'E201 LIW'!$A:$C,'E201 LIW'!$1:$4</definedName>
    <definedName name="_xlnm.Print_Titles" localSheetId="10">'E214  Weatherization'!$A:$C</definedName>
    <definedName name="_xlnm.Print_Titles" localSheetId="8">'E214 Appliances'!$A:$C</definedName>
    <definedName name="_xlnm.Print_Titles" localSheetId="11">'E214 ARRA Weatherization'!$A:$C</definedName>
    <definedName name="_xlnm.Print_Titles" localSheetId="13">'E214 Home Energy Reports'!$A:$C</definedName>
    <definedName name="_xlnm.Print_Titles" localSheetId="7">'E214 HomePrint'!$A:$C</definedName>
    <definedName name="_xlnm.Print_Titles" localSheetId="12">'E214 Mobile Home Duct Seal'!$A:$C</definedName>
    <definedName name="_xlnm.Print_Titles" localSheetId="4">'E214 Res. Lighting'!$A:$C</definedName>
    <definedName name="_xlnm.Print_Titles" localSheetId="9">'E214 Showerheads'!$A:$C</definedName>
    <definedName name="_xlnm.Print_Titles" localSheetId="5">'E214 SpaceHeat'!$A:$C</definedName>
    <definedName name="_xlnm.Print_Titles" localSheetId="6">'E214 Water Heat'!$A:$C</definedName>
    <definedName name="_xlnm.Print_Titles" localSheetId="14">'E215  Res. Manufactured Homes'!$A:$C</definedName>
    <definedName name="_xlnm.Print_Titles" localSheetId="15">'E215 SF New Construction'!$A:$C</definedName>
    <definedName name="_xlnm.Print_Titles" localSheetId="16">'E216 Fuel Conversion'!$A:$C</definedName>
    <definedName name="_xlnm.Print_Titles" localSheetId="17">'E217 MFRetrofit'!$A:$C</definedName>
    <definedName name="_xlnm.Print_Titles" localSheetId="18">E218MFNC!$A:$C</definedName>
    <definedName name="_xlnm.Print_Titles" localSheetId="20">'E250 CI Retrofit'!$A:$C</definedName>
    <definedName name="_xlnm.Print_Titles" localSheetId="21">'E251 CI New Construction'!$A:$C</definedName>
    <definedName name="_xlnm.Print_Titles" localSheetId="22">'E253 CI RCM'!$A:$C</definedName>
    <definedName name="_xlnm.Print_Titles" localSheetId="23">'E255 CI SmallBusLighting'!$A:$C</definedName>
    <definedName name="_xlnm.Print_Titles" localSheetId="24">'E258 CI High Voltage'!$A:$C</definedName>
    <definedName name="_xlnm.Print_Titles" localSheetId="25">'E262 CI Rebates'!$A:$C</definedName>
    <definedName name="_xlnm.Print_Titles" localSheetId="1">'Electric CE'!$A:$B,'Electric CE'!$1:$3</definedName>
    <definedName name="_xlnm.Print_Titles" localSheetId="27">'G201 LIW'!$A:$C</definedName>
    <definedName name="_xlnm.Print_Titles" localSheetId="29">'G214 Appliances'!$A:$C</definedName>
    <definedName name="_xlnm.Print_Titles" localSheetId="33">'G214 Home Energy Reports'!$A:$C</definedName>
    <definedName name="_xlnm.Print_Titles" localSheetId="28">'G214 ResSpaceHeat'!$A:$C</definedName>
    <definedName name="_xlnm.Print_Titles" localSheetId="30">'G214 Showerheads'!$A:$C</definedName>
    <definedName name="_xlnm.Print_Titles" localSheetId="31">'G214 Weatherization'!$A:$C</definedName>
    <definedName name="_xlnm.Print_Titles" localSheetId="32">G214WebEnabledThermostats!$A:$C</definedName>
    <definedName name="_xlnm.Print_Titles" localSheetId="34">'G217 MFExisting'!$A:$C</definedName>
    <definedName name="_xlnm.Print_Titles" localSheetId="35">'G218 MFNC'!$A:$C</definedName>
    <definedName name="_xlnm.Print_Titles" localSheetId="36">'G250 CI Retrofit'!$A:$C</definedName>
    <definedName name="_xlnm.Print_Titles" localSheetId="37">'G251 CI NC'!$A:$C</definedName>
    <definedName name="_xlnm.Print_Titles" localSheetId="38">'G253 RCM'!$A:$C</definedName>
    <definedName name="_xlnm.Print_Titles" localSheetId="39">'G262 CI Rebates'!$A:$C</definedName>
    <definedName name="_xlnm.Print_Titles" localSheetId="2">'Gas CE'!$A:$B,'Gas CE'!$1:$3</definedName>
    <definedName name="_xlnm.Print_Titles" localSheetId="19">NEEA!$A:$C</definedName>
    <definedName name="_xlnm.Print_Titles" localSheetId="26">'T&amp;D-Generation'!$A:$C</definedName>
    <definedName name="Z_9B4B0DAB_FAB9_4E24_9A0E_9A6ECAA72FED_.wvu.PrintTitles" localSheetId="1" hidden="1">'Electric CE'!$A:$B,'Electric CE'!$1:$3</definedName>
    <definedName name="Z_9B4B0DAB_FAB9_4E24_9A0E_9A6ECAA72FED_.wvu.PrintTitles" localSheetId="2" hidden="1">'Gas CE'!$A:$B,'Gas CE'!$1:$3</definedName>
    <definedName name="Z_F8CBED13_6556_4784_BBB1_9BE8F83E1036_.wvu.PrintTitles" localSheetId="1" hidden="1">'Electric CE'!$A:$B,'Electric CE'!$1:$3</definedName>
    <definedName name="Z_F8CBED13_6556_4784_BBB1_9BE8F83E1036_.wvu.PrintTitles" localSheetId="2" hidden="1">'Gas CE'!$A:$B,'Gas CE'!$1:$3</definedName>
  </definedNames>
  <calcPr calcId="125725"/>
  <customWorkbookViews>
    <customWorkbookView name="Andy Hemstreet - Personal View" guid="{F8CBED13-6556-4784-BBB1-9BE8F83E1036}" mergeInterval="0" personalView="1" maximized="1" xWindow="1" yWindow="1" windowWidth="1280" windowHeight="779" tabRatio="926" activeSheetId="4"/>
    <customWorkbookView name="bwilhe - Personal View" guid="{9B4B0DAB-FAB9-4E24-9A0E-9A6ECAA72FED}" mergeInterval="0" personalView="1" maximized="1" xWindow="1" yWindow="1" windowWidth="1276" windowHeight="803" tabRatio="777" activeSheetId="4"/>
  </customWorkbookViews>
</workbook>
</file>

<file path=xl/calcChain.xml><?xml version="1.0" encoding="utf-8"?>
<calcChain xmlns="http://schemas.openxmlformats.org/spreadsheetml/2006/main">
  <c r="N19" i="2"/>
  <c r="N17" i="3"/>
  <c r="X6" i="40"/>
  <c r="X13" s="1"/>
  <c r="X7"/>
  <c r="X8"/>
  <c r="X9"/>
  <c r="X10"/>
  <c r="X11"/>
  <c r="X12"/>
  <c r="V6" i="39"/>
  <c r="W6"/>
  <c r="X6"/>
  <c r="Y6"/>
  <c r="Z6" s="1"/>
  <c r="V7"/>
  <c r="W7"/>
  <c r="X7"/>
  <c r="V6" i="38"/>
  <c r="W6"/>
  <c r="X6"/>
  <c r="Y6"/>
  <c r="Z6" s="1"/>
  <c r="V7"/>
  <c r="W7"/>
  <c r="X7"/>
  <c r="Y7"/>
  <c r="Z7" s="1"/>
  <c r="V8"/>
  <c r="W8"/>
  <c r="X8"/>
  <c r="V6" i="37"/>
  <c r="W6"/>
  <c r="X6"/>
  <c r="Y6"/>
  <c r="Z6" s="1"/>
  <c r="V7"/>
  <c r="W7"/>
  <c r="X7"/>
  <c r="Y7"/>
  <c r="Z7" s="1"/>
  <c r="V8"/>
  <c r="W8"/>
  <c r="X8"/>
  <c r="Y8"/>
  <c r="Z8" s="1"/>
  <c r="V9"/>
  <c r="W9"/>
  <c r="X9"/>
  <c r="Y9"/>
  <c r="Z9" s="1"/>
  <c r="V10"/>
  <c r="W10"/>
  <c r="X10"/>
  <c r="Y10"/>
  <c r="Z10" s="1"/>
  <c r="V11"/>
  <c r="W11"/>
  <c r="X11"/>
  <c r="V5" i="36"/>
  <c r="W5"/>
  <c r="X5"/>
  <c r="Y5"/>
  <c r="Z5" s="1"/>
  <c r="V6"/>
  <c r="W6"/>
  <c r="X6"/>
  <c r="Y6"/>
  <c r="Z6" s="1"/>
  <c r="V7"/>
  <c r="W7"/>
  <c r="X7"/>
  <c r="Y7"/>
  <c r="Z7" s="1"/>
  <c r="V8"/>
  <c r="W8"/>
  <c r="X8"/>
  <c r="Y8"/>
  <c r="Z8" s="1"/>
  <c r="V9"/>
  <c r="W9"/>
  <c r="X9"/>
  <c r="Y9"/>
  <c r="Z9" s="1"/>
  <c r="V10"/>
  <c r="W10"/>
  <c r="X10"/>
  <c r="Y10"/>
  <c r="Z10" s="1"/>
  <c r="V11"/>
  <c r="W11"/>
  <c r="X11"/>
  <c r="Y11"/>
  <c r="Z11" s="1"/>
  <c r="V12"/>
  <c r="W12"/>
  <c r="X12"/>
  <c r="Y12"/>
  <c r="Z12" s="1"/>
  <c r="V13"/>
  <c r="W13"/>
  <c r="X13"/>
  <c r="Y13"/>
  <c r="Z13" s="1"/>
  <c r="V14"/>
  <c r="W14"/>
  <c r="X14"/>
  <c r="Y14"/>
  <c r="Z14" s="1"/>
  <c r="V15"/>
  <c r="W15"/>
  <c r="X15"/>
  <c r="V6" i="35"/>
  <c r="W6"/>
  <c r="X6"/>
  <c r="Y6"/>
  <c r="Z6" s="1"/>
  <c r="V7"/>
  <c r="W7"/>
  <c r="X7"/>
  <c r="Y7"/>
  <c r="Z7" s="1"/>
  <c r="V8"/>
  <c r="W8"/>
  <c r="X8"/>
  <c r="Y8"/>
  <c r="Z8" s="1"/>
  <c r="V9"/>
  <c r="W9"/>
  <c r="X9"/>
  <c r="Y9"/>
  <c r="Z9" s="1"/>
  <c r="V10"/>
  <c r="W10"/>
  <c r="X10"/>
  <c r="P5" i="23"/>
  <c r="O5"/>
  <c r="Q5" s="1"/>
  <c r="N5"/>
  <c r="AA50" i="18"/>
  <c r="AA11" i="36" l="1"/>
  <c r="AB11"/>
  <c r="AA9"/>
  <c r="AB9"/>
  <c r="AA7" i="37"/>
  <c r="AB7"/>
  <c r="AA14" i="36"/>
  <c r="AB14"/>
  <c r="AA12"/>
  <c r="AB12"/>
  <c r="AA10"/>
  <c r="AB10"/>
  <c r="AA9" i="35"/>
  <c r="AB9"/>
  <c r="AB8"/>
  <c r="AA8"/>
  <c r="AA7"/>
  <c r="AB7"/>
  <c r="AB6"/>
  <c r="AA6"/>
  <c r="Z10"/>
  <c r="AA10" i="37"/>
  <c r="AB10"/>
  <c r="AB9"/>
  <c r="AA9"/>
  <c r="AA8"/>
  <c r="AB8"/>
  <c r="AA6"/>
  <c r="AB6"/>
  <c r="Z11"/>
  <c r="AB6" i="39"/>
  <c r="Z7"/>
  <c r="AA6"/>
  <c r="AB13" i="36"/>
  <c r="AA13"/>
  <c r="AA8"/>
  <c r="AB8"/>
  <c r="AB7"/>
  <c r="AA7"/>
  <c r="AA6"/>
  <c r="AB6"/>
  <c r="AB5"/>
  <c r="AA5"/>
  <c r="Z15"/>
  <c r="AB7" i="38"/>
  <c r="AA7"/>
  <c r="AA6"/>
  <c r="Z8"/>
  <c r="AB6"/>
  <c r="N13" i="3"/>
  <c r="N12"/>
  <c r="L15" i="1" s="1"/>
  <c r="N8" i="3"/>
  <c r="N6"/>
  <c r="L9" i="1" s="1"/>
  <c r="S20" i="2"/>
  <c r="N12"/>
  <c r="N11"/>
  <c r="E14" i="1" s="1"/>
  <c r="N10" i="2"/>
  <c r="N9"/>
  <c r="E12" i="1" s="1"/>
  <c r="K10"/>
  <c r="L10"/>
  <c r="M10"/>
  <c r="N10"/>
  <c r="L11"/>
  <c r="L13"/>
  <c r="L14"/>
  <c r="L16"/>
  <c r="L18"/>
  <c r="J21"/>
  <c r="K21"/>
  <c r="L21"/>
  <c r="M21"/>
  <c r="N21"/>
  <c r="I9"/>
  <c r="I10"/>
  <c r="I11"/>
  <c r="I12"/>
  <c r="I13"/>
  <c r="I14"/>
  <c r="I15"/>
  <c r="I16"/>
  <c r="I17"/>
  <c r="I18"/>
  <c r="I19"/>
  <c r="I20"/>
  <c r="I21"/>
  <c r="I22"/>
  <c r="I23"/>
  <c r="I8"/>
  <c r="C30"/>
  <c r="B9"/>
  <c r="B10"/>
  <c r="B11"/>
  <c r="B12"/>
  <c r="B13"/>
  <c r="B14"/>
  <c r="B15"/>
  <c r="B16"/>
  <c r="B17"/>
  <c r="B18"/>
  <c r="B19"/>
  <c r="B20"/>
  <c r="B21"/>
  <c r="B22"/>
  <c r="B23"/>
  <c r="B24"/>
  <c r="B25"/>
  <c r="B26"/>
  <c r="B27"/>
  <c r="B28"/>
  <c r="B29"/>
  <c r="B30"/>
  <c r="B31"/>
  <c r="B32"/>
  <c r="B33"/>
  <c r="B34"/>
  <c r="B35"/>
  <c r="E9"/>
  <c r="E10"/>
  <c r="E13"/>
  <c r="E15"/>
  <c r="E18"/>
  <c r="E21"/>
  <c r="E22"/>
  <c r="E23"/>
  <c r="E28"/>
  <c r="E29"/>
  <c r="D30"/>
  <c r="E30"/>
  <c r="F30"/>
  <c r="G30"/>
  <c r="D33"/>
  <c r="E33"/>
  <c r="E34"/>
  <c r="F34"/>
  <c r="G34"/>
  <c r="L55" i="2"/>
  <c r="N38"/>
  <c r="B8" i="1"/>
  <c r="G31" i="2"/>
  <c r="L31" s="1"/>
  <c r="F31"/>
  <c r="C34" i="1" s="1"/>
  <c r="D31" i="2"/>
  <c r="AA10" i="35" l="1"/>
  <c r="AB10"/>
  <c r="AB8" i="38"/>
  <c r="AA8"/>
  <c r="AA15" i="36"/>
  <c r="AB15"/>
  <c r="AB7" i="39"/>
  <c r="AA7"/>
  <c r="AA11" i="37"/>
  <c r="AB11"/>
  <c r="D34" i="1"/>
  <c r="O31" i="2"/>
  <c r="M31"/>
  <c r="P31" s="1"/>
  <c r="D6"/>
  <c r="D7"/>
  <c r="J5" i="3"/>
  <c r="N32" i="2"/>
  <c r="E35" i="1" s="1"/>
  <c r="N37" i="3"/>
  <c r="R18"/>
  <c r="R15"/>
  <c r="R6"/>
  <c r="R7"/>
  <c r="R8"/>
  <c r="R10"/>
  <c r="R11"/>
  <c r="R12"/>
  <c r="R13"/>
  <c r="O33"/>
  <c r="M39"/>
  <c r="P39" s="1"/>
  <c r="M40"/>
  <c r="P40" s="1"/>
  <c r="M41"/>
  <c r="P41" s="1"/>
  <c r="M42"/>
  <c r="P42" s="1"/>
  <c r="M38"/>
  <c r="P38" s="1"/>
  <c r="M28"/>
  <c r="P28" s="1"/>
  <c r="M29"/>
  <c r="P29" s="1"/>
  <c r="M30"/>
  <c r="P30" s="1"/>
  <c r="M31"/>
  <c r="P31" s="1"/>
  <c r="M32"/>
  <c r="P32" s="1"/>
  <c r="M33"/>
  <c r="P33" s="1"/>
  <c r="M34"/>
  <c r="P34" s="1"/>
  <c r="M35"/>
  <c r="P35" s="1"/>
  <c r="M36"/>
  <c r="P36" s="1"/>
  <c r="M23"/>
  <c r="P23" s="1"/>
  <c r="M24"/>
  <c r="P24" s="1"/>
  <c r="M25"/>
  <c r="P25" s="1"/>
  <c r="M22"/>
  <c r="P22" s="1"/>
  <c r="P7"/>
  <c r="O39"/>
  <c r="O40"/>
  <c r="O41"/>
  <c r="O42"/>
  <c r="O38"/>
  <c r="O35"/>
  <c r="O36"/>
  <c r="O34"/>
  <c r="O29"/>
  <c r="O30"/>
  <c r="O31"/>
  <c r="O32"/>
  <c r="O28"/>
  <c r="O23"/>
  <c r="O24"/>
  <c r="O25"/>
  <c r="O22"/>
  <c r="M18"/>
  <c r="P18" s="1"/>
  <c r="O18"/>
  <c r="O7"/>
  <c r="S25" i="2"/>
  <c r="S26"/>
  <c r="S27"/>
  <c r="S15"/>
  <c r="S18"/>
  <c r="S19"/>
  <c r="S9"/>
  <c r="S10"/>
  <c r="S11"/>
  <c r="S12"/>
  <c r="S6"/>
  <c r="S7"/>
  <c r="O59"/>
  <c r="O60"/>
  <c r="O61"/>
  <c r="O58"/>
  <c r="O51"/>
  <c r="O52"/>
  <c r="O53"/>
  <c r="O54"/>
  <c r="O50"/>
  <c r="O47"/>
  <c r="O48"/>
  <c r="O46"/>
  <c r="O41"/>
  <c r="O42"/>
  <c r="O43"/>
  <c r="O44"/>
  <c r="O45"/>
  <c r="O40"/>
  <c r="O35"/>
  <c r="O36"/>
  <c r="O37"/>
  <c r="O34"/>
  <c r="O30"/>
  <c r="O27"/>
  <c r="L43" i="3"/>
  <c r="M43" s="1"/>
  <c r="P43" s="1"/>
  <c r="L27"/>
  <c r="M27" s="1"/>
  <c r="P27" s="1"/>
  <c r="L21"/>
  <c r="O21" s="1"/>
  <c r="I30" i="2"/>
  <c r="H30"/>
  <c r="G30"/>
  <c r="F30"/>
  <c r="D30"/>
  <c r="K5" i="20"/>
  <c r="T6"/>
  <c r="R6"/>
  <c r="V5"/>
  <c r="V6"/>
  <c r="O5"/>
  <c r="O6"/>
  <c r="N5"/>
  <c r="N6"/>
  <c r="L5"/>
  <c r="L6"/>
  <c r="P5"/>
  <c r="AC5"/>
  <c r="AD5" s="1"/>
  <c r="AD6" s="1"/>
  <c r="Q30" i="2" s="1"/>
  <c r="E5" i="20"/>
  <c r="Q5"/>
  <c r="Q6"/>
  <c r="P6"/>
  <c r="S6"/>
  <c r="S5"/>
  <c r="W5"/>
  <c r="X5" s="1"/>
  <c r="L62" i="2"/>
  <c r="O62" s="1"/>
  <c r="O55"/>
  <c r="M53"/>
  <c r="P53" s="1"/>
  <c r="M54"/>
  <c r="P54" s="1"/>
  <c r="L32"/>
  <c r="D35" i="1" s="1"/>
  <c r="M59" i="2"/>
  <c r="P59" s="1"/>
  <c r="M60"/>
  <c r="P60" s="1"/>
  <c r="M61"/>
  <c r="P61" s="1"/>
  <c r="M58"/>
  <c r="P58" s="1"/>
  <c r="M51"/>
  <c r="P51" s="1"/>
  <c r="M52"/>
  <c r="P52" s="1"/>
  <c r="M50"/>
  <c r="P50" s="1"/>
  <c r="M48"/>
  <c r="P48" s="1"/>
  <c r="M45"/>
  <c r="P45" s="1"/>
  <c r="M46"/>
  <c r="P46" s="1"/>
  <c r="M47"/>
  <c r="P47" s="1"/>
  <c r="L39"/>
  <c r="L38" s="1"/>
  <c r="U5" i="20"/>
  <c r="AA5"/>
  <c r="E6"/>
  <c r="R6" i="34"/>
  <c r="Q6"/>
  <c r="R6" i="33"/>
  <c r="Q6"/>
  <c r="J6"/>
  <c r="K17" i="16"/>
  <c r="L17"/>
  <c r="N17"/>
  <c r="O17"/>
  <c r="P17"/>
  <c r="Q17"/>
  <c r="S17"/>
  <c r="V17"/>
  <c r="W17"/>
  <c r="X17" s="1"/>
  <c r="Y17" s="1"/>
  <c r="AC17"/>
  <c r="AD17" s="1"/>
  <c r="AE17" s="1"/>
  <c r="X6" i="31"/>
  <c r="X7"/>
  <c r="X8"/>
  <c r="X9"/>
  <c r="X10"/>
  <c r="X11"/>
  <c r="X5"/>
  <c r="W6"/>
  <c r="W7"/>
  <c r="W8"/>
  <c r="W9"/>
  <c r="W10"/>
  <c r="W11"/>
  <c r="W5"/>
  <c r="V8"/>
  <c r="V9"/>
  <c r="V10"/>
  <c r="V11"/>
  <c r="V7"/>
  <c r="V6"/>
  <c r="V5"/>
  <c r="X6" i="32"/>
  <c r="X7"/>
  <c r="X8"/>
  <c r="X9"/>
  <c r="X10"/>
  <c r="X11"/>
  <c r="X12"/>
  <c r="X5"/>
  <c r="W6"/>
  <c r="W7"/>
  <c r="W8"/>
  <c r="W9"/>
  <c r="W10"/>
  <c r="W11"/>
  <c r="W12"/>
  <c r="W5"/>
  <c r="V6"/>
  <c r="V7"/>
  <c r="V8"/>
  <c r="V9"/>
  <c r="V10"/>
  <c r="V11"/>
  <c r="V12"/>
  <c r="V5"/>
  <c r="W7" i="28"/>
  <c r="W8"/>
  <c r="W9"/>
  <c r="W10"/>
  <c r="W11"/>
  <c r="W12"/>
  <c r="W13"/>
  <c r="W14"/>
  <c r="W15"/>
  <c r="W16"/>
  <c r="W17"/>
  <c r="W18"/>
  <c r="W19"/>
  <c r="W20"/>
  <c r="W21"/>
  <c r="W22"/>
  <c r="W23"/>
  <c r="W24"/>
  <c r="W25"/>
  <c r="W26"/>
  <c r="W27"/>
  <c r="W28"/>
  <c r="W29"/>
  <c r="W30"/>
  <c r="W31"/>
  <c r="W32"/>
  <c r="W33"/>
  <c r="W34"/>
  <c r="W35"/>
  <c r="W36"/>
  <c r="W37"/>
  <c r="W38"/>
  <c r="W39"/>
  <c r="W40"/>
  <c r="W41"/>
  <c r="W42"/>
  <c r="W43"/>
  <c r="W44"/>
  <c r="W45"/>
  <c r="W46"/>
  <c r="W6"/>
  <c r="V6" i="33"/>
  <c r="S12" i="30"/>
  <c r="T12"/>
  <c r="U12"/>
  <c r="X7"/>
  <c r="X8"/>
  <c r="X9"/>
  <c r="X10"/>
  <c r="X11"/>
  <c r="X6"/>
  <c r="W7"/>
  <c r="W8"/>
  <c r="W9"/>
  <c r="W10"/>
  <c r="W11"/>
  <c r="W6"/>
  <c r="V7"/>
  <c r="V8"/>
  <c r="V9"/>
  <c r="V10"/>
  <c r="V11"/>
  <c r="V6"/>
  <c r="X6" i="29"/>
  <c r="X7"/>
  <c r="X8"/>
  <c r="X5"/>
  <c r="V6" i="34"/>
  <c r="U6"/>
  <c r="U5" i="14"/>
  <c r="AB6" i="19"/>
  <c r="AB7"/>
  <c r="AB8"/>
  <c r="AB9"/>
  <c r="AB10"/>
  <c r="AB11"/>
  <c r="AB12"/>
  <c r="AB13"/>
  <c r="AB14"/>
  <c r="AB15"/>
  <c r="AB16"/>
  <c r="AB17"/>
  <c r="AB18"/>
  <c r="AB19"/>
  <c r="AB20"/>
  <c r="AB21"/>
  <c r="AB22"/>
  <c r="AB23"/>
  <c r="AB24"/>
  <c r="AB25"/>
  <c r="AB5"/>
  <c r="V6"/>
  <c r="V7"/>
  <c r="V8"/>
  <c r="V9"/>
  <c r="V10"/>
  <c r="V11"/>
  <c r="V12"/>
  <c r="V13"/>
  <c r="V14"/>
  <c r="V15"/>
  <c r="V16"/>
  <c r="V17"/>
  <c r="V18"/>
  <c r="V19"/>
  <c r="V20"/>
  <c r="V21"/>
  <c r="V22"/>
  <c r="V23"/>
  <c r="V24"/>
  <c r="V25"/>
  <c r="V5"/>
  <c r="U6"/>
  <c r="U7"/>
  <c r="U8"/>
  <c r="U9"/>
  <c r="U10"/>
  <c r="U11"/>
  <c r="U12"/>
  <c r="U13"/>
  <c r="U14"/>
  <c r="U15"/>
  <c r="U16"/>
  <c r="U17"/>
  <c r="U18"/>
  <c r="U19"/>
  <c r="U20"/>
  <c r="U21"/>
  <c r="U22"/>
  <c r="U23"/>
  <c r="U24"/>
  <c r="U25"/>
  <c r="U5"/>
  <c r="AB26"/>
  <c r="AA26"/>
  <c r="AB50" i="18"/>
  <c r="AB6"/>
  <c r="AB7"/>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
  <c r="V50"/>
  <c r="V7"/>
  <c r="V8"/>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6"/>
  <c r="V5"/>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6"/>
  <c r="U7"/>
  <c r="U8"/>
  <c r="U9"/>
  <c r="U5"/>
  <c r="V8" i="16"/>
  <c r="V9"/>
  <c r="V10"/>
  <c r="V11"/>
  <c r="V12"/>
  <c r="V13"/>
  <c r="V14"/>
  <c r="V15"/>
  <c r="V16"/>
  <c r="V18"/>
  <c r="V19"/>
  <c r="V20"/>
  <c r="V5"/>
  <c r="U6" i="17"/>
  <c r="U7"/>
  <c r="U8"/>
  <c r="U9"/>
  <c r="U10"/>
  <c r="U11"/>
  <c r="U12"/>
  <c r="U13"/>
  <c r="U14"/>
  <c r="U15"/>
  <c r="U16"/>
  <c r="U17"/>
  <c r="U18"/>
  <c r="U19"/>
  <c r="U20"/>
  <c r="U21"/>
  <c r="U22"/>
  <c r="U23"/>
  <c r="U5"/>
  <c r="T6"/>
  <c r="T7"/>
  <c r="T8"/>
  <c r="T9"/>
  <c r="T10"/>
  <c r="T11"/>
  <c r="T12"/>
  <c r="T13"/>
  <c r="T14"/>
  <c r="T15"/>
  <c r="T16"/>
  <c r="T17"/>
  <c r="T18"/>
  <c r="T19"/>
  <c r="T20"/>
  <c r="T21"/>
  <c r="T22"/>
  <c r="T23"/>
  <c r="T5"/>
  <c r="AB6"/>
  <c r="AB7"/>
  <c r="AB8"/>
  <c r="AB9"/>
  <c r="AB10"/>
  <c r="AB11"/>
  <c r="AB12"/>
  <c r="AB13"/>
  <c r="AB14"/>
  <c r="AB15"/>
  <c r="AB16"/>
  <c r="AB17"/>
  <c r="AB18"/>
  <c r="AB19"/>
  <c r="AB20"/>
  <c r="AB21"/>
  <c r="AB22"/>
  <c r="AB23"/>
  <c r="AB5"/>
  <c r="AB24"/>
  <c r="AA24"/>
  <c r="V6" i="5"/>
  <c r="V7"/>
  <c r="V8"/>
  <c r="V9"/>
  <c r="V10"/>
  <c r="V11"/>
  <c r="V12"/>
  <c r="V13"/>
  <c r="V14"/>
  <c r="V15"/>
  <c r="V16"/>
  <c r="V5"/>
  <c r="U17"/>
  <c r="U6"/>
  <c r="U7"/>
  <c r="U8"/>
  <c r="U9"/>
  <c r="U10"/>
  <c r="U11"/>
  <c r="U12"/>
  <c r="U13"/>
  <c r="U14"/>
  <c r="U15"/>
  <c r="U16"/>
  <c r="U5"/>
  <c r="AB6"/>
  <c r="AB7"/>
  <c r="AB17"/>
  <c r="AB8"/>
  <c r="AB9"/>
  <c r="AB10"/>
  <c r="AB11"/>
  <c r="AB12"/>
  <c r="AB13"/>
  <c r="AB14"/>
  <c r="AB15"/>
  <c r="AB16"/>
  <c r="AB5"/>
  <c r="AA17"/>
  <c r="T14" i="10"/>
  <c r="U6"/>
  <c r="U7"/>
  <c r="U8"/>
  <c r="U9"/>
  <c r="U10"/>
  <c r="U11"/>
  <c r="U12"/>
  <c r="U13"/>
  <c r="U5"/>
  <c r="T6"/>
  <c r="T7"/>
  <c r="T8"/>
  <c r="T9"/>
  <c r="T10"/>
  <c r="T11"/>
  <c r="T12"/>
  <c r="T13"/>
  <c r="T5"/>
  <c r="AA14"/>
  <c r="AA6"/>
  <c r="AA7"/>
  <c r="AA8"/>
  <c r="AA9"/>
  <c r="AA10"/>
  <c r="AA11"/>
  <c r="AA12"/>
  <c r="AA13"/>
  <c r="AA5"/>
  <c r="Z14"/>
  <c r="Z6"/>
  <c r="Z7"/>
  <c r="Z8"/>
  <c r="Z9"/>
  <c r="Z10"/>
  <c r="Z11"/>
  <c r="Z12"/>
  <c r="Z13"/>
  <c r="Z5"/>
  <c r="AB6" i="9"/>
  <c r="AB7"/>
  <c r="AB8"/>
  <c r="AB9"/>
  <c r="AB10"/>
  <c r="AB11"/>
  <c r="AB12"/>
  <c r="AB13"/>
  <c r="AB14"/>
  <c r="AB15"/>
  <c r="AB16"/>
  <c r="AB17"/>
  <c r="AB18"/>
  <c r="AB19"/>
  <c r="AB20"/>
  <c r="AB21"/>
  <c r="AB22"/>
  <c r="AB23"/>
  <c r="AB5"/>
  <c r="AB24"/>
  <c r="AA24"/>
  <c r="AA6"/>
  <c r="AA7"/>
  <c r="AA8"/>
  <c r="AA9"/>
  <c r="AA10"/>
  <c r="AA11"/>
  <c r="AA12"/>
  <c r="AA13"/>
  <c r="AA14"/>
  <c r="AA15"/>
  <c r="AA16"/>
  <c r="AA17"/>
  <c r="AA18"/>
  <c r="AA19"/>
  <c r="AA20"/>
  <c r="AA21"/>
  <c r="AA22"/>
  <c r="AA23"/>
  <c r="AA5"/>
  <c r="V6" i="6"/>
  <c r="V7"/>
  <c r="V8"/>
  <c r="V9"/>
  <c r="V10"/>
  <c r="V11"/>
  <c r="V5"/>
  <c r="V6" i="13"/>
  <c r="V7"/>
  <c r="V8"/>
  <c r="V9"/>
  <c r="V10"/>
  <c r="V11"/>
  <c r="V12"/>
  <c r="V13"/>
  <c r="V14"/>
  <c r="V5"/>
  <c r="V6" i="8"/>
  <c r="V7"/>
  <c r="V5"/>
  <c r="V8" s="1"/>
  <c r="V6" i="11"/>
  <c r="V7"/>
  <c r="V8"/>
  <c r="V9"/>
  <c r="V10"/>
  <c r="V11"/>
  <c r="V12"/>
  <c r="V13"/>
  <c r="V14"/>
  <c r="V15"/>
  <c r="V16"/>
  <c r="V17"/>
  <c r="V18"/>
  <c r="V19"/>
  <c r="V20"/>
  <c r="V21"/>
  <c r="V22"/>
  <c r="V23"/>
  <c r="V24"/>
  <c r="V25"/>
  <c r="V5"/>
  <c r="V6" i="12"/>
  <c r="V7"/>
  <c r="V8"/>
  <c r="V9"/>
  <c r="V10"/>
  <c r="V11"/>
  <c r="V12"/>
  <c r="V5"/>
  <c r="V6" i="7"/>
  <c r="V7"/>
  <c r="V8"/>
  <c r="V9"/>
  <c r="V5"/>
  <c r="AA6" i="4"/>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83"/>
  <c r="AA74"/>
  <c r="AA75"/>
  <c r="AA76"/>
  <c r="AA77"/>
  <c r="AA78"/>
  <c r="AA79"/>
  <c r="AA80"/>
  <c r="AA81"/>
  <c r="AA82"/>
  <c r="AA5"/>
  <c r="Z83"/>
  <c r="U6"/>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5"/>
  <c r="V6" i="15"/>
  <c r="V7"/>
  <c r="V5"/>
  <c r="V6" i="26"/>
  <c r="V7"/>
  <c r="V8"/>
  <c r="V9"/>
  <c r="V10"/>
  <c r="V11"/>
  <c r="V12"/>
  <c r="V13"/>
  <c r="V14"/>
  <c r="V15"/>
  <c r="V16"/>
  <c r="V17"/>
  <c r="V18"/>
  <c r="V19"/>
  <c r="V20"/>
  <c r="V5"/>
  <c r="V6" i="22"/>
  <c r="V7"/>
  <c r="V8"/>
  <c r="V5"/>
  <c r="V7" i="21"/>
  <c r="V8"/>
  <c r="V9"/>
  <c r="V10"/>
  <c r="V11"/>
  <c r="V12"/>
  <c r="V6"/>
  <c r="V5"/>
  <c r="V5" i="24"/>
  <c r="V5" i="23"/>
  <c r="V5" i="25"/>
  <c r="T7" i="16"/>
  <c r="V7"/>
  <c r="T6"/>
  <c r="V6"/>
  <c r="V21"/>
  <c r="N6" i="19"/>
  <c r="N7"/>
  <c r="N8"/>
  <c r="N9"/>
  <c r="N10"/>
  <c r="N11"/>
  <c r="N12"/>
  <c r="N13"/>
  <c r="N14"/>
  <c r="N15"/>
  <c r="N16"/>
  <c r="N17"/>
  <c r="N18"/>
  <c r="N19"/>
  <c r="N20"/>
  <c r="N21"/>
  <c r="N22"/>
  <c r="N23"/>
  <c r="N24"/>
  <c r="N25"/>
  <c r="N5"/>
  <c r="G17" i="3"/>
  <c r="U7" i="39"/>
  <c r="R7"/>
  <c r="M7"/>
  <c r="O6"/>
  <c r="O7" s="1"/>
  <c r="H17" i="3" s="1"/>
  <c r="N6" i="39"/>
  <c r="N7"/>
  <c r="L6"/>
  <c r="L7"/>
  <c r="F17" i="3"/>
  <c r="J20" i="1" s="1"/>
  <c r="K6" i="39"/>
  <c r="P6" s="1"/>
  <c r="K6" i="37"/>
  <c r="P6"/>
  <c r="P11"/>
  <c r="I15" i="3"/>
  <c r="O9" i="37"/>
  <c r="K9"/>
  <c r="P9"/>
  <c r="L9"/>
  <c r="N9"/>
  <c r="S9"/>
  <c r="K7"/>
  <c r="K8"/>
  <c r="K10"/>
  <c r="U11"/>
  <c r="R11"/>
  <c r="M11"/>
  <c r="O10"/>
  <c r="N10"/>
  <c r="T10"/>
  <c r="L10"/>
  <c r="P10"/>
  <c r="O8"/>
  <c r="T8"/>
  <c r="N8"/>
  <c r="L8"/>
  <c r="P8"/>
  <c r="O7"/>
  <c r="N7"/>
  <c r="T7"/>
  <c r="L7"/>
  <c r="P7"/>
  <c r="O6"/>
  <c r="O11"/>
  <c r="H15" i="3"/>
  <c r="N6" i="37"/>
  <c r="L6"/>
  <c r="E6" i="39"/>
  <c r="E7"/>
  <c r="D17" i="3"/>
  <c r="T6" i="39"/>
  <c r="T9" i="37"/>
  <c r="Q9"/>
  <c r="N11"/>
  <c r="G15" i="3"/>
  <c r="L11" i="37"/>
  <c r="E9" s="1"/>
  <c r="Q7"/>
  <c r="Q8"/>
  <c r="S8"/>
  <c r="Q10"/>
  <c r="E10"/>
  <c r="U8" i="38"/>
  <c r="N16" i="3"/>
  <c r="L19" i="1" s="1"/>
  <c r="R8" i="38"/>
  <c r="M8"/>
  <c r="O7"/>
  <c r="N7"/>
  <c r="T7"/>
  <c r="L7"/>
  <c r="K7"/>
  <c r="P7"/>
  <c r="Q7"/>
  <c r="S7"/>
  <c r="O6"/>
  <c r="O8"/>
  <c r="H16" i="3"/>
  <c r="N6" i="38"/>
  <c r="N8"/>
  <c r="G16" i="3"/>
  <c r="L6" i="38"/>
  <c r="K6"/>
  <c r="P6"/>
  <c r="U13" i="40"/>
  <c r="N7"/>
  <c r="N8"/>
  <c r="N9"/>
  <c r="N10"/>
  <c r="N11"/>
  <c r="N12"/>
  <c r="N6"/>
  <c r="N13"/>
  <c r="G19" i="3" s="1"/>
  <c r="G20" s="1"/>
  <c r="R13" i="40"/>
  <c r="M13"/>
  <c r="O12"/>
  <c r="L12"/>
  <c r="Y12" s="1"/>
  <c r="Z12" s="1"/>
  <c r="K12"/>
  <c r="P12"/>
  <c r="O11"/>
  <c r="T11"/>
  <c r="V11" s="1"/>
  <c r="L11"/>
  <c r="Y11" s="1"/>
  <c r="Z11" s="1"/>
  <c r="K11"/>
  <c r="P11" s="1"/>
  <c r="Q11" s="1"/>
  <c r="S11" s="1"/>
  <c r="W11" s="1"/>
  <c r="O10"/>
  <c r="L10"/>
  <c r="Y10" s="1"/>
  <c r="Z10" s="1"/>
  <c r="K10"/>
  <c r="P10"/>
  <c r="O9"/>
  <c r="T9"/>
  <c r="V9" s="1"/>
  <c r="L9"/>
  <c r="Y9" s="1"/>
  <c r="Z9" s="1"/>
  <c r="K9"/>
  <c r="P9"/>
  <c r="O8"/>
  <c r="L8"/>
  <c r="Y8" s="1"/>
  <c r="Z8" s="1"/>
  <c r="K8"/>
  <c r="P8"/>
  <c r="O7"/>
  <c r="T7"/>
  <c r="V7" s="1"/>
  <c r="L7"/>
  <c r="Y7" s="1"/>
  <c r="Z7" s="1"/>
  <c r="K7"/>
  <c r="P7" s="1"/>
  <c r="Q7" s="1"/>
  <c r="S7" s="1"/>
  <c r="W7" s="1"/>
  <c r="O6"/>
  <c r="L6"/>
  <c r="Y6" s="1"/>
  <c r="Z6" s="1"/>
  <c r="K6"/>
  <c r="P6" s="1"/>
  <c r="T5" i="27"/>
  <c r="R5"/>
  <c r="V4"/>
  <c r="O4"/>
  <c r="N4"/>
  <c r="L4"/>
  <c r="W4"/>
  <c r="X4" s="1"/>
  <c r="K4"/>
  <c r="P4"/>
  <c r="P5" s="1"/>
  <c r="V5"/>
  <c r="F26" i="2"/>
  <c r="C29" i="1" s="1"/>
  <c r="D26" i="2"/>
  <c r="J5" i="25"/>
  <c r="T6"/>
  <c r="R6"/>
  <c r="V6"/>
  <c r="O5"/>
  <c r="O6"/>
  <c r="H26" i="2" s="1"/>
  <c r="N5" i="25"/>
  <c r="L5"/>
  <c r="W5"/>
  <c r="X5" s="1"/>
  <c r="K5"/>
  <c r="P5"/>
  <c r="N24" i="2"/>
  <c r="F24"/>
  <c r="C27" i="1" s="1"/>
  <c r="D24" i="2"/>
  <c r="T6" i="23"/>
  <c r="R6"/>
  <c r="V6"/>
  <c r="O6"/>
  <c r="H24" i="2" s="1"/>
  <c r="L5" i="23"/>
  <c r="W5"/>
  <c r="X5" s="1"/>
  <c r="K5"/>
  <c r="T6" i="24"/>
  <c r="R6"/>
  <c r="V6"/>
  <c r="O5"/>
  <c r="N5"/>
  <c r="L5"/>
  <c r="L6"/>
  <c r="K5"/>
  <c r="P5" s="1"/>
  <c r="F22" i="2"/>
  <c r="C25" i="1" s="1"/>
  <c r="D22" i="2"/>
  <c r="O11" i="21"/>
  <c r="T13"/>
  <c r="N22" i="2" s="1"/>
  <c r="E25" i="1" s="1"/>
  <c r="R13" i="21"/>
  <c r="O12"/>
  <c r="N12"/>
  <c r="L12"/>
  <c r="AC12"/>
  <c r="AD12" s="1"/>
  <c r="K12"/>
  <c r="P12"/>
  <c r="N11"/>
  <c r="L11"/>
  <c r="AC11"/>
  <c r="AD11" s="1"/>
  <c r="K11"/>
  <c r="P11"/>
  <c r="O10"/>
  <c r="N10"/>
  <c r="L10"/>
  <c r="AC10"/>
  <c r="AD10" s="1"/>
  <c r="K10"/>
  <c r="P10"/>
  <c r="O9"/>
  <c r="N9"/>
  <c r="L9"/>
  <c r="AC9"/>
  <c r="AD9" s="1"/>
  <c r="K9"/>
  <c r="P9"/>
  <c r="O8"/>
  <c r="N8"/>
  <c r="L8"/>
  <c r="AC8"/>
  <c r="AD8" s="1"/>
  <c r="K8"/>
  <c r="P8"/>
  <c r="O7"/>
  <c r="N7"/>
  <c r="L7"/>
  <c r="AC7"/>
  <c r="AD7" s="1"/>
  <c r="K7"/>
  <c r="P7"/>
  <c r="O6"/>
  <c r="N6"/>
  <c r="L6"/>
  <c r="AC6"/>
  <c r="AD6" s="1"/>
  <c r="K6"/>
  <c r="P6"/>
  <c r="O5"/>
  <c r="N5"/>
  <c r="L5"/>
  <c r="K5"/>
  <c r="P5"/>
  <c r="L8" i="38"/>
  <c r="F16" i="3"/>
  <c r="J19" i="1" s="1"/>
  <c r="E6" i="38"/>
  <c r="T6"/>
  <c r="T6" i="40"/>
  <c r="V6" s="1"/>
  <c r="T8"/>
  <c r="V8" s="1"/>
  <c r="T10"/>
  <c r="V10" s="1"/>
  <c r="T12"/>
  <c r="V12" s="1"/>
  <c r="L13"/>
  <c r="F19" i="3" s="1"/>
  <c r="O13" i="40"/>
  <c r="H19" i="3" s="1"/>
  <c r="Q8" i="40"/>
  <c r="S8" s="1"/>
  <c r="W8" s="1"/>
  <c r="Q9"/>
  <c r="S9" s="1"/>
  <c r="W9" s="1"/>
  <c r="Q10"/>
  <c r="S10" s="1"/>
  <c r="W10" s="1"/>
  <c r="Q12"/>
  <c r="S12" s="1"/>
  <c r="W12" s="1"/>
  <c r="Q4" i="27"/>
  <c r="L5"/>
  <c r="O5"/>
  <c r="AC4"/>
  <c r="AD4" s="1"/>
  <c r="E4"/>
  <c r="E5" s="1"/>
  <c r="S4"/>
  <c r="X5"/>
  <c r="N5"/>
  <c r="L6" i="25"/>
  <c r="E5"/>
  <c r="E6"/>
  <c r="AC5"/>
  <c r="AD5" s="1"/>
  <c r="P6"/>
  <c r="I26" i="2" s="1"/>
  <c r="Q5" i="25"/>
  <c r="Q6" s="1"/>
  <c r="N6"/>
  <c r="G26" i="2" s="1"/>
  <c r="L6" i="23"/>
  <c r="E5"/>
  <c r="E6"/>
  <c r="AC5"/>
  <c r="AD5" s="1"/>
  <c r="P6"/>
  <c r="I24" i="2" s="1"/>
  <c r="Q6" i="23"/>
  <c r="N6"/>
  <c r="G24" i="2" s="1"/>
  <c r="O6" i="24"/>
  <c r="H25" i="2" s="1"/>
  <c r="AC5" i="24"/>
  <c r="AD5" s="1"/>
  <c r="W5"/>
  <c r="X5" s="1"/>
  <c r="N6"/>
  <c r="G25" i="2" s="1"/>
  <c r="V13" i="21"/>
  <c r="L13"/>
  <c r="O13"/>
  <c r="H22" i="2" s="1"/>
  <c r="Q6" i="21"/>
  <c r="S6"/>
  <c r="AA6" s="1"/>
  <c r="AB6" s="1"/>
  <c r="Q8"/>
  <c r="S8"/>
  <c r="AA8" s="1"/>
  <c r="AB8" s="1"/>
  <c r="Q10"/>
  <c r="S10"/>
  <c r="AA10" s="1"/>
  <c r="AB10" s="1"/>
  <c r="Q12"/>
  <c r="S12"/>
  <c r="AA12" s="1"/>
  <c r="AB12" s="1"/>
  <c r="AE12" s="1"/>
  <c r="Q7"/>
  <c r="S7"/>
  <c r="AA7" s="1"/>
  <c r="AB7" s="1"/>
  <c r="Q9"/>
  <c r="S9"/>
  <c r="AA9" s="1"/>
  <c r="AB9" s="1"/>
  <c r="Q11"/>
  <c r="S11"/>
  <c r="AA11" s="1"/>
  <c r="AB11" s="1"/>
  <c r="E11"/>
  <c r="E10"/>
  <c r="E9"/>
  <c r="E8"/>
  <c r="E7"/>
  <c r="E6"/>
  <c r="E5"/>
  <c r="P13"/>
  <c r="I22" i="2" s="1"/>
  <c r="Q5" i="21"/>
  <c r="W5"/>
  <c r="X5" s="1"/>
  <c r="W6"/>
  <c r="X6" s="1"/>
  <c r="W7"/>
  <c r="X7" s="1"/>
  <c r="W8"/>
  <c r="X8" s="1"/>
  <c r="W9"/>
  <c r="X9" s="1"/>
  <c r="W10"/>
  <c r="X10" s="1"/>
  <c r="W11"/>
  <c r="X11" s="1"/>
  <c r="W12"/>
  <c r="X12" s="1"/>
  <c r="N13"/>
  <c r="G22" i="2" s="1"/>
  <c r="AC5" i="21"/>
  <c r="AD5" s="1"/>
  <c r="T13" i="40"/>
  <c r="E12"/>
  <c r="E11"/>
  <c r="E10"/>
  <c r="E9"/>
  <c r="E8"/>
  <c r="E7"/>
  <c r="E6"/>
  <c r="Q5" i="27"/>
  <c r="S5"/>
  <c r="AA5" s="1"/>
  <c r="AB5" s="1"/>
  <c r="AA4"/>
  <c r="AB4"/>
  <c r="U4"/>
  <c r="S5" i="25"/>
  <c r="AA5" s="1"/>
  <c r="S5" i="23"/>
  <c r="AA5" s="1"/>
  <c r="Q13" i="21"/>
  <c r="E12"/>
  <c r="E13"/>
  <c r="S5"/>
  <c r="AA5" s="1"/>
  <c r="E13" i="40"/>
  <c r="D19" i="3" s="1"/>
  <c r="U5" i="27"/>
  <c r="S6" i="23"/>
  <c r="T9" i="22"/>
  <c r="N23" i="2"/>
  <c r="R9" i="22"/>
  <c r="O8"/>
  <c r="N8"/>
  <c r="L8"/>
  <c r="AC8"/>
  <c r="AD8" s="1"/>
  <c r="K8"/>
  <c r="P8"/>
  <c r="Q8"/>
  <c r="S8" s="1"/>
  <c r="O7"/>
  <c r="N7"/>
  <c r="L7"/>
  <c r="AC7"/>
  <c r="AD7" s="1"/>
  <c r="K7"/>
  <c r="P7"/>
  <c r="Q7"/>
  <c r="O6"/>
  <c r="N6"/>
  <c r="L6"/>
  <c r="AC6"/>
  <c r="AD6" s="1"/>
  <c r="K6"/>
  <c r="P6"/>
  <c r="Q6"/>
  <c r="S6" s="1"/>
  <c r="V9"/>
  <c r="O5"/>
  <c r="N5"/>
  <c r="L5"/>
  <c r="E5"/>
  <c r="K5"/>
  <c r="P5"/>
  <c r="P9"/>
  <c r="I23" i="2"/>
  <c r="T21" i="26"/>
  <c r="N28" i="2" s="1"/>
  <c r="R21" i="26"/>
  <c r="O20"/>
  <c r="N20"/>
  <c r="L20"/>
  <c r="AC20"/>
  <c r="AD20" s="1"/>
  <c r="K20"/>
  <c r="P20" s="1"/>
  <c r="Q20" s="1"/>
  <c r="S20" s="1"/>
  <c r="O19"/>
  <c r="N19"/>
  <c r="L19"/>
  <c r="W19"/>
  <c r="X19" s="1"/>
  <c r="K19"/>
  <c r="P19"/>
  <c r="O18"/>
  <c r="N18"/>
  <c r="L18"/>
  <c r="W18"/>
  <c r="X18" s="1"/>
  <c r="K18"/>
  <c r="P18"/>
  <c r="O17"/>
  <c r="N17"/>
  <c r="L17"/>
  <c r="W17"/>
  <c r="X17" s="1"/>
  <c r="K17"/>
  <c r="P17" s="1"/>
  <c r="Q17" s="1"/>
  <c r="S17" s="1"/>
  <c r="O16"/>
  <c r="N16"/>
  <c r="L16"/>
  <c r="W16"/>
  <c r="X16" s="1"/>
  <c r="K16"/>
  <c r="P16" s="1"/>
  <c r="Q16" s="1"/>
  <c r="S16" s="1"/>
  <c r="O15"/>
  <c r="N15"/>
  <c r="L15"/>
  <c r="W15"/>
  <c r="X15" s="1"/>
  <c r="K15"/>
  <c r="P15" s="1"/>
  <c r="Q15" s="1"/>
  <c r="S15" s="1"/>
  <c r="O14"/>
  <c r="N14"/>
  <c r="L14"/>
  <c r="W14"/>
  <c r="X14" s="1"/>
  <c r="K14"/>
  <c r="P14" s="1"/>
  <c r="Q14" s="1"/>
  <c r="S14" s="1"/>
  <c r="O13"/>
  <c r="N13"/>
  <c r="L13"/>
  <c r="W13"/>
  <c r="X13" s="1"/>
  <c r="K13"/>
  <c r="P13" s="1"/>
  <c r="Q13" s="1"/>
  <c r="S13" s="1"/>
  <c r="O12"/>
  <c r="N12"/>
  <c r="L12"/>
  <c r="W12"/>
  <c r="X12" s="1"/>
  <c r="K12"/>
  <c r="P12" s="1"/>
  <c r="Q12" s="1"/>
  <c r="S12" s="1"/>
  <c r="O11"/>
  <c r="N11"/>
  <c r="L11"/>
  <c r="W11"/>
  <c r="X11" s="1"/>
  <c r="K11"/>
  <c r="P11" s="1"/>
  <c r="Q11" s="1"/>
  <c r="S11" s="1"/>
  <c r="O10"/>
  <c r="N10"/>
  <c r="L10"/>
  <c r="AC10"/>
  <c r="AD10" s="1"/>
  <c r="K10"/>
  <c r="P10" s="1"/>
  <c r="Q10" s="1"/>
  <c r="S10" s="1"/>
  <c r="O9"/>
  <c r="N9"/>
  <c r="L9"/>
  <c r="AC9"/>
  <c r="AD9" s="1"/>
  <c r="K9"/>
  <c r="P9"/>
  <c r="O8"/>
  <c r="N8"/>
  <c r="L8"/>
  <c r="AC8"/>
  <c r="AD8" s="1"/>
  <c r="K8"/>
  <c r="P8"/>
  <c r="Q8" s="1"/>
  <c r="S8" s="1"/>
  <c r="O7"/>
  <c r="N7"/>
  <c r="L7"/>
  <c r="AC7"/>
  <c r="AD7" s="1"/>
  <c r="K7"/>
  <c r="P7" s="1"/>
  <c r="Q7" s="1"/>
  <c r="S7" s="1"/>
  <c r="O6"/>
  <c r="N6"/>
  <c r="L6"/>
  <c r="AC6"/>
  <c r="AD6" s="1"/>
  <c r="K6"/>
  <c r="P6" s="1"/>
  <c r="V21"/>
  <c r="O5"/>
  <c r="O21" s="1"/>
  <c r="H28" i="2" s="1"/>
  <c r="N5" i="26"/>
  <c r="L5"/>
  <c r="L21"/>
  <c r="F28" i="2" s="1"/>
  <c r="C31" i="1" s="1"/>
  <c r="K5" i="26"/>
  <c r="P5"/>
  <c r="O9" i="22"/>
  <c r="H23" i="2" s="1"/>
  <c r="L9" i="22"/>
  <c r="E8"/>
  <c r="E7"/>
  <c r="Q5"/>
  <c r="W5"/>
  <c r="X5" s="1"/>
  <c r="W6"/>
  <c r="X6" s="1"/>
  <c r="W7"/>
  <c r="X7" s="1"/>
  <c r="W8"/>
  <c r="X8" s="1"/>
  <c r="N9"/>
  <c r="G23" i="2"/>
  <c r="Q9" i="26"/>
  <c r="Q18"/>
  <c r="Q19"/>
  <c r="AC11"/>
  <c r="AD11" s="1"/>
  <c r="AC12"/>
  <c r="AD12" s="1"/>
  <c r="AC13"/>
  <c r="AD13" s="1"/>
  <c r="AC14"/>
  <c r="AD14" s="1"/>
  <c r="AC15"/>
  <c r="AD15" s="1"/>
  <c r="AC16"/>
  <c r="AD16" s="1"/>
  <c r="AC17"/>
  <c r="AD17" s="1"/>
  <c r="AC18"/>
  <c r="AD18" s="1"/>
  <c r="AC19"/>
  <c r="AD19" s="1"/>
  <c r="E20"/>
  <c r="E19"/>
  <c r="E18"/>
  <c r="E17"/>
  <c r="E16"/>
  <c r="E15"/>
  <c r="E14"/>
  <c r="E13"/>
  <c r="E12"/>
  <c r="E11"/>
  <c r="E10"/>
  <c r="E9"/>
  <c r="E8"/>
  <c r="E7"/>
  <c r="E6"/>
  <c r="E5"/>
  <c r="Q5"/>
  <c r="S9"/>
  <c r="U9" s="1"/>
  <c r="S18"/>
  <c r="AA18" s="1"/>
  <c r="AB18" s="1"/>
  <c r="AE18" s="1"/>
  <c r="S19"/>
  <c r="U19" s="1"/>
  <c r="W5"/>
  <c r="X5" s="1"/>
  <c r="W6"/>
  <c r="X6" s="1"/>
  <c r="W7"/>
  <c r="X7" s="1"/>
  <c r="W8"/>
  <c r="X8" s="1"/>
  <c r="W9"/>
  <c r="X9" s="1"/>
  <c r="W10"/>
  <c r="X10" s="1"/>
  <c r="W20"/>
  <c r="X20" s="1"/>
  <c r="N21"/>
  <c r="G28" i="2" s="1"/>
  <c r="AC5" i="26"/>
  <c r="AD5" s="1"/>
  <c r="T8" i="15"/>
  <c r="N17" i="2" s="1"/>
  <c r="E20" i="1" s="1"/>
  <c r="R8" i="15"/>
  <c r="O7"/>
  <c r="N7"/>
  <c r="L7"/>
  <c r="W7"/>
  <c r="X7" s="1"/>
  <c r="K7"/>
  <c r="P7" s="1"/>
  <c r="Q7" s="1"/>
  <c r="O6"/>
  <c r="N6"/>
  <c r="L6"/>
  <c r="W6"/>
  <c r="X6" s="1"/>
  <c r="K6"/>
  <c r="P6"/>
  <c r="Q6" s="1"/>
  <c r="V8"/>
  <c r="O5"/>
  <c r="O8"/>
  <c r="H17" i="2" s="1"/>
  <c r="N5" i="15"/>
  <c r="L5"/>
  <c r="W5"/>
  <c r="X5" s="1"/>
  <c r="K5"/>
  <c r="P5" s="1"/>
  <c r="S5" i="22"/>
  <c r="AA5" s="1"/>
  <c r="E21" i="26"/>
  <c r="D28" i="2" s="1"/>
  <c r="S5" i="26"/>
  <c r="AA5" s="1"/>
  <c r="AC5" i="15"/>
  <c r="AD5" s="1"/>
  <c r="AC6"/>
  <c r="AD6" s="1"/>
  <c r="AC7"/>
  <c r="AD7" s="1"/>
  <c r="L8"/>
  <c r="F17" i="2"/>
  <c r="C20" i="1" s="1"/>
  <c r="N5" i="2"/>
  <c r="F5"/>
  <c r="N8" i="4"/>
  <c r="Z8"/>
  <c r="N9"/>
  <c r="Z9"/>
  <c r="N10"/>
  <c r="Z10"/>
  <c r="N11"/>
  <c r="Z11"/>
  <c r="N12"/>
  <c r="Z12"/>
  <c r="N13"/>
  <c r="Z13"/>
  <c r="N14"/>
  <c r="Z14"/>
  <c r="N15"/>
  <c r="Z15"/>
  <c r="N16"/>
  <c r="Z16"/>
  <c r="N17"/>
  <c r="Z17"/>
  <c r="N18"/>
  <c r="Z18"/>
  <c r="N19"/>
  <c r="Z19"/>
  <c r="N20"/>
  <c r="Z20"/>
  <c r="N21"/>
  <c r="Z21"/>
  <c r="N22"/>
  <c r="Z22"/>
  <c r="N23"/>
  <c r="Z23"/>
  <c r="N24"/>
  <c r="Z24"/>
  <c r="N25"/>
  <c r="Z25"/>
  <c r="N26"/>
  <c r="Z26"/>
  <c r="N27"/>
  <c r="Z27"/>
  <c r="N28"/>
  <c r="Z28"/>
  <c r="N29"/>
  <c r="Z29"/>
  <c r="N30"/>
  <c r="Z30"/>
  <c r="N31"/>
  <c r="Z31"/>
  <c r="N32"/>
  <c r="Z32"/>
  <c r="N33"/>
  <c r="Z33"/>
  <c r="N34"/>
  <c r="Z34"/>
  <c r="N35"/>
  <c r="Z35"/>
  <c r="N36"/>
  <c r="Z36"/>
  <c r="N37"/>
  <c r="Z37"/>
  <c r="N38"/>
  <c r="Z38"/>
  <c r="N39"/>
  <c r="Z39"/>
  <c r="N40"/>
  <c r="Z40"/>
  <c r="N41"/>
  <c r="Z41"/>
  <c r="N42"/>
  <c r="Z42"/>
  <c r="N43"/>
  <c r="Z43"/>
  <c r="N44"/>
  <c r="Z44"/>
  <c r="N45"/>
  <c r="Z45"/>
  <c r="N46"/>
  <c r="Z46"/>
  <c r="N47"/>
  <c r="Z47"/>
  <c r="N48"/>
  <c r="Z48"/>
  <c r="N49"/>
  <c r="Z49"/>
  <c r="N50"/>
  <c r="Z50"/>
  <c r="N51"/>
  <c r="Z51"/>
  <c r="N52"/>
  <c r="Z52"/>
  <c r="N53"/>
  <c r="Z53"/>
  <c r="N54"/>
  <c r="Z54"/>
  <c r="N55"/>
  <c r="Z55"/>
  <c r="N56"/>
  <c r="Z56"/>
  <c r="N57"/>
  <c r="Z57"/>
  <c r="N58"/>
  <c r="Z58"/>
  <c r="N59"/>
  <c r="Z59"/>
  <c r="N60"/>
  <c r="Z60"/>
  <c r="N61"/>
  <c r="Z61"/>
  <c r="N62"/>
  <c r="Z62"/>
  <c r="N63"/>
  <c r="Z63"/>
  <c r="N64"/>
  <c r="Z64"/>
  <c r="N65"/>
  <c r="Z65"/>
  <c r="N66"/>
  <c r="Z66"/>
  <c r="N67"/>
  <c r="Z67"/>
  <c r="N68"/>
  <c r="Z68"/>
  <c r="N69"/>
  <c r="Z69"/>
  <c r="N70"/>
  <c r="Z70"/>
  <c r="N71"/>
  <c r="Z71"/>
  <c r="N72"/>
  <c r="Z72"/>
  <c r="N73"/>
  <c r="Z73"/>
  <c r="N74"/>
  <c r="Z74"/>
  <c r="N75"/>
  <c r="Z75"/>
  <c r="N76"/>
  <c r="Z76"/>
  <c r="N77"/>
  <c r="Z77"/>
  <c r="N78"/>
  <c r="Z78"/>
  <c r="N79"/>
  <c r="Z79"/>
  <c r="N80"/>
  <c r="Z80"/>
  <c r="N81"/>
  <c r="Z81"/>
  <c r="N82"/>
  <c r="Z82"/>
  <c r="L8"/>
  <c r="V8"/>
  <c r="W8" s="1"/>
  <c r="L9"/>
  <c r="AB9"/>
  <c r="AC9" s="1"/>
  <c r="AD9" s="1"/>
  <c r="L10"/>
  <c r="V10"/>
  <c r="W10" s="1"/>
  <c r="X10" s="1"/>
  <c r="L11"/>
  <c r="AB11"/>
  <c r="AC11" s="1"/>
  <c r="AD11" s="1"/>
  <c r="L12"/>
  <c r="V12"/>
  <c r="W12" s="1"/>
  <c r="L13"/>
  <c r="AB13"/>
  <c r="AC13" s="1"/>
  <c r="AD13" s="1"/>
  <c r="L14"/>
  <c r="V14"/>
  <c r="W14" s="1"/>
  <c r="X14" s="1"/>
  <c r="L15"/>
  <c r="AB15"/>
  <c r="AC15" s="1"/>
  <c r="AD15" s="1"/>
  <c r="L16"/>
  <c r="V16"/>
  <c r="W16" s="1"/>
  <c r="L17"/>
  <c r="AB17"/>
  <c r="AC17" s="1"/>
  <c r="AD17" s="1"/>
  <c r="L18"/>
  <c r="V18"/>
  <c r="W18" s="1"/>
  <c r="X18" s="1"/>
  <c r="L19"/>
  <c r="AB19"/>
  <c r="AC19" s="1"/>
  <c r="AD19" s="1"/>
  <c r="L20"/>
  <c r="V20"/>
  <c r="W20" s="1"/>
  <c r="L21"/>
  <c r="AB21"/>
  <c r="AC21" s="1"/>
  <c r="AD21" s="1"/>
  <c r="L22"/>
  <c r="V22"/>
  <c r="W22" s="1"/>
  <c r="X22" s="1"/>
  <c r="L23"/>
  <c r="AB23"/>
  <c r="AC23" s="1"/>
  <c r="AD23" s="1"/>
  <c r="L24"/>
  <c r="V24"/>
  <c r="W24" s="1"/>
  <c r="L25"/>
  <c r="AB25"/>
  <c r="AC25" s="1"/>
  <c r="AD25" s="1"/>
  <c r="L26"/>
  <c r="V26"/>
  <c r="W26" s="1"/>
  <c r="X26" s="1"/>
  <c r="L27"/>
  <c r="AB27"/>
  <c r="AC27" s="1"/>
  <c r="AD27" s="1"/>
  <c r="L28"/>
  <c r="V28"/>
  <c r="W28" s="1"/>
  <c r="L29"/>
  <c r="AB29"/>
  <c r="AC29" s="1"/>
  <c r="AD29" s="1"/>
  <c r="L30"/>
  <c r="V30"/>
  <c r="W30" s="1"/>
  <c r="X30" s="1"/>
  <c r="L31"/>
  <c r="AB31"/>
  <c r="AC31" s="1"/>
  <c r="AD31" s="1"/>
  <c r="L32"/>
  <c r="V32"/>
  <c r="W32" s="1"/>
  <c r="L33"/>
  <c r="AB33"/>
  <c r="AC33" s="1"/>
  <c r="AD33" s="1"/>
  <c r="L34"/>
  <c r="V34"/>
  <c r="W34" s="1"/>
  <c r="X34" s="1"/>
  <c r="L35"/>
  <c r="AB35"/>
  <c r="AC35" s="1"/>
  <c r="AD35" s="1"/>
  <c r="L36"/>
  <c r="V36"/>
  <c r="W36" s="1"/>
  <c r="L37"/>
  <c r="AB37"/>
  <c r="AC37" s="1"/>
  <c r="AD37" s="1"/>
  <c r="L38"/>
  <c r="V38"/>
  <c r="W38" s="1"/>
  <c r="X38" s="1"/>
  <c r="L39"/>
  <c r="AB39"/>
  <c r="AC39" s="1"/>
  <c r="AD39" s="1"/>
  <c r="L40"/>
  <c r="V40"/>
  <c r="W40" s="1"/>
  <c r="L41"/>
  <c r="AB41"/>
  <c r="AC41" s="1"/>
  <c r="AD41" s="1"/>
  <c r="L42"/>
  <c r="V42"/>
  <c r="W42" s="1"/>
  <c r="X42" s="1"/>
  <c r="L43"/>
  <c r="AB43"/>
  <c r="AC43" s="1"/>
  <c r="AD43" s="1"/>
  <c r="L44"/>
  <c r="V44"/>
  <c r="W44" s="1"/>
  <c r="X44" s="1"/>
  <c r="L45"/>
  <c r="L46"/>
  <c r="V46"/>
  <c r="W46" s="1"/>
  <c r="X46" s="1"/>
  <c r="L47"/>
  <c r="L48"/>
  <c r="V48"/>
  <c r="W48" s="1"/>
  <c r="X48" s="1"/>
  <c r="L49"/>
  <c r="L50"/>
  <c r="V50"/>
  <c r="W50" s="1"/>
  <c r="X50" s="1"/>
  <c r="L51"/>
  <c r="L52"/>
  <c r="V52"/>
  <c r="W52" s="1"/>
  <c r="X52" s="1"/>
  <c r="L53"/>
  <c r="L54"/>
  <c r="AB54"/>
  <c r="AC54" s="1"/>
  <c r="AD54" s="1"/>
  <c r="L55"/>
  <c r="L56"/>
  <c r="AB56"/>
  <c r="AC56" s="1"/>
  <c r="AD56" s="1"/>
  <c r="L57"/>
  <c r="L58"/>
  <c r="AB58"/>
  <c r="AC58" s="1"/>
  <c r="AD58" s="1"/>
  <c r="L59"/>
  <c r="L60"/>
  <c r="AB60"/>
  <c r="AC60" s="1"/>
  <c r="AD60" s="1"/>
  <c r="L61"/>
  <c r="L62"/>
  <c r="AB62"/>
  <c r="AC62" s="1"/>
  <c r="AD62" s="1"/>
  <c r="L63"/>
  <c r="L64"/>
  <c r="AB64"/>
  <c r="AC64" s="1"/>
  <c r="AD64" s="1"/>
  <c r="L65"/>
  <c r="L66"/>
  <c r="AB66"/>
  <c r="AC66" s="1"/>
  <c r="AD66" s="1"/>
  <c r="L67"/>
  <c r="L68"/>
  <c r="AB68"/>
  <c r="AC68" s="1"/>
  <c r="AD68" s="1"/>
  <c r="L69"/>
  <c r="L70"/>
  <c r="AB70"/>
  <c r="AC70" s="1"/>
  <c r="AD70" s="1"/>
  <c r="L71"/>
  <c r="L72"/>
  <c r="AB72"/>
  <c r="AC72" s="1"/>
  <c r="L73"/>
  <c r="L74"/>
  <c r="AB74"/>
  <c r="AC74" s="1"/>
  <c r="L75"/>
  <c r="L76"/>
  <c r="V76"/>
  <c r="W76" s="1"/>
  <c r="L77"/>
  <c r="L78"/>
  <c r="V78"/>
  <c r="W78" s="1"/>
  <c r="L79"/>
  <c r="L80"/>
  <c r="V80"/>
  <c r="W80" s="1"/>
  <c r="L81"/>
  <c r="L82"/>
  <c r="V82"/>
  <c r="W82" s="1"/>
  <c r="K8"/>
  <c r="O8"/>
  <c r="P8"/>
  <c r="R8"/>
  <c r="T8"/>
  <c r="K9"/>
  <c r="O9"/>
  <c r="P9"/>
  <c r="R9"/>
  <c r="T9"/>
  <c r="K10"/>
  <c r="O10"/>
  <c r="P10"/>
  <c r="R10"/>
  <c r="T10"/>
  <c r="K11"/>
  <c r="O11"/>
  <c r="P11"/>
  <c r="R11"/>
  <c r="T11"/>
  <c r="K12"/>
  <c r="O12"/>
  <c r="P12"/>
  <c r="R12"/>
  <c r="T12"/>
  <c r="K13"/>
  <c r="O13"/>
  <c r="P13"/>
  <c r="R13"/>
  <c r="T13"/>
  <c r="K14"/>
  <c r="O14"/>
  <c r="P14"/>
  <c r="R14"/>
  <c r="T14"/>
  <c r="K15"/>
  <c r="O15"/>
  <c r="P15"/>
  <c r="R15"/>
  <c r="T15"/>
  <c r="K16"/>
  <c r="O16"/>
  <c r="P16"/>
  <c r="R16"/>
  <c r="T16"/>
  <c r="K17"/>
  <c r="O17"/>
  <c r="P17"/>
  <c r="R17"/>
  <c r="T17"/>
  <c r="K18"/>
  <c r="O18"/>
  <c r="P18"/>
  <c r="R18"/>
  <c r="T18"/>
  <c r="K19"/>
  <c r="O19"/>
  <c r="P19"/>
  <c r="R19"/>
  <c r="T19"/>
  <c r="K20"/>
  <c r="O20"/>
  <c r="P20"/>
  <c r="R20"/>
  <c r="T20"/>
  <c r="K21"/>
  <c r="O21"/>
  <c r="P21"/>
  <c r="R21"/>
  <c r="T21"/>
  <c r="K22"/>
  <c r="O22"/>
  <c r="P22"/>
  <c r="R22"/>
  <c r="T22"/>
  <c r="K23"/>
  <c r="O23"/>
  <c r="P23"/>
  <c r="R23"/>
  <c r="T23"/>
  <c r="K24"/>
  <c r="O24"/>
  <c r="P24"/>
  <c r="R24"/>
  <c r="T24"/>
  <c r="K25"/>
  <c r="O25"/>
  <c r="P25"/>
  <c r="R25"/>
  <c r="T25"/>
  <c r="K26"/>
  <c r="O26"/>
  <c r="P26"/>
  <c r="R26"/>
  <c r="T26"/>
  <c r="K27"/>
  <c r="O27"/>
  <c r="P27"/>
  <c r="R27"/>
  <c r="T27"/>
  <c r="K28"/>
  <c r="O28"/>
  <c r="P28"/>
  <c r="R28"/>
  <c r="T28"/>
  <c r="K29"/>
  <c r="O29"/>
  <c r="P29"/>
  <c r="R29"/>
  <c r="T29"/>
  <c r="K30"/>
  <c r="O30"/>
  <c r="P30"/>
  <c r="R30"/>
  <c r="T30"/>
  <c r="K31"/>
  <c r="O31"/>
  <c r="P31"/>
  <c r="R31"/>
  <c r="T31"/>
  <c r="K32"/>
  <c r="O32"/>
  <c r="P32"/>
  <c r="R32"/>
  <c r="T32"/>
  <c r="K33"/>
  <c r="O33"/>
  <c r="P33"/>
  <c r="R33"/>
  <c r="T33"/>
  <c r="K34"/>
  <c r="O34"/>
  <c r="P34"/>
  <c r="R34"/>
  <c r="T34"/>
  <c r="K35"/>
  <c r="O35"/>
  <c r="P35"/>
  <c r="R35"/>
  <c r="T35"/>
  <c r="K36"/>
  <c r="O36"/>
  <c r="P36"/>
  <c r="R36"/>
  <c r="T36"/>
  <c r="K37"/>
  <c r="O37"/>
  <c r="P37"/>
  <c r="R37"/>
  <c r="T37"/>
  <c r="K38"/>
  <c r="O38"/>
  <c r="P38"/>
  <c r="R38"/>
  <c r="T38"/>
  <c r="K39"/>
  <c r="O39"/>
  <c r="P39"/>
  <c r="R39"/>
  <c r="T39"/>
  <c r="K40"/>
  <c r="O40"/>
  <c r="P40"/>
  <c r="R40"/>
  <c r="T40"/>
  <c r="K41"/>
  <c r="O41"/>
  <c r="P41"/>
  <c r="R41"/>
  <c r="T41"/>
  <c r="K42"/>
  <c r="O42"/>
  <c r="P42"/>
  <c r="R42"/>
  <c r="T42"/>
  <c r="K43"/>
  <c r="O43"/>
  <c r="P43"/>
  <c r="R43"/>
  <c r="T43"/>
  <c r="K44"/>
  <c r="K45"/>
  <c r="K46"/>
  <c r="K47"/>
  <c r="K48"/>
  <c r="K49"/>
  <c r="K50"/>
  <c r="K51"/>
  <c r="K52"/>
  <c r="K53"/>
  <c r="K54"/>
  <c r="K55"/>
  <c r="O55"/>
  <c r="K56"/>
  <c r="K57"/>
  <c r="K58"/>
  <c r="K59"/>
  <c r="O59"/>
  <c r="K60"/>
  <c r="K61"/>
  <c r="K62"/>
  <c r="K63"/>
  <c r="O63"/>
  <c r="K64"/>
  <c r="K65"/>
  <c r="K66"/>
  <c r="K67"/>
  <c r="O67"/>
  <c r="K68"/>
  <c r="O68"/>
  <c r="K69"/>
  <c r="O69"/>
  <c r="K70"/>
  <c r="K71"/>
  <c r="K72"/>
  <c r="O72"/>
  <c r="K73"/>
  <c r="K74"/>
  <c r="K75"/>
  <c r="O75"/>
  <c r="K76"/>
  <c r="O76"/>
  <c r="K77"/>
  <c r="O77"/>
  <c r="K78"/>
  <c r="K79"/>
  <c r="K80"/>
  <c r="O80"/>
  <c r="K81"/>
  <c r="K82"/>
  <c r="S83"/>
  <c r="Q83"/>
  <c r="K5" i="2"/>
  <c r="O82" i="4"/>
  <c r="P82"/>
  <c r="AB81"/>
  <c r="AC81" s="1"/>
  <c r="O81"/>
  <c r="AB79"/>
  <c r="AC79" s="1"/>
  <c r="O79"/>
  <c r="O78"/>
  <c r="P78"/>
  <c r="AB77"/>
  <c r="AC77"/>
  <c r="AB75"/>
  <c r="AC75"/>
  <c r="O74"/>
  <c r="AB73"/>
  <c r="AC73" s="1"/>
  <c r="O73"/>
  <c r="AB71"/>
  <c r="AC71" s="1"/>
  <c r="AD71" s="1"/>
  <c r="O71"/>
  <c r="O70"/>
  <c r="AB69"/>
  <c r="AC69" s="1"/>
  <c r="AD69" s="1"/>
  <c r="AB67"/>
  <c r="AC67" s="1"/>
  <c r="O66"/>
  <c r="AB65"/>
  <c r="AC65" s="1"/>
  <c r="O65"/>
  <c r="O64"/>
  <c r="AB63"/>
  <c r="AC63" s="1"/>
  <c r="O62"/>
  <c r="AB61"/>
  <c r="AC61"/>
  <c r="O61"/>
  <c r="O60"/>
  <c r="AB59"/>
  <c r="AC59"/>
  <c r="O58"/>
  <c r="AB57"/>
  <c r="AC57" s="1"/>
  <c r="AD57" s="1"/>
  <c r="O57"/>
  <c r="O56"/>
  <c r="AB55"/>
  <c r="AC55"/>
  <c r="AD55" s="1"/>
  <c r="O54"/>
  <c r="V53"/>
  <c r="W53" s="1"/>
  <c r="O53"/>
  <c r="O52"/>
  <c r="V51"/>
  <c r="W51" s="1"/>
  <c r="O51"/>
  <c r="O50"/>
  <c r="V49"/>
  <c r="W49" s="1"/>
  <c r="O49"/>
  <c r="O48"/>
  <c r="P48"/>
  <c r="V47"/>
  <c r="W47" s="1"/>
  <c r="X47" s="1"/>
  <c r="O47"/>
  <c r="O46"/>
  <c r="P46"/>
  <c r="V45"/>
  <c r="W45" s="1"/>
  <c r="X45" s="1"/>
  <c r="O45"/>
  <c r="O44"/>
  <c r="P44"/>
  <c r="N7"/>
  <c r="L7"/>
  <c r="V7"/>
  <c r="W7" s="1"/>
  <c r="K7"/>
  <c r="O7"/>
  <c r="N6"/>
  <c r="Z6"/>
  <c r="L6"/>
  <c r="V6"/>
  <c r="W6" s="1"/>
  <c r="K6"/>
  <c r="O6"/>
  <c r="P6"/>
  <c r="N5"/>
  <c r="N83"/>
  <c r="H5" i="2"/>
  <c r="L5" i="4"/>
  <c r="L83"/>
  <c r="E9"/>
  <c r="K5"/>
  <c r="O5"/>
  <c r="E5"/>
  <c r="M47" i="28"/>
  <c r="G5" i="3"/>
  <c r="N7" i="28"/>
  <c r="S7"/>
  <c r="U7"/>
  <c r="N8"/>
  <c r="S8"/>
  <c r="U8"/>
  <c r="N9"/>
  <c r="S9"/>
  <c r="U9"/>
  <c r="N10"/>
  <c r="S10"/>
  <c r="U10"/>
  <c r="N11"/>
  <c r="S11"/>
  <c r="U11"/>
  <c r="N12"/>
  <c r="S12"/>
  <c r="U12"/>
  <c r="N13"/>
  <c r="S13"/>
  <c r="U13"/>
  <c r="N14"/>
  <c r="S14"/>
  <c r="U14"/>
  <c r="N15"/>
  <c r="S15"/>
  <c r="U15"/>
  <c r="N16"/>
  <c r="S16"/>
  <c r="U16"/>
  <c r="N17"/>
  <c r="S17"/>
  <c r="U17"/>
  <c r="N18"/>
  <c r="S18"/>
  <c r="U18"/>
  <c r="N19"/>
  <c r="S19"/>
  <c r="U19"/>
  <c r="N20"/>
  <c r="S20"/>
  <c r="U20"/>
  <c r="N21"/>
  <c r="S21"/>
  <c r="U21"/>
  <c r="N22"/>
  <c r="S22"/>
  <c r="U22"/>
  <c r="N23"/>
  <c r="S23"/>
  <c r="U23"/>
  <c r="N24"/>
  <c r="S24"/>
  <c r="U24"/>
  <c r="N25"/>
  <c r="S25"/>
  <c r="U25"/>
  <c r="N26"/>
  <c r="S26"/>
  <c r="U26"/>
  <c r="N27"/>
  <c r="S27"/>
  <c r="U27"/>
  <c r="N28"/>
  <c r="S28"/>
  <c r="U28"/>
  <c r="N29"/>
  <c r="S29"/>
  <c r="U29"/>
  <c r="N30"/>
  <c r="S30"/>
  <c r="U30"/>
  <c r="N31"/>
  <c r="S31"/>
  <c r="U31"/>
  <c r="N32"/>
  <c r="S32"/>
  <c r="U32"/>
  <c r="N33"/>
  <c r="S33"/>
  <c r="U33"/>
  <c r="N34"/>
  <c r="S34"/>
  <c r="U34"/>
  <c r="N35"/>
  <c r="S35"/>
  <c r="U35"/>
  <c r="N36"/>
  <c r="S36"/>
  <c r="U36"/>
  <c r="N37"/>
  <c r="S37"/>
  <c r="U37"/>
  <c r="N38"/>
  <c r="S38"/>
  <c r="U38"/>
  <c r="N39"/>
  <c r="S39"/>
  <c r="U39"/>
  <c r="N40"/>
  <c r="S40"/>
  <c r="U40"/>
  <c r="N41"/>
  <c r="S41"/>
  <c r="U41"/>
  <c r="N42"/>
  <c r="S42"/>
  <c r="U42"/>
  <c r="N43"/>
  <c r="S43"/>
  <c r="U43"/>
  <c r="N44"/>
  <c r="S44"/>
  <c r="U44"/>
  <c r="N45"/>
  <c r="S45"/>
  <c r="U45"/>
  <c r="N46"/>
  <c r="S46"/>
  <c r="U46"/>
  <c r="L7"/>
  <c r="X7"/>
  <c r="Y7" s="1"/>
  <c r="L8"/>
  <c r="X8"/>
  <c r="Y8" s="1"/>
  <c r="L9"/>
  <c r="X9"/>
  <c r="Y9" s="1"/>
  <c r="L10"/>
  <c r="X10"/>
  <c r="Y10" s="1"/>
  <c r="L11"/>
  <c r="X11"/>
  <c r="Y11" s="1"/>
  <c r="L12"/>
  <c r="X12"/>
  <c r="Y12" s="1"/>
  <c r="L13"/>
  <c r="X13"/>
  <c r="Y13" s="1"/>
  <c r="L14"/>
  <c r="X14"/>
  <c r="Y14" s="1"/>
  <c r="L15"/>
  <c r="X15"/>
  <c r="Y15" s="1"/>
  <c r="L16"/>
  <c r="X16"/>
  <c r="Y16" s="1"/>
  <c r="L17"/>
  <c r="X17"/>
  <c r="Y17" s="1"/>
  <c r="L18"/>
  <c r="X18"/>
  <c r="Y18" s="1"/>
  <c r="L19"/>
  <c r="X19"/>
  <c r="Y19" s="1"/>
  <c r="L20"/>
  <c r="X20"/>
  <c r="Y20" s="1"/>
  <c r="L21"/>
  <c r="X21"/>
  <c r="Y21" s="1"/>
  <c r="L22"/>
  <c r="X22"/>
  <c r="Y22" s="1"/>
  <c r="L23"/>
  <c r="X23"/>
  <c r="Y23" s="1"/>
  <c r="L24"/>
  <c r="X24"/>
  <c r="Y24" s="1"/>
  <c r="L25"/>
  <c r="X25"/>
  <c r="Y25" s="1"/>
  <c r="L26"/>
  <c r="X26"/>
  <c r="Y26" s="1"/>
  <c r="L27"/>
  <c r="X27"/>
  <c r="Y27" s="1"/>
  <c r="L28"/>
  <c r="X28"/>
  <c r="Y28" s="1"/>
  <c r="L29"/>
  <c r="X29"/>
  <c r="Y29" s="1"/>
  <c r="L30"/>
  <c r="X30"/>
  <c r="Y30" s="1"/>
  <c r="L31"/>
  <c r="X31"/>
  <c r="Y31" s="1"/>
  <c r="L32"/>
  <c r="X32"/>
  <c r="Y32" s="1"/>
  <c r="L33"/>
  <c r="X33"/>
  <c r="Y33" s="1"/>
  <c r="L34"/>
  <c r="X34"/>
  <c r="Y34" s="1"/>
  <c r="L35"/>
  <c r="X35"/>
  <c r="Y35" s="1"/>
  <c r="L36"/>
  <c r="X36"/>
  <c r="Y36" s="1"/>
  <c r="L37"/>
  <c r="X37"/>
  <c r="Y37" s="1"/>
  <c r="L38"/>
  <c r="X38"/>
  <c r="Y38" s="1"/>
  <c r="L39"/>
  <c r="X39"/>
  <c r="Y39" s="1"/>
  <c r="L40"/>
  <c r="X40"/>
  <c r="Y40" s="1"/>
  <c r="L41"/>
  <c r="X41"/>
  <c r="Y41" s="1"/>
  <c r="L42"/>
  <c r="X42"/>
  <c r="Y42" s="1"/>
  <c r="L43"/>
  <c r="X43"/>
  <c r="Y43" s="1"/>
  <c r="L44"/>
  <c r="X44"/>
  <c r="Y44" s="1"/>
  <c r="L45"/>
  <c r="X45"/>
  <c r="Y45" s="1"/>
  <c r="L46"/>
  <c r="X46"/>
  <c r="Y46" s="1"/>
  <c r="K7"/>
  <c r="O7"/>
  <c r="P7"/>
  <c r="R7"/>
  <c r="V7"/>
  <c r="K8"/>
  <c r="O8"/>
  <c r="P8"/>
  <c r="R8"/>
  <c r="V8"/>
  <c r="K9"/>
  <c r="O9"/>
  <c r="P9"/>
  <c r="R9"/>
  <c r="V9"/>
  <c r="K10"/>
  <c r="O10"/>
  <c r="P10"/>
  <c r="R10"/>
  <c r="V10"/>
  <c r="K11"/>
  <c r="O11"/>
  <c r="P11"/>
  <c r="R11"/>
  <c r="V11"/>
  <c r="K12"/>
  <c r="O12"/>
  <c r="P12"/>
  <c r="R12"/>
  <c r="V12"/>
  <c r="K13"/>
  <c r="O13"/>
  <c r="P13"/>
  <c r="R13"/>
  <c r="V13"/>
  <c r="K14"/>
  <c r="O14"/>
  <c r="P14"/>
  <c r="R14"/>
  <c r="V14"/>
  <c r="K15"/>
  <c r="O15"/>
  <c r="P15"/>
  <c r="R15"/>
  <c r="V15"/>
  <c r="K16"/>
  <c r="O16"/>
  <c r="P16"/>
  <c r="R16"/>
  <c r="V16"/>
  <c r="K17"/>
  <c r="O17"/>
  <c r="P17"/>
  <c r="R17"/>
  <c r="V17"/>
  <c r="K18"/>
  <c r="O18"/>
  <c r="P18"/>
  <c r="R18"/>
  <c r="V18"/>
  <c r="K19"/>
  <c r="O19"/>
  <c r="P19"/>
  <c r="R19"/>
  <c r="V19"/>
  <c r="K20"/>
  <c r="O20"/>
  <c r="P20"/>
  <c r="R20"/>
  <c r="V20"/>
  <c r="K21"/>
  <c r="O21"/>
  <c r="P21"/>
  <c r="R21"/>
  <c r="V21"/>
  <c r="K22"/>
  <c r="O22"/>
  <c r="P22"/>
  <c r="R22"/>
  <c r="V22"/>
  <c r="K23"/>
  <c r="O23"/>
  <c r="P23"/>
  <c r="R23"/>
  <c r="V23"/>
  <c r="K24"/>
  <c r="O24"/>
  <c r="P24"/>
  <c r="R24"/>
  <c r="V24"/>
  <c r="K25"/>
  <c r="O25"/>
  <c r="P25"/>
  <c r="R25"/>
  <c r="V25"/>
  <c r="K26"/>
  <c r="O26"/>
  <c r="P26"/>
  <c r="R26"/>
  <c r="V26"/>
  <c r="K27"/>
  <c r="O27"/>
  <c r="P27"/>
  <c r="R27"/>
  <c r="V27"/>
  <c r="K28"/>
  <c r="O28"/>
  <c r="P28"/>
  <c r="R28"/>
  <c r="V28"/>
  <c r="K29"/>
  <c r="O29"/>
  <c r="P29"/>
  <c r="R29"/>
  <c r="V29"/>
  <c r="K30"/>
  <c r="O30"/>
  <c r="P30"/>
  <c r="R30"/>
  <c r="V30"/>
  <c r="K31"/>
  <c r="O31"/>
  <c r="P31"/>
  <c r="R31"/>
  <c r="V31"/>
  <c r="K32"/>
  <c r="O32"/>
  <c r="P32"/>
  <c r="R32"/>
  <c r="V32"/>
  <c r="K33"/>
  <c r="O33"/>
  <c r="P33"/>
  <c r="R33"/>
  <c r="V33"/>
  <c r="K34"/>
  <c r="O34"/>
  <c r="P34"/>
  <c r="R34"/>
  <c r="V34"/>
  <c r="K35"/>
  <c r="O35"/>
  <c r="P35"/>
  <c r="R35"/>
  <c r="V35"/>
  <c r="K36"/>
  <c r="O36"/>
  <c r="P36"/>
  <c r="R36"/>
  <c r="V36"/>
  <c r="K37"/>
  <c r="O37"/>
  <c r="P37"/>
  <c r="R37"/>
  <c r="V37"/>
  <c r="K38"/>
  <c r="O38"/>
  <c r="P38"/>
  <c r="R38"/>
  <c r="V38"/>
  <c r="K39"/>
  <c r="O39"/>
  <c r="P39"/>
  <c r="R39"/>
  <c r="V39"/>
  <c r="K40"/>
  <c r="O40"/>
  <c r="P40"/>
  <c r="R40"/>
  <c r="V40"/>
  <c r="K41"/>
  <c r="O41"/>
  <c r="P41"/>
  <c r="R41"/>
  <c r="V41"/>
  <c r="K42"/>
  <c r="O42"/>
  <c r="P42"/>
  <c r="R42"/>
  <c r="V42"/>
  <c r="K43"/>
  <c r="O43"/>
  <c r="P43"/>
  <c r="R43"/>
  <c r="V43"/>
  <c r="K44"/>
  <c r="O44"/>
  <c r="P44"/>
  <c r="R44"/>
  <c r="V44"/>
  <c r="K45"/>
  <c r="O45"/>
  <c r="P45"/>
  <c r="R45"/>
  <c r="V45"/>
  <c r="K46"/>
  <c r="O46"/>
  <c r="P46"/>
  <c r="R46"/>
  <c r="V46"/>
  <c r="T47"/>
  <c r="Q47"/>
  <c r="K5" i="3"/>
  <c r="K14" s="1"/>
  <c r="K44" s="1"/>
  <c r="N6" i="28"/>
  <c r="S6"/>
  <c r="L6"/>
  <c r="X6"/>
  <c r="Y6" s="1"/>
  <c r="K6"/>
  <c r="O6"/>
  <c r="G10" i="3"/>
  <c r="D10"/>
  <c r="D11"/>
  <c r="O6" i="33"/>
  <c r="J10" i="3"/>
  <c r="N6" i="33"/>
  <c r="I10" i="3"/>
  <c r="H10"/>
  <c r="U6" i="33"/>
  <c r="K6"/>
  <c r="F10" i="3"/>
  <c r="J13" i="1" s="1"/>
  <c r="F7" i="3"/>
  <c r="J10" i="1" s="1"/>
  <c r="G11" i="30"/>
  <c r="N11"/>
  <c r="G10"/>
  <c r="G9"/>
  <c r="N9"/>
  <c r="G8"/>
  <c r="G7"/>
  <c r="N7"/>
  <c r="G6"/>
  <c r="R12"/>
  <c r="O11"/>
  <c r="L11"/>
  <c r="Y11"/>
  <c r="Z11" s="1"/>
  <c r="K11"/>
  <c r="O10"/>
  <c r="N10"/>
  <c r="L10"/>
  <c r="Y10"/>
  <c r="Z10" s="1"/>
  <c r="K10"/>
  <c r="P10"/>
  <c r="O9"/>
  <c r="L9"/>
  <c r="Y9"/>
  <c r="Z9" s="1"/>
  <c r="K9"/>
  <c r="O8"/>
  <c r="N8"/>
  <c r="L8"/>
  <c r="Y8"/>
  <c r="Z8" s="1"/>
  <c r="AB8" s="1"/>
  <c r="K8"/>
  <c r="P8"/>
  <c r="Q8"/>
  <c r="S8"/>
  <c r="O7"/>
  <c r="L7"/>
  <c r="Y7"/>
  <c r="Z7" s="1"/>
  <c r="K7"/>
  <c r="O6"/>
  <c r="N6"/>
  <c r="L6"/>
  <c r="Y6"/>
  <c r="Z6" s="1"/>
  <c r="K6"/>
  <c r="P6"/>
  <c r="N6" i="36"/>
  <c r="N7"/>
  <c r="N8"/>
  <c r="N9"/>
  <c r="N10"/>
  <c r="N11"/>
  <c r="N12"/>
  <c r="N13"/>
  <c r="N14"/>
  <c r="O6"/>
  <c r="O7"/>
  <c r="T7"/>
  <c r="O8"/>
  <c r="O9"/>
  <c r="T9"/>
  <c r="O10"/>
  <c r="O11"/>
  <c r="T11"/>
  <c r="O12"/>
  <c r="O13"/>
  <c r="T13"/>
  <c r="O14"/>
  <c r="N5"/>
  <c r="N15"/>
  <c r="L6"/>
  <c r="L7"/>
  <c r="L8"/>
  <c r="L9"/>
  <c r="L10"/>
  <c r="L11"/>
  <c r="L12"/>
  <c r="L13"/>
  <c r="L14"/>
  <c r="K6"/>
  <c r="P6"/>
  <c r="Q6"/>
  <c r="S6"/>
  <c r="K7"/>
  <c r="P7"/>
  <c r="Q7"/>
  <c r="S7"/>
  <c r="K8"/>
  <c r="P8"/>
  <c r="Q8"/>
  <c r="S8"/>
  <c r="K9"/>
  <c r="P9"/>
  <c r="Q9"/>
  <c r="S9"/>
  <c r="K10"/>
  <c r="P10"/>
  <c r="Q10"/>
  <c r="S10"/>
  <c r="K11"/>
  <c r="P11"/>
  <c r="Q11"/>
  <c r="S11"/>
  <c r="K12"/>
  <c r="P12"/>
  <c r="Q12"/>
  <c r="S12"/>
  <c r="K13"/>
  <c r="P13"/>
  <c r="Q13"/>
  <c r="S13"/>
  <c r="K14"/>
  <c r="P14"/>
  <c r="Q14"/>
  <c r="S14"/>
  <c r="G9" i="3"/>
  <c r="G13" i="2"/>
  <c r="F13"/>
  <c r="C16" i="1" s="1"/>
  <c r="D13" i="2"/>
  <c r="R13" i="12"/>
  <c r="K13" i="2" s="1"/>
  <c r="T13" i="12"/>
  <c r="N13" i="2" s="1"/>
  <c r="N6" i="12"/>
  <c r="N7"/>
  <c r="N8"/>
  <c r="N9"/>
  <c r="N10"/>
  <c r="N11"/>
  <c r="S11" s="1"/>
  <c r="N12"/>
  <c r="N5"/>
  <c r="M13"/>
  <c r="Q12"/>
  <c r="O12"/>
  <c r="S12"/>
  <c r="U12" s="1"/>
  <c r="L12"/>
  <c r="AC12"/>
  <c r="AD12" s="1"/>
  <c r="K12"/>
  <c r="P12"/>
  <c r="AA12" s="1"/>
  <c r="AB12" s="1"/>
  <c r="Q11"/>
  <c r="O11"/>
  <c r="L11"/>
  <c r="AC11"/>
  <c r="AD11" s="1"/>
  <c r="K11"/>
  <c r="P11"/>
  <c r="Q10"/>
  <c r="O10"/>
  <c r="S10"/>
  <c r="U10" s="1"/>
  <c r="L10"/>
  <c r="AC10"/>
  <c r="AD10" s="1"/>
  <c r="K10"/>
  <c r="P10"/>
  <c r="AA10" s="1"/>
  <c r="AB10" s="1"/>
  <c r="Q9"/>
  <c r="O9"/>
  <c r="S9"/>
  <c r="U9" s="1"/>
  <c r="L9"/>
  <c r="AC9"/>
  <c r="AD9" s="1"/>
  <c r="K9"/>
  <c r="P9"/>
  <c r="AA9" s="1"/>
  <c r="AB9" s="1"/>
  <c r="Q8"/>
  <c r="O8"/>
  <c r="S8"/>
  <c r="U8" s="1"/>
  <c r="L8"/>
  <c r="AC8"/>
  <c r="AD8" s="1"/>
  <c r="K8"/>
  <c r="P8"/>
  <c r="AA8" s="1"/>
  <c r="AB8" s="1"/>
  <c r="Q7"/>
  <c r="O7"/>
  <c r="S7"/>
  <c r="U7" s="1"/>
  <c r="L7"/>
  <c r="AC7"/>
  <c r="AD7" s="1"/>
  <c r="K7"/>
  <c r="P7"/>
  <c r="AA7" s="1"/>
  <c r="AB7" s="1"/>
  <c r="Q6"/>
  <c r="O6"/>
  <c r="S6"/>
  <c r="U6" s="1"/>
  <c r="L6"/>
  <c r="AC6"/>
  <c r="AD6" s="1"/>
  <c r="K6"/>
  <c r="P6"/>
  <c r="AA6" s="1"/>
  <c r="AB6" s="1"/>
  <c r="V13"/>
  <c r="Q5"/>
  <c r="Q13"/>
  <c r="J13" i="2" s="1"/>
  <c r="O5" i="12"/>
  <c r="O13"/>
  <c r="H13" i="2" s="1"/>
  <c r="L5" i="12"/>
  <c r="L13"/>
  <c r="K5"/>
  <c r="P5"/>
  <c r="P13"/>
  <c r="I13" i="2" s="1"/>
  <c r="G7"/>
  <c r="T10" i="7"/>
  <c r="N8" i="2" s="1"/>
  <c r="N10" i="7"/>
  <c r="G8" i="2" s="1"/>
  <c r="R10" i="7"/>
  <c r="K8" i="2" s="1"/>
  <c r="K9" i="7"/>
  <c r="P9" s="1"/>
  <c r="Q9" s="1"/>
  <c r="S9" s="1"/>
  <c r="O9"/>
  <c r="K8"/>
  <c r="P8" s="1"/>
  <c r="Q8" s="1"/>
  <c r="S8" s="1"/>
  <c r="U8" s="1"/>
  <c r="O8"/>
  <c r="K7"/>
  <c r="P7" s="1"/>
  <c r="O7"/>
  <c r="K6"/>
  <c r="P6" s="1"/>
  <c r="Q6" s="1"/>
  <c r="S6" s="1"/>
  <c r="AA6" s="1"/>
  <c r="AB6" s="1"/>
  <c r="O6"/>
  <c r="V10"/>
  <c r="K5"/>
  <c r="K10" s="1"/>
  <c r="V43" i="4"/>
  <c r="W43" s="1"/>
  <c r="X43" s="1"/>
  <c r="V41"/>
  <c r="W41" s="1"/>
  <c r="X41" s="1"/>
  <c r="V39"/>
  <c r="W39" s="1"/>
  <c r="X39" s="1"/>
  <c r="V37"/>
  <c r="W37" s="1"/>
  <c r="V35"/>
  <c r="W35" s="1"/>
  <c r="V33"/>
  <c r="W33" s="1"/>
  <c r="V31"/>
  <c r="W31" s="1"/>
  <c r="V29"/>
  <c r="W29" s="1"/>
  <c r="V27"/>
  <c r="W27" s="1"/>
  <c r="V25"/>
  <c r="W25" s="1"/>
  <c r="V23"/>
  <c r="W23" s="1"/>
  <c r="V21"/>
  <c r="W21" s="1"/>
  <c r="V19"/>
  <c r="W19" s="1"/>
  <c r="V17"/>
  <c r="W17" s="1"/>
  <c r="V15"/>
  <c r="W15" s="1"/>
  <c r="V13"/>
  <c r="W13" s="1"/>
  <c r="V11"/>
  <c r="W11" s="1"/>
  <c r="V9"/>
  <c r="W9" s="1"/>
  <c r="Z5"/>
  <c r="AB42"/>
  <c r="AC42" s="1"/>
  <c r="AD42" s="1"/>
  <c r="AB40"/>
  <c r="AC40" s="1"/>
  <c r="AD40" s="1"/>
  <c r="AB38"/>
  <c r="AC38" s="1"/>
  <c r="AD38" s="1"/>
  <c r="AB36"/>
  <c r="AC36" s="1"/>
  <c r="AD36" s="1"/>
  <c r="AB34"/>
  <c r="AC34" s="1"/>
  <c r="AD34" s="1"/>
  <c r="AB32"/>
  <c r="AC32" s="1"/>
  <c r="AD32" s="1"/>
  <c r="AB30"/>
  <c r="AC30" s="1"/>
  <c r="AD30" s="1"/>
  <c r="AB28"/>
  <c r="AC28" s="1"/>
  <c r="AD28" s="1"/>
  <c r="AB26"/>
  <c r="AC26" s="1"/>
  <c r="AD26" s="1"/>
  <c r="AB24"/>
  <c r="AC24" s="1"/>
  <c r="AD24" s="1"/>
  <c r="AB22"/>
  <c r="AC22" s="1"/>
  <c r="AD22" s="1"/>
  <c r="AB20"/>
  <c r="AC20" s="1"/>
  <c r="AD20" s="1"/>
  <c r="AB18"/>
  <c r="AC18" s="1"/>
  <c r="AB16"/>
  <c r="AC16" s="1"/>
  <c r="AB14"/>
  <c r="AC14" s="1"/>
  <c r="AB12"/>
  <c r="AC12" s="1"/>
  <c r="AB10"/>
  <c r="AC10" s="1"/>
  <c r="AB8"/>
  <c r="AC8" s="1"/>
  <c r="Z7"/>
  <c r="E82"/>
  <c r="E80"/>
  <c r="E78"/>
  <c r="E76"/>
  <c r="E74"/>
  <c r="E72"/>
  <c r="E70"/>
  <c r="E68"/>
  <c r="E66"/>
  <c r="E64"/>
  <c r="E62"/>
  <c r="E60"/>
  <c r="E58"/>
  <c r="E56"/>
  <c r="E54"/>
  <c r="E52"/>
  <c r="E50"/>
  <c r="E48"/>
  <c r="E46"/>
  <c r="E44"/>
  <c r="E42"/>
  <c r="E40"/>
  <c r="E38"/>
  <c r="E36"/>
  <c r="E34"/>
  <c r="E32"/>
  <c r="E30"/>
  <c r="E28"/>
  <c r="E26"/>
  <c r="E24"/>
  <c r="E22"/>
  <c r="E20"/>
  <c r="E18"/>
  <c r="E16"/>
  <c r="E14"/>
  <c r="E12"/>
  <c r="E10"/>
  <c r="E8"/>
  <c r="E81"/>
  <c r="E79"/>
  <c r="E77"/>
  <c r="E75"/>
  <c r="E73"/>
  <c r="E71"/>
  <c r="E69"/>
  <c r="E67"/>
  <c r="E65"/>
  <c r="E63"/>
  <c r="E61"/>
  <c r="E59"/>
  <c r="E57"/>
  <c r="E55"/>
  <c r="E53"/>
  <c r="E51"/>
  <c r="E49"/>
  <c r="E47"/>
  <c r="E45"/>
  <c r="E43"/>
  <c r="E41"/>
  <c r="E39"/>
  <c r="E37"/>
  <c r="E35"/>
  <c r="E33"/>
  <c r="E31"/>
  <c r="E29"/>
  <c r="E27"/>
  <c r="E25"/>
  <c r="E23"/>
  <c r="E21"/>
  <c r="E19"/>
  <c r="E17"/>
  <c r="E15"/>
  <c r="E13"/>
  <c r="E11"/>
  <c r="M83"/>
  <c r="G5" i="2"/>
  <c r="P55" i="4"/>
  <c r="R55"/>
  <c r="T55"/>
  <c r="P57"/>
  <c r="P59"/>
  <c r="R59"/>
  <c r="T59"/>
  <c r="P61"/>
  <c r="P63"/>
  <c r="R63"/>
  <c r="T63"/>
  <c r="P65"/>
  <c r="P67"/>
  <c r="R67"/>
  <c r="T67"/>
  <c r="P69"/>
  <c r="P71"/>
  <c r="P73"/>
  <c r="P75"/>
  <c r="P79"/>
  <c r="U83"/>
  <c r="P7"/>
  <c r="P45"/>
  <c r="R45"/>
  <c r="T45"/>
  <c r="P47"/>
  <c r="R47"/>
  <c r="T47"/>
  <c r="P49"/>
  <c r="R49"/>
  <c r="T49"/>
  <c r="P50"/>
  <c r="P51"/>
  <c r="R51"/>
  <c r="T51"/>
  <c r="P52"/>
  <c r="R52"/>
  <c r="T52"/>
  <c r="P53"/>
  <c r="R53"/>
  <c r="T53"/>
  <c r="P54"/>
  <c r="P56"/>
  <c r="R56"/>
  <c r="T56"/>
  <c r="P58"/>
  <c r="R58"/>
  <c r="T58"/>
  <c r="P60"/>
  <c r="R60"/>
  <c r="T60"/>
  <c r="P62"/>
  <c r="R62"/>
  <c r="T62"/>
  <c r="P64"/>
  <c r="P66"/>
  <c r="R66"/>
  <c r="T66"/>
  <c r="P68"/>
  <c r="R68"/>
  <c r="T68"/>
  <c r="P70"/>
  <c r="P72"/>
  <c r="R72"/>
  <c r="T72"/>
  <c r="P74"/>
  <c r="R74"/>
  <c r="T74"/>
  <c r="P76"/>
  <c r="P77"/>
  <c r="R77"/>
  <c r="T77"/>
  <c r="AB78"/>
  <c r="AC78" s="1"/>
  <c r="AD78" s="1"/>
  <c r="P80"/>
  <c r="P81"/>
  <c r="R81"/>
  <c r="T81"/>
  <c r="AB82"/>
  <c r="AC82" s="1"/>
  <c r="AB49"/>
  <c r="AC49" s="1"/>
  <c r="AD49" s="1"/>
  <c r="AB50"/>
  <c r="AC50" s="1"/>
  <c r="AD50" s="1"/>
  <c r="AB51"/>
  <c r="AC51" s="1"/>
  <c r="AD51" s="1"/>
  <c r="AB52"/>
  <c r="AC52" s="1"/>
  <c r="AD52" s="1"/>
  <c r="AB53"/>
  <c r="AC53" s="1"/>
  <c r="AD53" s="1"/>
  <c r="AB76"/>
  <c r="AC76" s="1"/>
  <c r="AD76" s="1"/>
  <c r="AB80"/>
  <c r="AC80" s="1"/>
  <c r="O83"/>
  <c r="I5" i="2"/>
  <c r="P5" i="4"/>
  <c r="R7"/>
  <c r="T7"/>
  <c r="R6"/>
  <c r="T6"/>
  <c r="R44"/>
  <c r="T44"/>
  <c r="R46"/>
  <c r="T46"/>
  <c r="R48"/>
  <c r="T48"/>
  <c r="AB5"/>
  <c r="AC5" s="1"/>
  <c r="AB6"/>
  <c r="AC6" s="1"/>
  <c r="AD6" s="1"/>
  <c r="AB7"/>
  <c r="AC7" s="1"/>
  <c r="AD7" s="1"/>
  <c r="AB44"/>
  <c r="AC44" s="1"/>
  <c r="AD44" s="1"/>
  <c r="AB45"/>
  <c r="AC45" s="1"/>
  <c r="AB46"/>
  <c r="AC46" s="1"/>
  <c r="AD46" s="1"/>
  <c r="AB47"/>
  <c r="AC47" s="1"/>
  <c r="AD47" s="1"/>
  <c r="AB48"/>
  <c r="AC48" s="1"/>
  <c r="AD48" s="1"/>
  <c r="R50"/>
  <c r="T50"/>
  <c r="R54"/>
  <c r="T54"/>
  <c r="R64"/>
  <c r="T64"/>
  <c r="R70"/>
  <c r="T70"/>
  <c r="V5"/>
  <c r="W5" s="1"/>
  <c r="X5" s="1"/>
  <c r="E6"/>
  <c r="E7"/>
  <c r="R57"/>
  <c r="T57"/>
  <c r="R61"/>
  <c r="T61"/>
  <c r="R65"/>
  <c r="T65"/>
  <c r="R69"/>
  <c r="T69"/>
  <c r="R71"/>
  <c r="T71"/>
  <c r="R73"/>
  <c r="T73"/>
  <c r="R75"/>
  <c r="T75"/>
  <c r="R79"/>
  <c r="T79"/>
  <c r="V54"/>
  <c r="W54" s="1"/>
  <c r="X54" s="1"/>
  <c r="V55"/>
  <c r="W55" s="1"/>
  <c r="X55" s="1"/>
  <c r="V56"/>
  <c r="W56" s="1"/>
  <c r="X56" s="1"/>
  <c r="V57"/>
  <c r="W57" s="1"/>
  <c r="X57" s="1"/>
  <c r="V58"/>
  <c r="W58" s="1"/>
  <c r="X58" s="1"/>
  <c r="V59"/>
  <c r="W59" s="1"/>
  <c r="X59" s="1"/>
  <c r="V60"/>
  <c r="W60" s="1"/>
  <c r="X60" s="1"/>
  <c r="V61"/>
  <c r="W61" s="1"/>
  <c r="X61" s="1"/>
  <c r="V62"/>
  <c r="W62" s="1"/>
  <c r="X62" s="1"/>
  <c r="V63"/>
  <c r="W63" s="1"/>
  <c r="V64"/>
  <c r="W64" s="1"/>
  <c r="V65"/>
  <c r="W65" s="1"/>
  <c r="V66"/>
  <c r="W66" s="1"/>
  <c r="V67"/>
  <c r="W67" s="1"/>
  <c r="V68"/>
  <c r="W68" s="1"/>
  <c r="V69"/>
  <c r="W69" s="1"/>
  <c r="V70"/>
  <c r="W70" s="1"/>
  <c r="V71"/>
  <c r="W71" s="1"/>
  <c r="V72"/>
  <c r="W72" s="1"/>
  <c r="V73"/>
  <c r="W73" s="1"/>
  <c r="V74"/>
  <c r="W74" s="1"/>
  <c r="X74" s="1"/>
  <c r="V75"/>
  <c r="W75" s="1"/>
  <c r="X75" s="1"/>
  <c r="R76"/>
  <c r="T76"/>
  <c r="V77"/>
  <c r="W77" s="1"/>
  <c r="X77" s="1"/>
  <c r="R78"/>
  <c r="T78"/>
  <c r="V79"/>
  <c r="W79" s="1"/>
  <c r="X79" s="1"/>
  <c r="R80"/>
  <c r="T80"/>
  <c r="V81"/>
  <c r="W81" s="1"/>
  <c r="X81" s="1"/>
  <c r="R82"/>
  <c r="T82"/>
  <c r="L47" i="28"/>
  <c r="F5" i="3"/>
  <c r="J8" i="1" s="1"/>
  <c r="N47" i="28"/>
  <c r="H5" i="3"/>
  <c r="L5" s="1"/>
  <c r="K8" i="1" s="1"/>
  <c r="T6" i="33"/>
  <c r="T6" i="30"/>
  <c r="P7"/>
  <c r="T8"/>
  <c r="P9"/>
  <c r="P11"/>
  <c r="T10"/>
  <c r="X12"/>
  <c r="N12"/>
  <c r="T7"/>
  <c r="T9"/>
  <c r="T11"/>
  <c r="L12"/>
  <c r="O12"/>
  <c r="Q7"/>
  <c r="S7"/>
  <c r="Q9"/>
  <c r="S9"/>
  <c r="Q10"/>
  <c r="S10"/>
  <c r="S5" i="12"/>
  <c r="U5" s="1"/>
  <c r="E12"/>
  <c r="E11"/>
  <c r="E10"/>
  <c r="E9"/>
  <c r="E8"/>
  <c r="E7"/>
  <c r="E6"/>
  <c r="E5"/>
  <c r="W5"/>
  <c r="X5" s="1"/>
  <c r="W6"/>
  <c r="X6" s="1"/>
  <c r="W7"/>
  <c r="X7" s="1"/>
  <c r="W8"/>
  <c r="X8" s="1"/>
  <c r="W9"/>
  <c r="X9" s="1"/>
  <c r="W10"/>
  <c r="X10" s="1"/>
  <c r="W11"/>
  <c r="X11" s="1"/>
  <c r="W12"/>
  <c r="X12" s="1"/>
  <c r="AC5"/>
  <c r="AD5" s="1"/>
  <c r="L6" i="7"/>
  <c r="L7"/>
  <c r="L8"/>
  <c r="L9"/>
  <c r="N14" i="2"/>
  <c r="K14"/>
  <c r="G14"/>
  <c r="D11"/>
  <c r="P83" i="4"/>
  <c r="E83"/>
  <c r="D5" i="2" s="1"/>
  <c r="R5" i="4"/>
  <c r="T5"/>
  <c r="E8" i="28"/>
  <c r="E10"/>
  <c r="E12"/>
  <c r="E14"/>
  <c r="E16"/>
  <c r="E18"/>
  <c r="E20"/>
  <c r="E22"/>
  <c r="E24"/>
  <c r="E26"/>
  <c r="E28"/>
  <c r="E30"/>
  <c r="E32"/>
  <c r="E34"/>
  <c r="E36"/>
  <c r="E38"/>
  <c r="E40"/>
  <c r="E42"/>
  <c r="E44"/>
  <c r="E46"/>
  <c r="E7"/>
  <c r="E9"/>
  <c r="E11"/>
  <c r="E13"/>
  <c r="E15"/>
  <c r="E17"/>
  <c r="E19"/>
  <c r="E21"/>
  <c r="E23"/>
  <c r="E25"/>
  <c r="E27"/>
  <c r="E29"/>
  <c r="E31"/>
  <c r="E33"/>
  <c r="E35"/>
  <c r="E37"/>
  <c r="E39"/>
  <c r="E41"/>
  <c r="E43"/>
  <c r="E45"/>
  <c r="E6"/>
  <c r="Q11" i="30"/>
  <c r="S11"/>
  <c r="E11"/>
  <c r="E10"/>
  <c r="E9"/>
  <c r="E8"/>
  <c r="E7"/>
  <c r="E6"/>
  <c r="E13" i="12"/>
  <c r="W9" i="7"/>
  <c r="X9" s="1"/>
  <c r="AC9"/>
  <c r="AD9" s="1"/>
  <c r="W7"/>
  <c r="X7" s="1"/>
  <c r="AC7"/>
  <c r="AD7" s="1"/>
  <c r="W8"/>
  <c r="X8" s="1"/>
  <c r="AC8"/>
  <c r="AD8" s="1"/>
  <c r="W6"/>
  <c r="X6" s="1"/>
  <c r="AC6"/>
  <c r="AD6" s="1"/>
  <c r="E12" i="30"/>
  <c r="N11" i="31"/>
  <c r="G10"/>
  <c r="N10"/>
  <c r="G9"/>
  <c r="N9"/>
  <c r="G8"/>
  <c r="N8"/>
  <c r="G7"/>
  <c r="N7"/>
  <c r="G6"/>
  <c r="N6"/>
  <c r="G5"/>
  <c r="N5"/>
  <c r="K9"/>
  <c r="L9"/>
  <c r="Y9"/>
  <c r="Z9" s="1"/>
  <c r="AB9" s="1"/>
  <c r="O9"/>
  <c r="F13" i="10"/>
  <c r="M13"/>
  <c r="F12"/>
  <c r="M12"/>
  <c r="F11"/>
  <c r="M11"/>
  <c r="F10"/>
  <c r="M10"/>
  <c r="F9"/>
  <c r="M9"/>
  <c r="F8"/>
  <c r="M8"/>
  <c r="F7"/>
  <c r="M7"/>
  <c r="F6"/>
  <c r="M6"/>
  <c r="F5"/>
  <c r="M5"/>
  <c r="M14"/>
  <c r="G11" i="2"/>
  <c r="AC16" i="5"/>
  <c r="AD16" s="1"/>
  <c r="AE16" s="1"/>
  <c r="W16"/>
  <c r="X16" s="1"/>
  <c r="Y16" s="1"/>
  <c r="O16"/>
  <c r="K16"/>
  <c r="P16"/>
  <c r="Q16"/>
  <c r="L16"/>
  <c r="N6"/>
  <c r="N7"/>
  <c r="N8"/>
  <c r="N9"/>
  <c r="N10"/>
  <c r="N11"/>
  <c r="N12"/>
  <c r="N13"/>
  <c r="N14"/>
  <c r="N15"/>
  <c r="N16"/>
  <c r="N5"/>
  <c r="N17"/>
  <c r="G6" i="2"/>
  <c r="M6" i="34"/>
  <c r="M5" i="14"/>
  <c r="M6"/>
  <c r="G15" i="2"/>
  <c r="L6" i="14"/>
  <c r="N6" i="9"/>
  <c r="N7"/>
  <c r="N8"/>
  <c r="N9"/>
  <c r="N10"/>
  <c r="N11"/>
  <c r="N12"/>
  <c r="N13"/>
  <c r="N14"/>
  <c r="N15"/>
  <c r="N16"/>
  <c r="N17"/>
  <c r="N18"/>
  <c r="N19"/>
  <c r="N20"/>
  <c r="N21"/>
  <c r="N22"/>
  <c r="N23"/>
  <c r="N5"/>
  <c r="N24"/>
  <c r="O9" i="35"/>
  <c r="N9"/>
  <c r="O7"/>
  <c r="O8"/>
  <c r="O6"/>
  <c r="N7"/>
  <c r="N8"/>
  <c r="N6"/>
  <c r="L7"/>
  <c r="L8"/>
  <c r="L9"/>
  <c r="L6"/>
  <c r="R50" i="18"/>
  <c r="T50"/>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
  <c r="N50"/>
  <c r="O13" i="19"/>
  <c r="O14"/>
  <c r="O15"/>
  <c r="O16"/>
  <c r="O17"/>
  <c r="N26"/>
  <c r="G20" i="2"/>
  <c r="L13" i="19"/>
  <c r="L14"/>
  <c r="L15"/>
  <c r="L16"/>
  <c r="L17"/>
  <c r="L18"/>
  <c r="L19"/>
  <c r="L20"/>
  <c r="L21"/>
  <c r="L22"/>
  <c r="L23"/>
  <c r="L24"/>
  <c r="L25"/>
  <c r="K13"/>
  <c r="P13"/>
  <c r="Q13"/>
  <c r="S13"/>
  <c r="K14"/>
  <c r="P14"/>
  <c r="Q14"/>
  <c r="S14"/>
  <c r="K15"/>
  <c r="P15"/>
  <c r="Q15"/>
  <c r="S15"/>
  <c r="K16"/>
  <c r="P16"/>
  <c r="Q16"/>
  <c r="S16"/>
  <c r="K17"/>
  <c r="P17"/>
  <c r="Q17"/>
  <c r="S17"/>
  <c r="K11" i="16"/>
  <c r="P11"/>
  <c r="O6"/>
  <c r="O7"/>
  <c r="O8"/>
  <c r="O9"/>
  <c r="O10"/>
  <c r="O11"/>
  <c r="O12"/>
  <c r="O13"/>
  <c r="O14"/>
  <c r="O15"/>
  <c r="O16"/>
  <c r="O18"/>
  <c r="O19"/>
  <c r="O20"/>
  <c r="L6"/>
  <c r="L7"/>
  <c r="W7"/>
  <c r="X7" s="1"/>
  <c r="Y7" s="1"/>
  <c r="L8"/>
  <c r="L9"/>
  <c r="W9"/>
  <c r="X9" s="1"/>
  <c r="L10"/>
  <c r="L11"/>
  <c r="W11"/>
  <c r="X11" s="1"/>
  <c r="L12"/>
  <c r="L13"/>
  <c r="W13"/>
  <c r="X13" s="1"/>
  <c r="L14"/>
  <c r="W14"/>
  <c r="X14" s="1"/>
  <c r="Y14" s="1"/>
  <c r="L15"/>
  <c r="W15"/>
  <c r="X15" s="1"/>
  <c r="L16"/>
  <c r="W16"/>
  <c r="X16" s="1"/>
  <c r="Y16" s="1"/>
  <c r="L18"/>
  <c r="L19"/>
  <c r="W19"/>
  <c r="X19" s="1"/>
  <c r="Y19" s="1"/>
  <c r="L20"/>
  <c r="L5"/>
  <c r="L21"/>
  <c r="N10"/>
  <c r="N11"/>
  <c r="N12"/>
  <c r="N13"/>
  <c r="N14"/>
  <c r="N15"/>
  <c r="N16"/>
  <c r="N18"/>
  <c r="N19"/>
  <c r="N20"/>
  <c r="N6"/>
  <c r="N7"/>
  <c r="N8"/>
  <c r="N9"/>
  <c r="N5"/>
  <c r="O6" i="32"/>
  <c r="O7"/>
  <c r="O8"/>
  <c r="O9"/>
  <c r="O10"/>
  <c r="O11"/>
  <c r="O12"/>
  <c r="O5"/>
  <c r="N6"/>
  <c r="N7"/>
  <c r="N8"/>
  <c r="N9"/>
  <c r="N10"/>
  <c r="N11"/>
  <c r="N12"/>
  <c r="N5"/>
  <c r="M13"/>
  <c r="L5"/>
  <c r="Y5"/>
  <c r="Z5" s="1"/>
  <c r="L6"/>
  <c r="E6"/>
  <c r="L7"/>
  <c r="Y7"/>
  <c r="Z7" s="1"/>
  <c r="AA7" s="1"/>
  <c r="L8"/>
  <c r="Y8"/>
  <c r="Z8" s="1"/>
  <c r="L9"/>
  <c r="Y9"/>
  <c r="Z9" s="1"/>
  <c r="L10"/>
  <c r="E10"/>
  <c r="L11"/>
  <c r="Y11"/>
  <c r="Z11" s="1"/>
  <c r="L12"/>
  <c r="Y12"/>
  <c r="Z12" s="1"/>
  <c r="K5"/>
  <c r="P5"/>
  <c r="K6"/>
  <c r="P6"/>
  <c r="Q6"/>
  <c r="S6"/>
  <c r="K7"/>
  <c r="P7"/>
  <c r="Q7"/>
  <c r="S7"/>
  <c r="K8"/>
  <c r="P8"/>
  <c r="Q8"/>
  <c r="S8"/>
  <c r="K9"/>
  <c r="P9"/>
  <c r="Q9"/>
  <c r="S9"/>
  <c r="K10"/>
  <c r="P10"/>
  <c r="Q10"/>
  <c r="S10"/>
  <c r="K11"/>
  <c r="P11"/>
  <c r="Q11"/>
  <c r="S11"/>
  <c r="K12"/>
  <c r="P12"/>
  <c r="Q12"/>
  <c r="S12"/>
  <c r="K7" i="35"/>
  <c r="P7"/>
  <c r="Q7"/>
  <c r="S7"/>
  <c r="K8"/>
  <c r="P8"/>
  <c r="Q8"/>
  <c r="S8"/>
  <c r="K9"/>
  <c r="P9"/>
  <c r="Q9"/>
  <c r="S9"/>
  <c r="K6"/>
  <c r="P6"/>
  <c r="O5" i="11"/>
  <c r="O26"/>
  <c r="H12" i="2" s="1"/>
  <c r="Q10" i="11"/>
  <c r="Q11"/>
  <c r="Q12"/>
  <c r="Q13"/>
  <c r="Q14"/>
  <c r="Q15"/>
  <c r="Q16"/>
  <c r="O10"/>
  <c r="O11"/>
  <c r="O12"/>
  <c r="O13"/>
  <c r="O14"/>
  <c r="O15"/>
  <c r="O16"/>
  <c r="N10"/>
  <c r="N11"/>
  <c r="N12"/>
  <c r="N13"/>
  <c r="N14"/>
  <c r="N15"/>
  <c r="N16"/>
  <c r="L10"/>
  <c r="W10"/>
  <c r="X10" s="1"/>
  <c r="L11"/>
  <c r="L12"/>
  <c r="W12"/>
  <c r="X12" s="1"/>
  <c r="L13"/>
  <c r="L14"/>
  <c r="W14"/>
  <c r="X14" s="1"/>
  <c r="L15"/>
  <c r="L16"/>
  <c r="W16"/>
  <c r="X16" s="1"/>
  <c r="K10"/>
  <c r="P10"/>
  <c r="K11"/>
  <c r="P11"/>
  <c r="K12"/>
  <c r="P12"/>
  <c r="K13"/>
  <c r="P13"/>
  <c r="K14"/>
  <c r="P14"/>
  <c r="K15"/>
  <c r="P15"/>
  <c r="K16"/>
  <c r="P16"/>
  <c r="K17"/>
  <c r="N6" i="6"/>
  <c r="N7"/>
  <c r="N8"/>
  <c r="N9"/>
  <c r="N10"/>
  <c r="N11"/>
  <c r="N5"/>
  <c r="Q5"/>
  <c r="Q6"/>
  <c r="S6"/>
  <c r="AA6" s="1"/>
  <c r="AB6" s="1"/>
  <c r="Q7"/>
  <c r="Q8"/>
  <c r="Q9"/>
  <c r="S9"/>
  <c r="Q10"/>
  <c r="Q11"/>
  <c r="T15" i="13"/>
  <c r="R15"/>
  <c r="M15"/>
  <c r="Q14"/>
  <c r="O14"/>
  <c r="N14"/>
  <c r="S14" s="1"/>
  <c r="L14"/>
  <c r="W14"/>
  <c r="X14" s="1"/>
  <c r="K14"/>
  <c r="P14"/>
  <c r="Q13"/>
  <c r="O13"/>
  <c r="N13"/>
  <c r="L13"/>
  <c r="W13"/>
  <c r="X13" s="1"/>
  <c r="K13"/>
  <c r="P13"/>
  <c r="Q12"/>
  <c r="O12"/>
  <c r="N12"/>
  <c r="S12" s="1"/>
  <c r="L12"/>
  <c r="AC12"/>
  <c r="AD12" s="1"/>
  <c r="W12"/>
  <c r="X12" s="1"/>
  <c r="K12"/>
  <c r="P12"/>
  <c r="Q11"/>
  <c r="O11"/>
  <c r="N11"/>
  <c r="L11"/>
  <c r="W11"/>
  <c r="X11" s="1"/>
  <c r="K11"/>
  <c r="P11"/>
  <c r="Q10"/>
  <c r="O10"/>
  <c r="N10"/>
  <c r="S10"/>
  <c r="U10" s="1"/>
  <c r="L10"/>
  <c r="W10"/>
  <c r="X10" s="1"/>
  <c r="K10"/>
  <c r="P10"/>
  <c r="AA10"/>
  <c r="AB10" s="1"/>
  <c r="Q9"/>
  <c r="O9"/>
  <c r="N9"/>
  <c r="L9"/>
  <c r="W9"/>
  <c r="X9" s="1"/>
  <c r="K9"/>
  <c r="P9"/>
  <c r="Q8"/>
  <c r="O8"/>
  <c r="N8"/>
  <c r="S8"/>
  <c r="U8" s="1"/>
  <c r="L8"/>
  <c r="AC8"/>
  <c r="AD8" s="1"/>
  <c r="K8"/>
  <c r="P8"/>
  <c r="AA8"/>
  <c r="AB8" s="1"/>
  <c r="Q7"/>
  <c r="O7"/>
  <c r="N7"/>
  <c r="L7"/>
  <c r="W7"/>
  <c r="X7" s="1"/>
  <c r="K7"/>
  <c r="P7"/>
  <c r="Q6"/>
  <c r="O6"/>
  <c r="N6"/>
  <c r="S6"/>
  <c r="U6" s="1"/>
  <c r="L6"/>
  <c r="W6"/>
  <c r="X6" s="1"/>
  <c r="K6"/>
  <c r="P6"/>
  <c r="AA6"/>
  <c r="AB6" s="1"/>
  <c r="V15"/>
  <c r="Q5"/>
  <c r="O5"/>
  <c r="O15"/>
  <c r="H14" i="2"/>
  <c r="L14" s="1"/>
  <c r="D17" i="1" s="1"/>
  <c r="N5" i="13"/>
  <c r="S5"/>
  <c r="U5" s="1"/>
  <c r="L5"/>
  <c r="W5"/>
  <c r="X5" s="1"/>
  <c r="K5"/>
  <c r="K15"/>
  <c r="T6" i="8"/>
  <c r="T8"/>
  <c r="L31" i="17"/>
  <c r="L32"/>
  <c r="L33"/>
  <c r="L34"/>
  <c r="L35"/>
  <c r="L36"/>
  <c r="L37"/>
  <c r="L38"/>
  <c r="L39"/>
  <c r="L40"/>
  <c r="L41"/>
  <c r="L42"/>
  <c r="L43"/>
  <c r="L44"/>
  <c r="L45"/>
  <c r="L46"/>
  <c r="L47"/>
  <c r="L48"/>
  <c r="L30"/>
  <c r="F31"/>
  <c r="F32"/>
  <c r="F33"/>
  <c r="F34"/>
  <c r="F35"/>
  <c r="F36"/>
  <c r="F37"/>
  <c r="F38"/>
  <c r="F39"/>
  <c r="F40"/>
  <c r="F41"/>
  <c r="F42"/>
  <c r="F43"/>
  <c r="F44"/>
  <c r="F45"/>
  <c r="F46"/>
  <c r="F47"/>
  <c r="F48"/>
  <c r="F30"/>
  <c r="C31"/>
  <c r="C32"/>
  <c r="C33"/>
  <c r="C34"/>
  <c r="C35"/>
  <c r="C36"/>
  <c r="C37"/>
  <c r="C38"/>
  <c r="C39"/>
  <c r="C40"/>
  <c r="C41"/>
  <c r="C42"/>
  <c r="C43"/>
  <c r="C44"/>
  <c r="C45"/>
  <c r="C46"/>
  <c r="C47"/>
  <c r="C48"/>
  <c r="C30"/>
  <c r="K5" i="36"/>
  <c r="P5"/>
  <c r="L5"/>
  <c r="O5"/>
  <c r="O15"/>
  <c r="H13" i="3"/>
  <c r="N49" i="17"/>
  <c r="O49" s="1"/>
  <c r="M31"/>
  <c r="M32"/>
  <c r="M33"/>
  <c r="M34"/>
  <c r="M35"/>
  <c r="M36"/>
  <c r="M37"/>
  <c r="M38"/>
  <c r="M39"/>
  <c r="M40"/>
  <c r="M41"/>
  <c r="M42"/>
  <c r="M43"/>
  <c r="M44"/>
  <c r="M45"/>
  <c r="M46"/>
  <c r="M47"/>
  <c r="M48"/>
  <c r="M30"/>
  <c r="M49"/>
  <c r="H11" i="3"/>
  <c r="J11" s="1"/>
  <c r="G11"/>
  <c r="G6"/>
  <c r="U12" i="31"/>
  <c r="R12"/>
  <c r="O11"/>
  <c r="L11"/>
  <c r="Y11"/>
  <c r="Z11" s="1"/>
  <c r="K11"/>
  <c r="P11"/>
  <c r="Q11"/>
  <c r="S11"/>
  <c r="O10"/>
  <c r="L10"/>
  <c r="Y10"/>
  <c r="Z10" s="1"/>
  <c r="AB10" s="1"/>
  <c r="K10"/>
  <c r="P10"/>
  <c r="Q10"/>
  <c r="S10"/>
  <c r="O8"/>
  <c r="L8"/>
  <c r="Y8"/>
  <c r="Z8" s="1"/>
  <c r="K8"/>
  <c r="P8"/>
  <c r="Q8"/>
  <c r="S8"/>
  <c r="O7"/>
  <c r="Q7"/>
  <c r="S7"/>
  <c r="L7"/>
  <c r="Y7"/>
  <c r="Z7" s="1"/>
  <c r="AB7" s="1"/>
  <c r="K7"/>
  <c r="P7"/>
  <c r="O6"/>
  <c r="L6"/>
  <c r="Y6"/>
  <c r="Z6" s="1"/>
  <c r="K6"/>
  <c r="P6"/>
  <c r="Q6"/>
  <c r="S6"/>
  <c r="X12"/>
  <c r="O5"/>
  <c r="L5"/>
  <c r="Y5"/>
  <c r="Z5" s="1"/>
  <c r="K5"/>
  <c r="P5"/>
  <c r="U10" i="29"/>
  <c r="R10"/>
  <c r="O8"/>
  <c r="N8"/>
  <c r="L8"/>
  <c r="Y8"/>
  <c r="Z8" s="1"/>
  <c r="K8"/>
  <c r="P8"/>
  <c r="Q8"/>
  <c r="S8"/>
  <c r="W8" s="1"/>
  <c r="AA8" s="1"/>
  <c r="O7"/>
  <c r="N7"/>
  <c r="L7"/>
  <c r="Y7"/>
  <c r="Z7" s="1"/>
  <c r="K7"/>
  <c r="P7"/>
  <c r="O6"/>
  <c r="N6"/>
  <c r="L6"/>
  <c r="Y6"/>
  <c r="Z6" s="1"/>
  <c r="K6"/>
  <c r="P6"/>
  <c r="Q6"/>
  <c r="S6"/>
  <c r="W6" s="1"/>
  <c r="AA6" s="1"/>
  <c r="X10"/>
  <c r="O5"/>
  <c r="O10"/>
  <c r="H6" i="3"/>
  <c r="N5" i="29"/>
  <c r="L5"/>
  <c r="Y5"/>
  <c r="Z5" s="1"/>
  <c r="K5"/>
  <c r="P5"/>
  <c r="U10" i="35"/>
  <c r="R10"/>
  <c r="T6"/>
  <c r="U15" i="36"/>
  <c r="R15"/>
  <c r="O6" i="34"/>
  <c r="N6"/>
  <c r="K6"/>
  <c r="F11" i="3"/>
  <c r="J14" i="1" s="1"/>
  <c r="U13" i="32"/>
  <c r="N9" i="3"/>
  <c r="R13" i="32"/>
  <c r="X13"/>
  <c r="S30" i="2"/>
  <c r="S32" s="1"/>
  <c r="S31"/>
  <c r="M40"/>
  <c r="P40" s="1"/>
  <c r="M41"/>
  <c r="P41" s="1"/>
  <c r="M42"/>
  <c r="P42" s="1"/>
  <c r="M43"/>
  <c r="P43" s="1"/>
  <c r="M44"/>
  <c r="P44" s="1"/>
  <c r="M30"/>
  <c r="P30" s="1"/>
  <c r="M27"/>
  <c r="P27" s="1"/>
  <c r="I32"/>
  <c r="H32"/>
  <c r="J31"/>
  <c r="J30"/>
  <c r="G18"/>
  <c r="M35"/>
  <c r="P35" s="1"/>
  <c r="M37"/>
  <c r="P37" s="1"/>
  <c r="M34"/>
  <c r="P34" s="1"/>
  <c r="D18"/>
  <c r="O5" i="19"/>
  <c r="O5" i="16"/>
  <c r="I31" i="17"/>
  <c r="J31"/>
  <c r="I32"/>
  <c r="J32"/>
  <c r="I33"/>
  <c r="J33"/>
  <c r="I34"/>
  <c r="J34"/>
  <c r="I35"/>
  <c r="J35"/>
  <c r="I36"/>
  <c r="J36"/>
  <c r="I37"/>
  <c r="J37"/>
  <c r="I38"/>
  <c r="J38"/>
  <c r="I39"/>
  <c r="J39"/>
  <c r="I40"/>
  <c r="J40"/>
  <c r="I41"/>
  <c r="J41"/>
  <c r="I42"/>
  <c r="J42"/>
  <c r="I43"/>
  <c r="J43"/>
  <c r="I44"/>
  <c r="J44"/>
  <c r="I45"/>
  <c r="J45"/>
  <c r="I46"/>
  <c r="J46"/>
  <c r="I47"/>
  <c r="J47"/>
  <c r="I48"/>
  <c r="J48"/>
  <c r="I30"/>
  <c r="J30"/>
  <c r="J50"/>
  <c r="K5" i="14"/>
  <c r="AB5"/>
  <c r="AC5" s="1"/>
  <c r="AC6" s="1"/>
  <c r="AD6" s="1"/>
  <c r="N5"/>
  <c r="N6"/>
  <c r="H15" i="2"/>
  <c r="O5" i="14"/>
  <c r="O6"/>
  <c r="Q6"/>
  <c r="S6"/>
  <c r="U6"/>
  <c r="K5" i="19"/>
  <c r="P5"/>
  <c r="L5"/>
  <c r="AC5"/>
  <c r="AD5" s="1"/>
  <c r="K6"/>
  <c r="P6"/>
  <c r="Q6"/>
  <c r="S6"/>
  <c r="L6"/>
  <c r="W6"/>
  <c r="X6" s="1"/>
  <c r="O6"/>
  <c r="K7"/>
  <c r="P7"/>
  <c r="L7"/>
  <c r="AC7"/>
  <c r="AD7" s="1"/>
  <c r="O7"/>
  <c r="K8"/>
  <c r="P8"/>
  <c r="Q8"/>
  <c r="S8"/>
  <c r="L8"/>
  <c r="AC8"/>
  <c r="AD8" s="1"/>
  <c r="O8"/>
  <c r="K9"/>
  <c r="P9"/>
  <c r="L9"/>
  <c r="W9"/>
  <c r="X9" s="1"/>
  <c r="O9"/>
  <c r="K10"/>
  <c r="P10"/>
  <c r="Q10"/>
  <c r="S10"/>
  <c r="L10"/>
  <c r="W10"/>
  <c r="X10" s="1"/>
  <c r="Y10" s="1"/>
  <c r="O10"/>
  <c r="K11"/>
  <c r="P11"/>
  <c r="L11"/>
  <c r="W11"/>
  <c r="X11" s="1"/>
  <c r="Y11" s="1"/>
  <c r="O11"/>
  <c r="K12"/>
  <c r="P12"/>
  <c r="Q12"/>
  <c r="S12"/>
  <c r="AA12"/>
  <c r="L12"/>
  <c r="AC12"/>
  <c r="AD12" s="1"/>
  <c r="O12"/>
  <c r="K18"/>
  <c r="P18"/>
  <c r="AC18"/>
  <c r="AD18" s="1"/>
  <c r="AE18" s="1"/>
  <c r="O18"/>
  <c r="W18"/>
  <c r="X18" s="1"/>
  <c r="K19"/>
  <c r="O19"/>
  <c r="P19"/>
  <c r="W19"/>
  <c r="X19" s="1"/>
  <c r="Y19" s="1"/>
  <c r="K20"/>
  <c r="O20"/>
  <c r="P20"/>
  <c r="Q20"/>
  <c r="S20"/>
  <c r="W20"/>
  <c r="X20" s="1"/>
  <c r="Y20" s="1"/>
  <c r="AC20"/>
  <c r="AD20" s="1"/>
  <c r="AE20" s="1"/>
  <c r="K21"/>
  <c r="P21"/>
  <c r="Q21"/>
  <c r="S21"/>
  <c r="AC21"/>
  <c r="AD21" s="1"/>
  <c r="O21"/>
  <c r="K22"/>
  <c r="P22"/>
  <c r="Q22"/>
  <c r="S22"/>
  <c r="W22"/>
  <c r="X22" s="1"/>
  <c r="Y22" s="1"/>
  <c r="O22"/>
  <c r="K23"/>
  <c r="O23"/>
  <c r="P23"/>
  <c r="K24"/>
  <c r="O24"/>
  <c r="P24"/>
  <c r="W24"/>
  <c r="X24" s="1"/>
  <c r="AC24"/>
  <c r="AD24" s="1"/>
  <c r="AE24" s="1"/>
  <c r="K25"/>
  <c r="P25"/>
  <c r="AC25"/>
  <c r="AD25" s="1"/>
  <c r="O25"/>
  <c r="W25"/>
  <c r="X25" s="1"/>
  <c r="Y25" s="1"/>
  <c r="R26"/>
  <c r="T26"/>
  <c r="K5" i="18"/>
  <c r="P5"/>
  <c r="L5"/>
  <c r="W5"/>
  <c r="X5" s="1"/>
  <c r="O5"/>
  <c r="AA5"/>
  <c r="AC5"/>
  <c r="AD5" s="1"/>
  <c r="K6"/>
  <c r="P6"/>
  <c r="Q6"/>
  <c r="S6"/>
  <c r="L6"/>
  <c r="O6"/>
  <c r="AA6"/>
  <c r="K7"/>
  <c r="P7"/>
  <c r="Q7"/>
  <c r="S7"/>
  <c r="L7"/>
  <c r="O7"/>
  <c r="W7"/>
  <c r="X7" s="1"/>
  <c r="Y7" s="1"/>
  <c r="AC7"/>
  <c r="AD7" s="1"/>
  <c r="AE7" s="1"/>
  <c r="K8"/>
  <c r="P8"/>
  <c r="L8"/>
  <c r="AC8"/>
  <c r="AD8" s="1"/>
  <c r="O8"/>
  <c r="K9"/>
  <c r="P9"/>
  <c r="L9"/>
  <c r="W9"/>
  <c r="X9" s="1"/>
  <c r="O9"/>
  <c r="K10"/>
  <c r="P10"/>
  <c r="Q10"/>
  <c r="S10"/>
  <c r="L10"/>
  <c r="W10"/>
  <c r="X10" s="1"/>
  <c r="O10"/>
  <c r="AC10"/>
  <c r="AD10" s="1"/>
  <c r="AE10" s="1"/>
  <c r="K11"/>
  <c r="P11"/>
  <c r="Q11"/>
  <c r="S11"/>
  <c r="L11"/>
  <c r="AC11"/>
  <c r="AD11" s="1"/>
  <c r="O11"/>
  <c r="K12"/>
  <c r="P12"/>
  <c r="Q12"/>
  <c r="S12"/>
  <c r="L12"/>
  <c r="AC12"/>
  <c r="AD12" s="1"/>
  <c r="AE12" s="1"/>
  <c r="O12"/>
  <c r="K13"/>
  <c r="P13"/>
  <c r="Q13"/>
  <c r="S13"/>
  <c r="L13"/>
  <c r="O13"/>
  <c r="AA13"/>
  <c r="W13"/>
  <c r="X13" s="1"/>
  <c r="AC13"/>
  <c r="AD13" s="1"/>
  <c r="K14"/>
  <c r="P14"/>
  <c r="Q14"/>
  <c r="S14"/>
  <c r="L14"/>
  <c r="AC14"/>
  <c r="AD14" s="1"/>
  <c r="AE14" s="1"/>
  <c r="O14"/>
  <c r="K15"/>
  <c r="P15"/>
  <c r="L15"/>
  <c r="W15"/>
  <c r="X15" s="1"/>
  <c r="Y15" s="1"/>
  <c r="O15"/>
  <c r="K16"/>
  <c r="P16"/>
  <c r="Q16"/>
  <c r="S16"/>
  <c r="L16"/>
  <c r="O16"/>
  <c r="K17"/>
  <c r="L17"/>
  <c r="W17"/>
  <c r="X17" s="1"/>
  <c r="O17"/>
  <c r="AA17"/>
  <c r="P17"/>
  <c r="Q17"/>
  <c r="S17"/>
  <c r="AC17"/>
  <c r="AD17" s="1"/>
  <c r="AE17" s="1"/>
  <c r="K18"/>
  <c r="P18"/>
  <c r="Q18"/>
  <c r="S18"/>
  <c r="L18"/>
  <c r="AC18"/>
  <c r="AD18" s="1"/>
  <c r="AE18" s="1"/>
  <c r="O18"/>
  <c r="AA18"/>
  <c r="K19"/>
  <c r="P19"/>
  <c r="L19"/>
  <c r="W19"/>
  <c r="O19"/>
  <c r="K20"/>
  <c r="P20"/>
  <c r="L20"/>
  <c r="O20"/>
  <c r="K21"/>
  <c r="P21"/>
  <c r="Q21"/>
  <c r="S21"/>
  <c r="L21"/>
  <c r="AC21"/>
  <c r="AD21" s="1"/>
  <c r="AE21" s="1"/>
  <c r="O21"/>
  <c r="K22"/>
  <c r="P22"/>
  <c r="L22"/>
  <c r="AC22"/>
  <c r="AD22" s="1"/>
  <c r="AE22" s="1"/>
  <c r="O22"/>
  <c r="AA22"/>
  <c r="K23"/>
  <c r="P23"/>
  <c r="L23"/>
  <c r="AC23"/>
  <c r="AD23" s="1"/>
  <c r="O23"/>
  <c r="K24"/>
  <c r="P24"/>
  <c r="L24"/>
  <c r="AC24"/>
  <c r="AD24" s="1"/>
  <c r="O24"/>
  <c r="K25"/>
  <c r="P25"/>
  <c r="Q25"/>
  <c r="S25"/>
  <c r="L25"/>
  <c r="W25"/>
  <c r="O25"/>
  <c r="AA25"/>
  <c r="K26"/>
  <c r="P26"/>
  <c r="L26"/>
  <c r="W26"/>
  <c r="O26"/>
  <c r="AA26"/>
  <c r="K27"/>
  <c r="P27"/>
  <c r="Q27"/>
  <c r="S27"/>
  <c r="L27"/>
  <c r="W27"/>
  <c r="X27" s="1"/>
  <c r="O27"/>
  <c r="AA27"/>
  <c r="K28"/>
  <c r="P28"/>
  <c r="L28"/>
  <c r="W28"/>
  <c r="X28" s="1"/>
  <c r="Y28" s="1"/>
  <c r="O28"/>
  <c r="K29"/>
  <c r="P29"/>
  <c r="L29"/>
  <c r="W29"/>
  <c r="X29" s="1"/>
  <c r="Y29" s="1"/>
  <c r="O29"/>
  <c r="K30"/>
  <c r="P30"/>
  <c r="L30"/>
  <c r="W30"/>
  <c r="O30"/>
  <c r="K31"/>
  <c r="L31"/>
  <c r="W31"/>
  <c r="X31" s="1"/>
  <c r="Y31" s="1"/>
  <c r="O31"/>
  <c r="P31"/>
  <c r="AC31"/>
  <c r="AD31" s="1"/>
  <c r="AE31" s="1"/>
  <c r="K32"/>
  <c r="L32"/>
  <c r="AC32"/>
  <c r="AD32" s="1"/>
  <c r="AE32" s="1"/>
  <c r="O32"/>
  <c r="AA32"/>
  <c r="P32"/>
  <c r="Q32"/>
  <c r="S32"/>
  <c r="K33"/>
  <c r="P33"/>
  <c r="Q33"/>
  <c r="S33"/>
  <c r="L33"/>
  <c r="W33"/>
  <c r="X33" s="1"/>
  <c r="Y33" s="1"/>
  <c r="O33"/>
  <c r="K34"/>
  <c r="P34"/>
  <c r="Q34"/>
  <c r="S34"/>
  <c r="L34"/>
  <c r="W34"/>
  <c r="X34" s="1"/>
  <c r="Y34" s="1"/>
  <c r="O34"/>
  <c r="AA34"/>
  <c r="K35"/>
  <c r="P35"/>
  <c r="L35"/>
  <c r="AC35"/>
  <c r="AD35" s="1"/>
  <c r="AE35" s="1"/>
  <c r="O35"/>
  <c r="AA35"/>
  <c r="K36"/>
  <c r="P36"/>
  <c r="Q36"/>
  <c r="S36"/>
  <c r="L36"/>
  <c r="O36"/>
  <c r="AA36"/>
  <c r="AC36"/>
  <c r="AD36" s="1"/>
  <c r="AE36" s="1"/>
  <c r="K37"/>
  <c r="P37"/>
  <c r="Q37"/>
  <c r="S37"/>
  <c r="L37"/>
  <c r="W37"/>
  <c r="X37" s="1"/>
  <c r="O37"/>
  <c r="AA37"/>
  <c r="K38"/>
  <c r="P38"/>
  <c r="L38"/>
  <c r="W38"/>
  <c r="X38" s="1"/>
  <c r="Y38" s="1"/>
  <c r="O38"/>
  <c r="AA38"/>
  <c r="K39"/>
  <c r="P39"/>
  <c r="L39"/>
  <c r="AC39"/>
  <c r="AD39" s="1"/>
  <c r="AE39" s="1"/>
  <c r="O39"/>
  <c r="AA39"/>
  <c r="K40"/>
  <c r="L40"/>
  <c r="W40"/>
  <c r="X40" s="1"/>
  <c r="Y40" s="1"/>
  <c r="O40"/>
  <c r="AA40"/>
  <c r="P40"/>
  <c r="Q40"/>
  <c r="S40"/>
  <c r="K41"/>
  <c r="P41"/>
  <c r="Q41"/>
  <c r="S41"/>
  <c r="L41"/>
  <c r="W41"/>
  <c r="X41" s="1"/>
  <c r="Y41" s="1"/>
  <c r="O41"/>
  <c r="AA41"/>
  <c r="K42"/>
  <c r="P42"/>
  <c r="Q42"/>
  <c r="S42"/>
  <c r="L42"/>
  <c r="W42"/>
  <c r="X42" s="1"/>
  <c r="Y42" s="1"/>
  <c r="O42"/>
  <c r="AA42"/>
  <c r="K43"/>
  <c r="L43"/>
  <c r="W43"/>
  <c r="X43" s="1"/>
  <c r="Y43" s="1"/>
  <c r="O43"/>
  <c r="AA43"/>
  <c r="P43"/>
  <c r="K44"/>
  <c r="P44"/>
  <c r="Q44"/>
  <c r="S44"/>
  <c r="L44"/>
  <c r="W44"/>
  <c r="X44" s="1"/>
  <c r="Y44" s="1"/>
  <c r="O44"/>
  <c r="AA44"/>
  <c r="K45"/>
  <c r="P45"/>
  <c r="Q45"/>
  <c r="S45"/>
  <c r="L45"/>
  <c r="W45"/>
  <c r="X45" s="1"/>
  <c r="O45"/>
  <c r="K46"/>
  <c r="P46"/>
  <c r="Q46"/>
  <c r="S46"/>
  <c r="L46"/>
  <c r="W46"/>
  <c r="X46" s="1"/>
  <c r="Y46" s="1"/>
  <c r="O46"/>
  <c r="AA46"/>
  <c r="K47"/>
  <c r="L47"/>
  <c r="W47"/>
  <c r="X47" s="1"/>
  <c r="O47"/>
  <c r="AA47"/>
  <c r="P47"/>
  <c r="K48"/>
  <c r="L48"/>
  <c r="W48"/>
  <c r="X48" s="1"/>
  <c r="Y48" s="1"/>
  <c r="O48"/>
  <c r="AA48"/>
  <c r="P48"/>
  <c r="Q48"/>
  <c r="K49"/>
  <c r="P49"/>
  <c r="Q49"/>
  <c r="S49"/>
  <c r="L49"/>
  <c r="W49"/>
  <c r="X49" s="1"/>
  <c r="Y49" s="1"/>
  <c r="O49"/>
  <c r="AA49"/>
  <c r="AC49"/>
  <c r="AD49" s="1"/>
  <c r="AE49" s="1"/>
  <c r="J5" i="17"/>
  <c r="O5"/>
  <c r="K5"/>
  <c r="AC5"/>
  <c r="AD5" s="1"/>
  <c r="M5"/>
  <c r="N5"/>
  <c r="N24"/>
  <c r="H18" i="2"/>
  <c r="J6" i="17"/>
  <c r="K6"/>
  <c r="V6"/>
  <c r="W6" s="1"/>
  <c r="M6"/>
  <c r="N6"/>
  <c r="O6"/>
  <c r="J7"/>
  <c r="K7"/>
  <c r="V7"/>
  <c r="W7" s="1"/>
  <c r="Y7" s="1"/>
  <c r="M7"/>
  <c r="N7"/>
  <c r="O7"/>
  <c r="J8"/>
  <c r="O8"/>
  <c r="K8"/>
  <c r="AC8"/>
  <c r="AD8" s="1"/>
  <c r="M8"/>
  <c r="N8"/>
  <c r="J9"/>
  <c r="K9"/>
  <c r="V9"/>
  <c r="W9" s="1"/>
  <c r="M9"/>
  <c r="N9"/>
  <c r="O9"/>
  <c r="J10"/>
  <c r="O10"/>
  <c r="P10"/>
  <c r="R10"/>
  <c r="K10"/>
  <c r="V10"/>
  <c r="W10" s="1"/>
  <c r="Y10" s="1"/>
  <c r="M10"/>
  <c r="N10"/>
  <c r="J11"/>
  <c r="K11"/>
  <c r="V11"/>
  <c r="W11" s="1"/>
  <c r="M11"/>
  <c r="N11"/>
  <c r="O11"/>
  <c r="J12"/>
  <c r="O12"/>
  <c r="P12"/>
  <c r="R12"/>
  <c r="K12"/>
  <c r="AC12"/>
  <c r="AD12" s="1"/>
  <c r="M12"/>
  <c r="N12"/>
  <c r="J13"/>
  <c r="K13"/>
  <c r="AC13"/>
  <c r="AD13" s="1"/>
  <c r="M13"/>
  <c r="N13"/>
  <c r="O13"/>
  <c r="J14"/>
  <c r="O14"/>
  <c r="P14"/>
  <c r="R14"/>
  <c r="K14"/>
  <c r="V14"/>
  <c r="W14" s="1"/>
  <c r="Y14" s="1"/>
  <c r="M14"/>
  <c r="N14"/>
  <c r="J15"/>
  <c r="K15"/>
  <c r="AC15"/>
  <c r="AD15" s="1"/>
  <c r="M15"/>
  <c r="N15"/>
  <c r="O15"/>
  <c r="J16"/>
  <c r="O16"/>
  <c r="P16"/>
  <c r="R16"/>
  <c r="K16"/>
  <c r="AC16"/>
  <c r="AD16" s="1"/>
  <c r="M16"/>
  <c r="N16"/>
  <c r="J17"/>
  <c r="K17"/>
  <c r="V17"/>
  <c r="W17" s="1"/>
  <c r="M17"/>
  <c r="N17"/>
  <c r="O17"/>
  <c r="J18"/>
  <c r="O18"/>
  <c r="P18"/>
  <c r="R18"/>
  <c r="K18"/>
  <c r="V18"/>
  <c r="W18" s="1"/>
  <c r="Y18" s="1"/>
  <c r="M18"/>
  <c r="N18"/>
  <c r="J19"/>
  <c r="K19"/>
  <c r="AC19"/>
  <c r="AD19" s="1"/>
  <c r="M19"/>
  <c r="N19"/>
  <c r="O19"/>
  <c r="J20"/>
  <c r="O20"/>
  <c r="P20"/>
  <c r="R20"/>
  <c r="K20"/>
  <c r="V20"/>
  <c r="W20" s="1"/>
  <c r="M20"/>
  <c r="N20"/>
  <c r="J21"/>
  <c r="K21"/>
  <c r="AC21"/>
  <c r="AD21" s="1"/>
  <c r="M21"/>
  <c r="N21"/>
  <c r="O21"/>
  <c r="J22"/>
  <c r="O22"/>
  <c r="P22"/>
  <c r="R22"/>
  <c r="K22"/>
  <c r="V22"/>
  <c r="W22" s="1"/>
  <c r="Y22" s="1"/>
  <c r="M22"/>
  <c r="N22"/>
  <c r="J23"/>
  <c r="K23"/>
  <c r="V23"/>
  <c r="W23" s="1"/>
  <c r="M23"/>
  <c r="N23"/>
  <c r="O23"/>
  <c r="L24"/>
  <c r="Q24"/>
  <c r="S24"/>
  <c r="U24"/>
  <c r="K5" i="16"/>
  <c r="P5"/>
  <c r="AC5"/>
  <c r="AD5" s="1"/>
  <c r="W5"/>
  <c r="X5" s="1"/>
  <c r="K6"/>
  <c r="P6"/>
  <c r="Q6"/>
  <c r="S6"/>
  <c r="U6"/>
  <c r="W6"/>
  <c r="X6" s="1"/>
  <c r="AC6"/>
  <c r="AD6" s="1"/>
  <c r="K7"/>
  <c r="P7"/>
  <c r="Q7"/>
  <c r="S7"/>
  <c r="U7"/>
  <c r="K8"/>
  <c r="P8"/>
  <c r="Q8"/>
  <c r="S8"/>
  <c r="U8"/>
  <c r="AC8"/>
  <c r="AD8" s="1"/>
  <c r="K9"/>
  <c r="P9"/>
  <c r="Q9"/>
  <c r="S9"/>
  <c r="U9"/>
  <c r="K10"/>
  <c r="P10"/>
  <c r="Q10"/>
  <c r="S10"/>
  <c r="U10"/>
  <c r="W10"/>
  <c r="X10" s="1"/>
  <c r="AC10"/>
  <c r="AD10" s="1"/>
  <c r="AE10" s="1"/>
  <c r="K12"/>
  <c r="W12"/>
  <c r="X12" s="1"/>
  <c r="Y12" s="1"/>
  <c r="P12"/>
  <c r="K13"/>
  <c r="P13"/>
  <c r="Q13"/>
  <c r="S13"/>
  <c r="U13"/>
  <c r="K14"/>
  <c r="P14"/>
  <c r="Q14"/>
  <c r="S14"/>
  <c r="U14"/>
  <c r="AC14"/>
  <c r="AD14" s="1"/>
  <c r="AE14" s="1"/>
  <c r="K15"/>
  <c r="P15"/>
  <c r="Q15"/>
  <c r="S15"/>
  <c r="U15"/>
  <c r="K16"/>
  <c r="P16"/>
  <c r="Q16"/>
  <c r="S16"/>
  <c r="U16"/>
  <c r="K18"/>
  <c r="P18"/>
  <c r="Q18"/>
  <c r="S18"/>
  <c r="U18"/>
  <c r="W18"/>
  <c r="X18" s="1"/>
  <c r="Y18" s="1"/>
  <c r="AC18"/>
  <c r="AD18" s="1"/>
  <c r="AE18" s="1"/>
  <c r="K19"/>
  <c r="P19"/>
  <c r="Q19"/>
  <c r="S19"/>
  <c r="U19"/>
  <c r="K20"/>
  <c r="P20"/>
  <c r="Q20"/>
  <c r="S20"/>
  <c r="U20"/>
  <c r="W20"/>
  <c r="X20" s="1"/>
  <c r="Y20" s="1"/>
  <c r="AC20"/>
  <c r="AD20" s="1"/>
  <c r="AE20" s="1"/>
  <c r="R21"/>
  <c r="K16" i="2"/>
  <c r="K5" i="5"/>
  <c r="L5"/>
  <c r="AC5"/>
  <c r="AD5" s="1"/>
  <c r="AE5" s="1"/>
  <c r="O5"/>
  <c r="P5"/>
  <c r="K6"/>
  <c r="P6"/>
  <c r="L6"/>
  <c r="AC6"/>
  <c r="AD6" s="1"/>
  <c r="AE6" s="1"/>
  <c r="O6"/>
  <c r="K7"/>
  <c r="L7"/>
  <c r="AC7"/>
  <c r="AD7" s="1"/>
  <c r="AE7" s="1"/>
  <c r="O7"/>
  <c r="P7"/>
  <c r="K8"/>
  <c r="P8"/>
  <c r="Q8"/>
  <c r="S8"/>
  <c r="L8"/>
  <c r="AC8"/>
  <c r="AD8" s="1"/>
  <c r="O8"/>
  <c r="W8"/>
  <c r="X8" s="1"/>
  <c r="K9"/>
  <c r="P9"/>
  <c r="Q9"/>
  <c r="S9"/>
  <c r="L9"/>
  <c r="W9"/>
  <c r="X9" s="1"/>
  <c r="Y9" s="1"/>
  <c r="O9"/>
  <c r="K10"/>
  <c r="L10"/>
  <c r="AC10"/>
  <c r="AD10" s="1"/>
  <c r="AE10" s="1"/>
  <c r="O10"/>
  <c r="P10"/>
  <c r="K11"/>
  <c r="L11"/>
  <c r="AC11"/>
  <c r="AD11" s="1"/>
  <c r="AE11" s="1"/>
  <c r="O11"/>
  <c r="P11"/>
  <c r="K12"/>
  <c r="P12"/>
  <c r="Q12"/>
  <c r="S12"/>
  <c r="L12"/>
  <c r="AC12"/>
  <c r="AD12" s="1"/>
  <c r="AE12" s="1"/>
  <c r="O12"/>
  <c r="K13"/>
  <c r="P13"/>
  <c r="Q13"/>
  <c r="S13"/>
  <c r="L13"/>
  <c r="AC13"/>
  <c r="AD13" s="1"/>
  <c r="AE13" s="1"/>
  <c r="O13"/>
  <c r="K14"/>
  <c r="P14"/>
  <c r="Q14"/>
  <c r="S14"/>
  <c r="L14"/>
  <c r="AC14"/>
  <c r="AD14" s="1"/>
  <c r="AE14" s="1"/>
  <c r="O14"/>
  <c r="K15"/>
  <c r="L15"/>
  <c r="AC15"/>
  <c r="AD15" s="1"/>
  <c r="AE15" s="1"/>
  <c r="O15"/>
  <c r="P15"/>
  <c r="R17"/>
  <c r="T17"/>
  <c r="V17"/>
  <c r="J5" i="10"/>
  <c r="O5"/>
  <c r="K5"/>
  <c r="AB5"/>
  <c r="AC5" s="1"/>
  <c r="N5"/>
  <c r="V5"/>
  <c r="W5" s="1"/>
  <c r="X5" s="1"/>
  <c r="J6"/>
  <c r="O6"/>
  <c r="P6"/>
  <c r="R6"/>
  <c r="K6"/>
  <c r="AB6"/>
  <c r="AC6" s="1"/>
  <c r="AD6" s="1"/>
  <c r="N6"/>
  <c r="J7"/>
  <c r="O7"/>
  <c r="K7"/>
  <c r="AB7"/>
  <c r="AC7" s="1"/>
  <c r="AD7" s="1"/>
  <c r="N7"/>
  <c r="J8"/>
  <c r="O8"/>
  <c r="K8"/>
  <c r="V8"/>
  <c r="W8" s="1"/>
  <c r="N8"/>
  <c r="J9"/>
  <c r="K9"/>
  <c r="V9"/>
  <c r="W9" s="1"/>
  <c r="X9" s="1"/>
  <c r="N9"/>
  <c r="O9"/>
  <c r="AB9"/>
  <c r="AC9" s="1"/>
  <c r="J10"/>
  <c r="K10"/>
  <c r="AB10"/>
  <c r="AC10" s="1"/>
  <c r="AD10" s="1"/>
  <c r="N10"/>
  <c r="O10"/>
  <c r="V10"/>
  <c r="W10" s="1"/>
  <c r="J11"/>
  <c r="K11"/>
  <c r="AB11"/>
  <c r="AC11" s="1"/>
  <c r="N11"/>
  <c r="O11"/>
  <c r="V11"/>
  <c r="W11" s="1"/>
  <c r="J12"/>
  <c r="K12"/>
  <c r="V12"/>
  <c r="W12" s="1"/>
  <c r="N12"/>
  <c r="O12"/>
  <c r="P12"/>
  <c r="R12"/>
  <c r="AB12"/>
  <c r="AC12" s="1"/>
  <c r="J13"/>
  <c r="K13"/>
  <c r="V13"/>
  <c r="W13" s="1"/>
  <c r="N13"/>
  <c r="O13"/>
  <c r="N14"/>
  <c r="Q14"/>
  <c r="S14"/>
  <c r="U14"/>
  <c r="K5" i="9"/>
  <c r="P5"/>
  <c r="L5"/>
  <c r="O5"/>
  <c r="V5"/>
  <c r="K6"/>
  <c r="P6"/>
  <c r="L6"/>
  <c r="W6"/>
  <c r="X6" s="1"/>
  <c r="O6"/>
  <c r="V6"/>
  <c r="AC6"/>
  <c r="AD6" s="1"/>
  <c r="AE6" s="1"/>
  <c r="K7"/>
  <c r="P7"/>
  <c r="L7"/>
  <c r="W7"/>
  <c r="X7" s="1"/>
  <c r="Y7" s="1"/>
  <c r="O7"/>
  <c r="V7"/>
  <c r="K8"/>
  <c r="P8"/>
  <c r="Q8"/>
  <c r="S8"/>
  <c r="U8"/>
  <c r="L8"/>
  <c r="W8"/>
  <c r="X8" s="1"/>
  <c r="Y8" s="1"/>
  <c r="O8"/>
  <c r="V8"/>
  <c r="K9"/>
  <c r="P9"/>
  <c r="Q9"/>
  <c r="S9"/>
  <c r="L9"/>
  <c r="O9"/>
  <c r="V9"/>
  <c r="K10"/>
  <c r="P10"/>
  <c r="Q10"/>
  <c r="S10"/>
  <c r="L10"/>
  <c r="W10"/>
  <c r="X10" s="1"/>
  <c r="Y10" s="1"/>
  <c r="O10"/>
  <c r="V10"/>
  <c r="K11"/>
  <c r="P11"/>
  <c r="Q11"/>
  <c r="S11"/>
  <c r="L11"/>
  <c r="W11"/>
  <c r="X11" s="1"/>
  <c r="Y11" s="1"/>
  <c r="O11"/>
  <c r="V11"/>
  <c r="K12"/>
  <c r="P12"/>
  <c r="Q12"/>
  <c r="S12"/>
  <c r="L12"/>
  <c r="O12"/>
  <c r="V12"/>
  <c r="K13"/>
  <c r="L13"/>
  <c r="W13"/>
  <c r="X13" s="1"/>
  <c r="Y13" s="1"/>
  <c r="O13"/>
  <c r="P13"/>
  <c r="V13"/>
  <c r="K14"/>
  <c r="P14"/>
  <c r="Q14"/>
  <c r="S14"/>
  <c r="L14"/>
  <c r="O14"/>
  <c r="V14"/>
  <c r="K15"/>
  <c r="L15"/>
  <c r="AC15"/>
  <c r="AD15" s="1"/>
  <c r="AE15" s="1"/>
  <c r="O15"/>
  <c r="P15"/>
  <c r="V15"/>
  <c r="K16"/>
  <c r="P16"/>
  <c r="Q16"/>
  <c r="S16"/>
  <c r="L16"/>
  <c r="AC16"/>
  <c r="AD16" s="1"/>
  <c r="AE16" s="1"/>
  <c r="O16"/>
  <c r="V16"/>
  <c r="K17"/>
  <c r="P17"/>
  <c r="L17"/>
  <c r="O17"/>
  <c r="V17"/>
  <c r="K18"/>
  <c r="P18"/>
  <c r="Q18"/>
  <c r="S18"/>
  <c r="L18"/>
  <c r="W18"/>
  <c r="X18" s="1"/>
  <c r="Y18" s="1"/>
  <c r="O18"/>
  <c r="V18"/>
  <c r="K19"/>
  <c r="L19"/>
  <c r="AC19"/>
  <c r="AD19" s="1"/>
  <c r="AE19" s="1"/>
  <c r="O19"/>
  <c r="P19"/>
  <c r="Q19"/>
  <c r="S19"/>
  <c r="V19"/>
  <c r="K20"/>
  <c r="P20"/>
  <c r="L20"/>
  <c r="AC20"/>
  <c r="AD20" s="1"/>
  <c r="AE20" s="1"/>
  <c r="O20"/>
  <c r="V20"/>
  <c r="K21"/>
  <c r="P21"/>
  <c r="Q21"/>
  <c r="S21"/>
  <c r="L21"/>
  <c r="O21"/>
  <c r="V21"/>
  <c r="K22"/>
  <c r="P22"/>
  <c r="Q22"/>
  <c r="S22"/>
  <c r="L22"/>
  <c r="W22"/>
  <c r="X22" s="1"/>
  <c r="Y22" s="1"/>
  <c r="O22"/>
  <c r="V22"/>
  <c r="K23"/>
  <c r="P23"/>
  <c r="Q23"/>
  <c r="S23"/>
  <c r="L23"/>
  <c r="W23"/>
  <c r="X23" s="1"/>
  <c r="Y23" s="1"/>
  <c r="O23"/>
  <c r="V23"/>
  <c r="R24"/>
  <c r="T24"/>
  <c r="V24"/>
  <c r="K5" i="6"/>
  <c r="P5"/>
  <c r="L5"/>
  <c r="AC5"/>
  <c r="AD5" s="1"/>
  <c r="O5"/>
  <c r="O12"/>
  <c r="H7" i="2"/>
  <c r="K6" i="6"/>
  <c r="P6"/>
  <c r="L6"/>
  <c r="W6"/>
  <c r="X6" s="1"/>
  <c r="O6"/>
  <c r="AC6"/>
  <c r="AD6" s="1"/>
  <c r="K7"/>
  <c r="P7"/>
  <c r="L7"/>
  <c r="W7"/>
  <c r="X7" s="1"/>
  <c r="O7"/>
  <c r="S7"/>
  <c r="AA7" s="1"/>
  <c r="AB7" s="1"/>
  <c r="AC7"/>
  <c r="AD7" s="1"/>
  <c r="K8"/>
  <c r="P8"/>
  <c r="L8"/>
  <c r="W8"/>
  <c r="X8" s="1"/>
  <c r="O8"/>
  <c r="S8"/>
  <c r="K9"/>
  <c r="L9"/>
  <c r="W9"/>
  <c r="X9" s="1"/>
  <c r="O9"/>
  <c r="P9"/>
  <c r="K10"/>
  <c r="P10"/>
  <c r="L10"/>
  <c r="AC10"/>
  <c r="AD10" s="1"/>
  <c r="O10"/>
  <c r="S10"/>
  <c r="AA10" s="1"/>
  <c r="AB10" s="1"/>
  <c r="AE10" s="1"/>
  <c r="K11"/>
  <c r="P11"/>
  <c r="L11"/>
  <c r="W11"/>
  <c r="X11" s="1"/>
  <c r="O11"/>
  <c r="S11"/>
  <c r="AA11" s="1"/>
  <c r="AB11" s="1"/>
  <c r="M12"/>
  <c r="R12"/>
  <c r="T12"/>
  <c r="V12"/>
  <c r="K5" i="11"/>
  <c r="P5"/>
  <c r="L5"/>
  <c r="N5"/>
  <c r="S5" s="1"/>
  <c r="Q5"/>
  <c r="Q26"/>
  <c r="W5"/>
  <c r="X5" s="1"/>
  <c r="K6"/>
  <c r="L6"/>
  <c r="N6"/>
  <c r="S6" s="1"/>
  <c r="U6" s="1"/>
  <c r="O6"/>
  <c r="P6"/>
  <c r="Q6"/>
  <c r="V26"/>
  <c r="W6"/>
  <c r="X6" s="1"/>
  <c r="K7"/>
  <c r="L7"/>
  <c r="AC7"/>
  <c r="AD7" s="1"/>
  <c r="N7"/>
  <c r="O7"/>
  <c r="P7"/>
  <c r="Q7"/>
  <c r="K8"/>
  <c r="P8"/>
  <c r="L8"/>
  <c r="AC8"/>
  <c r="AD8" s="1"/>
  <c r="N8"/>
  <c r="S8"/>
  <c r="U8" s="1"/>
  <c r="O8"/>
  <c r="Q8"/>
  <c r="W8"/>
  <c r="X8" s="1"/>
  <c r="K9"/>
  <c r="P9"/>
  <c r="L9"/>
  <c r="N9"/>
  <c r="S9" s="1"/>
  <c r="AA9" s="1"/>
  <c r="AB9" s="1"/>
  <c r="O9"/>
  <c r="Q9"/>
  <c r="L17"/>
  <c r="W17"/>
  <c r="X17" s="1"/>
  <c r="N17"/>
  <c r="S17" s="1"/>
  <c r="AA17" s="1"/>
  <c r="AB17" s="1"/>
  <c r="O17"/>
  <c r="P17"/>
  <c r="Q17"/>
  <c r="K18"/>
  <c r="L18"/>
  <c r="W18"/>
  <c r="X18" s="1"/>
  <c r="N18"/>
  <c r="O18"/>
  <c r="P18"/>
  <c r="Q18"/>
  <c r="K19"/>
  <c r="L19"/>
  <c r="N19"/>
  <c r="O19"/>
  <c r="P19"/>
  <c r="Q19"/>
  <c r="S19"/>
  <c r="AA19" s="1"/>
  <c r="AB19" s="1"/>
  <c r="W19"/>
  <c r="X19" s="1"/>
  <c r="K20"/>
  <c r="L20"/>
  <c r="AC20"/>
  <c r="AD20" s="1"/>
  <c r="N20"/>
  <c r="S20" s="1"/>
  <c r="U20" s="1"/>
  <c r="O20"/>
  <c r="P20"/>
  <c r="Q20"/>
  <c r="K21"/>
  <c r="L21"/>
  <c r="W21"/>
  <c r="X21" s="1"/>
  <c r="N21"/>
  <c r="O21"/>
  <c r="P21"/>
  <c r="Q21"/>
  <c r="K22"/>
  <c r="L22"/>
  <c r="AC22"/>
  <c r="AD22" s="1"/>
  <c r="N22"/>
  <c r="O22"/>
  <c r="P22"/>
  <c r="Q22"/>
  <c r="S22"/>
  <c r="U22" s="1"/>
  <c r="K23"/>
  <c r="L23"/>
  <c r="AC23"/>
  <c r="AD23" s="1"/>
  <c r="N23"/>
  <c r="O23"/>
  <c r="P23"/>
  <c r="Q23"/>
  <c r="K24"/>
  <c r="L24"/>
  <c r="AC24"/>
  <c r="AD24" s="1"/>
  <c r="N24"/>
  <c r="O24"/>
  <c r="P24"/>
  <c r="Q24"/>
  <c r="S24"/>
  <c r="U24" s="1"/>
  <c r="K25"/>
  <c r="L25"/>
  <c r="AC25"/>
  <c r="AD25" s="1"/>
  <c r="N25"/>
  <c r="O25"/>
  <c r="P25"/>
  <c r="Q25"/>
  <c r="S25"/>
  <c r="AA25" s="1"/>
  <c r="AB25" s="1"/>
  <c r="M26"/>
  <c r="R26"/>
  <c r="T26"/>
  <c r="K5" i="8"/>
  <c r="Q5"/>
  <c r="L5"/>
  <c r="W5"/>
  <c r="X5" s="1"/>
  <c r="N5"/>
  <c r="O5"/>
  <c r="K6"/>
  <c r="Q6"/>
  <c r="L6"/>
  <c r="E6"/>
  <c r="W6"/>
  <c r="X6" s="1"/>
  <c r="N6"/>
  <c r="O6"/>
  <c r="P6"/>
  <c r="AC6"/>
  <c r="AD6" s="1"/>
  <c r="K7"/>
  <c r="Q7"/>
  <c r="L7"/>
  <c r="E7"/>
  <c r="W7"/>
  <c r="X7" s="1"/>
  <c r="N7"/>
  <c r="O7"/>
  <c r="L8"/>
  <c r="F9" i="2"/>
  <c r="C12" i="1" s="1"/>
  <c r="M8" i="8"/>
  <c r="O8"/>
  <c r="H9" i="2"/>
  <c r="J9" s="1"/>
  <c r="R8" i="8"/>
  <c r="G9" i="2"/>
  <c r="G12"/>
  <c r="H11"/>
  <c r="O32"/>
  <c r="O26" i="19"/>
  <c r="H20" i="2"/>
  <c r="L26" i="19"/>
  <c r="W14" i="5"/>
  <c r="X14" s="1"/>
  <c r="Y14" s="1"/>
  <c r="W12"/>
  <c r="X12" s="1"/>
  <c r="Y12" s="1"/>
  <c r="W10"/>
  <c r="X10" s="1"/>
  <c r="Y10" s="1"/>
  <c r="W7"/>
  <c r="X7" s="1"/>
  <c r="Y7" s="1"/>
  <c r="W5"/>
  <c r="X5" s="1"/>
  <c r="Q15"/>
  <c r="S15"/>
  <c r="Q11"/>
  <c r="S11"/>
  <c r="Q10"/>
  <c r="S10"/>
  <c r="Q7"/>
  <c r="S7"/>
  <c r="Q5"/>
  <c r="S5"/>
  <c r="O17"/>
  <c r="H6" i="2"/>
  <c r="L6" s="1"/>
  <c r="W20" i="9"/>
  <c r="X20" s="1"/>
  <c r="Y20" s="1"/>
  <c r="AC14"/>
  <c r="AD14" s="1"/>
  <c r="AE14" s="1"/>
  <c r="AC9"/>
  <c r="AD9" s="1"/>
  <c r="AE9" s="1"/>
  <c r="W5"/>
  <c r="X5" s="1"/>
  <c r="AC21"/>
  <c r="AD21" s="1"/>
  <c r="AE21" s="1"/>
  <c r="W19"/>
  <c r="X19" s="1"/>
  <c r="Y19" s="1"/>
  <c r="AC17"/>
  <c r="AD17" s="1"/>
  <c r="AE17" s="1"/>
  <c r="AC13"/>
  <c r="AD13" s="1"/>
  <c r="AE13" s="1"/>
  <c r="Q13"/>
  <c r="S13"/>
  <c r="S18" i="11"/>
  <c r="U18" s="1"/>
  <c r="S7"/>
  <c r="AA7" s="1"/>
  <c r="AB7" s="1"/>
  <c r="L26"/>
  <c r="E10"/>
  <c r="G32" i="2"/>
  <c r="K29"/>
  <c r="L33"/>
  <c r="O33" s="1"/>
  <c r="M39"/>
  <c r="P39" s="1"/>
  <c r="P38" s="1"/>
  <c r="K32"/>
  <c r="M36"/>
  <c r="P36" s="1"/>
  <c r="L12" i="31"/>
  <c r="E9"/>
  <c r="O12"/>
  <c r="H8" i="3"/>
  <c r="E11" i="31"/>
  <c r="E6"/>
  <c r="E5"/>
  <c r="T7" i="29"/>
  <c r="V7" s="1"/>
  <c r="T5"/>
  <c r="V5" s="1"/>
  <c r="L10" i="35"/>
  <c r="L15" i="36"/>
  <c r="F13" i="3"/>
  <c r="J16" i="1" s="1"/>
  <c r="T6" i="34"/>
  <c r="T6" i="32"/>
  <c r="T8"/>
  <c r="T10"/>
  <c r="T12"/>
  <c r="T7"/>
  <c r="T9"/>
  <c r="T5"/>
  <c r="AA15" i="18"/>
  <c r="E5" i="36"/>
  <c r="L17" i="5"/>
  <c r="E13"/>
  <c r="AC28" i="18"/>
  <c r="AD28" s="1"/>
  <c r="F6" i="2"/>
  <c r="C9" i="1" s="1"/>
  <c r="E11" i="5"/>
  <c r="AC10" i="17"/>
  <c r="AD10" s="1"/>
  <c r="AC17"/>
  <c r="AD17" s="1"/>
  <c r="AF17" s="1"/>
  <c r="AC9"/>
  <c r="AD9" s="1"/>
  <c r="P9"/>
  <c r="R9"/>
  <c r="E7" i="31"/>
  <c r="E10"/>
  <c r="T11" i="32"/>
  <c r="L13"/>
  <c r="E8"/>
  <c r="E7"/>
  <c r="T6" i="29"/>
  <c r="V6" s="1"/>
  <c r="AB6" s="1"/>
  <c r="T8"/>
  <c r="V8" s="1"/>
  <c r="O10" i="35"/>
  <c r="H12" i="3"/>
  <c r="T5" i="36"/>
  <c r="W6" i="34"/>
  <c r="X6" s="1"/>
  <c r="P5" i="14"/>
  <c r="P6"/>
  <c r="E23" i="19"/>
  <c r="E19"/>
  <c r="E12"/>
  <c r="E11"/>
  <c r="E9"/>
  <c r="E8"/>
  <c r="W7"/>
  <c r="X7" s="1"/>
  <c r="Y7" s="1"/>
  <c r="E25"/>
  <c r="E24"/>
  <c r="E22"/>
  <c r="E21"/>
  <c r="E20"/>
  <c r="AC19"/>
  <c r="AD19" s="1"/>
  <c r="AE19" s="1"/>
  <c r="E18"/>
  <c r="E10"/>
  <c r="E7"/>
  <c r="E6"/>
  <c r="W23"/>
  <c r="X23" s="1"/>
  <c r="Y23" s="1"/>
  <c r="AC23"/>
  <c r="AD23" s="1"/>
  <c r="AE23" s="1"/>
  <c r="AC22"/>
  <c r="AD22" s="1"/>
  <c r="AC10"/>
  <c r="AD10" s="1"/>
  <c r="AE10" s="1"/>
  <c r="AC9"/>
  <c r="AD9" s="1"/>
  <c r="AC6"/>
  <c r="AD6" s="1"/>
  <c r="AE6" s="1"/>
  <c r="E5"/>
  <c r="AA33" i="18"/>
  <c r="AA31"/>
  <c r="AA29"/>
  <c r="AA28"/>
  <c r="AA24"/>
  <c r="AA20"/>
  <c r="AA16"/>
  <c r="AA12"/>
  <c r="AA10"/>
  <c r="AA9"/>
  <c r="AA8"/>
  <c r="AA7"/>
  <c r="W39"/>
  <c r="X39" s="1"/>
  <c r="Y39" s="1"/>
  <c r="W36"/>
  <c r="X36" s="1"/>
  <c r="Y36" s="1"/>
  <c r="W35"/>
  <c r="X35" s="1"/>
  <c r="Y35" s="1"/>
  <c r="W32"/>
  <c r="X32" s="1"/>
  <c r="Y32" s="1"/>
  <c r="AC15"/>
  <c r="AD15" s="1"/>
  <c r="AE15" s="1"/>
  <c r="AC22" i="17"/>
  <c r="AD22" s="1"/>
  <c r="AF22" s="1"/>
  <c r="AC11"/>
  <c r="AD11" s="1"/>
  <c r="AF11" s="1"/>
  <c r="AC18"/>
  <c r="AD18" s="1"/>
  <c r="AF18" s="1"/>
  <c r="V15"/>
  <c r="W15" s="1"/>
  <c r="Y15" s="1"/>
  <c r="P15"/>
  <c r="R15"/>
  <c r="AC6"/>
  <c r="AD6" s="1"/>
  <c r="V19"/>
  <c r="W19" s="1"/>
  <c r="Y19" s="1"/>
  <c r="P19"/>
  <c r="R19"/>
  <c r="AA19"/>
  <c r="V13"/>
  <c r="W13" s="1"/>
  <c r="P13"/>
  <c r="R13"/>
  <c r="AA13"/>
  <c r="AC7"/>
  <c r="AD7" s="1"/>
  <c r="AF7" s="1"/>
  <c r="P7"/>
  <c r="R7"/>
  <c r="AC23"/>
  <c r="AD23" s="1"/>
  <c r="V21"/>
  <c r="W21" s="1"/>
  <c r="Y21" s="1"/>
  <c r="V16"/>
  <c r="W16" s="1"/>
  <c r="AC14"/>
  <c r="AD14" s="1"/>
  <c r="AF14" s="1"/>
  <c r="V12"/>
  <c r="W12" s="1"/>
  <c r="V8"/>
  <c r="W8" s="1"/>
  <c r="Y8" s="1"/>
  <c r="V5"/>
  <c r="W5" s="1"/>
  <c r="Y5" s="1"/>
  <c r="P21"/>
  <c r="R21"/>
  <c r="P6"/>
  <c r="R6"/>
  <c r="J24"/>
  <c r="P23"/>
  <c r="R23"/>
  <c r="P17"/>
  <c r="R17"/>
  <c r="P11"/>
  <c r="R11"/>
  <c r="AC20"/>
  <c r="AD20" s="1"/>
  <c r="AF20" s="1"/>
  <c r="AC16" i="16"/>
  <c r="AD16" s="1"/>
  <c r="AE16" s="1"/>
  <c r="AC9"/>
  <c r="AD9" s="1"/>
  <c r="AE9" s="1"/>
  <c r="W8"/>
  <c r="X8" s="1"/>
  <c r="Y8" s="1"/>
  <c r="E8" i="5"/>
  <c r="E5"/>
  <c r="W15"/>
  <c r="X15" s="1"/>
  <c r="Y15" s="1"/>
  <c r="W13"/>
  <c r="X13" s="1"/>
  <c r="Y13" s="1"/>
  <c r="W11"/>
  <c r="X11" s="1"/>
  <c r="Y11" s="1"/>
  <c r="P13" i="10"/>
  <c r="P9"/>
  <c r="Q15" i="9"/>
  <c r="S15"/>
  <c r="O24"/>
  <c r="H10" i="2"/>
  <c r="L24" i="9"/>
  <c r="E15"/>
  <c r="AC23"/>
  <c r="AD23" s="1"/>
  <c r="AE23" s="1"/>
  <c r="W21"/>
  <c r="X21" s="1"/>
  <c r="Y21" s="1"/>
  <c r="W17"/>
  <c r="X17" s="1"/>
  <c r="Y17" s="1"/>
  <c r="W14"/>
  <c r="X14" s="1"/>
  <c r="Y14" s="1"/>
  <c r="W12"/>
  <c r="X12" s="1"/>
  <c r="Y12" s="1"/>
  <c r="AC12"/>
  <c r="AD12" s="1"/>
  <c r="AE12" s="1"/>
  <c r="AC11"/>
  <c r="AD11" s="1"/>
  <c r="AE11" s="1"/>
  <c r="W9"/>
  <c r="X9" s="1"/>
  <c r="Y9" s="1"/>
  <c r="AC8"/>
  <c r="AD8" s="1"/>
  <c r="AC5"/>
  <c r="AD5" s="1"/>
  <c r="AC11" i="6"/>
  <c r="AD11" s="1"/>
  <c r="S21" i="11"/>
  <c r="AA21" s="1"/>
  <c r="AB21" s="1"/>
  <c r="E5"/>
  <c r="W22"/>
  <c r="X22" s="1"/>
  <c r="AC19"/>
  <c r="AD19" s="1"/>
  <c r="W9"/>
  <c r="X9" s="1"/>
  <c r="W24"/>
  <c r="X24" s="1"/>
  <c r="AC5"/>
  <c r="AD5" s="1"/>
  <c r="S6" i="8"/>
  <c r="U6" s="1"/>
  <c r="S7"/>
  <c r="AC5"/>
  <c r="AD5" s="1"/>
  <c r="AC7"/>
  <c r="AD7" s="1"/>
  <c r="F9" i="3"/>
  <c r="J12" i="1" s="1"/>
  <c r="E6" i="9"/>
  <c r="E11"/>
  <c r="E20"/>
  <c r="E12"/>
  <c r="E17"/>
  <c r="E5"/>
  <c r="E7"/>
  <c r="E10"/>
  <c r="E13"/>
  <c r="E21"/>
  <c r="E23"/>
  <c r="E14"/>
  <c r="E16"/>
  <c r="E18"/>
  <c r="AC6" i="13"/>
  <c r="AD6" s="1"/>
  <c r="AC10"/>
  <c r="AD10" s="1"/>
  <c r="AC14"/>
  <c r="AD14" s="1"/>
  <c r="Q15"/>
  <c r="J14" i="2"/>
  <c r="AC5" i="13"/>
  <c r="AD5" s="1"/>
  <c r="AC7"/>
  <c r="AD7" s="1"/>
  <c r="AE7" s="1"/>
  <c r="AC9"/>
  <c r="AD9" s="1"/>
  <c r="AC11"/>
  <c r="AD11" s="1"/>
  <c r="AC13"/>
  <c r="AD13" s="1"/>
  <c r="L15"/>
  <c r="E11"/>
  <c r="E7"/>
  <c r="F20" i="2"/>
  <c r="C23" i="1" s="1"/>
  <c r="W5" i="19"/>
  <c r="X5" s="1"/>
  <c r="W21"/>
  <c r="X21" s="1"/>
  <c r="Y21" s="1"/>
  <c r="W12"/>
  <c r="X12" s="1"/>
  <c r="W8"/>
  <c r="X8" s="1"/>
  <c r="Y8" s="1"/>
  <c r="AC12" i="16"/>
  <c r="AD12" s="1"/>
  <c r="AE12" s="1"/>
  <c r="T10" i="29"/>
  <c r="Q7"/>
  <c r="S7"/>
  <c r="W7" s="1"/>
  <c r="L10"/>
  <c r="E8"/>
  <c r="E10"/>
  <c r="D6" i="3"/>
  <c r="E5" i="32"/>
  <c r="E11"/>
  <c r="E9"/>
  <c r="O13"/>
  <c r="H9" i="3"/>
  <c r="L9" s="1"/>
  <c r="E6" i="35"/>
  <c r="E7"/>
  <c r="E8"/>
  <c r="E9"/>
  <c r="T9"/>
  <c r="T7"/>
  <c r="T8"/>
  <c r="F12" i="3"/>
  <c r="J15" i="1" s="1"/>
  <c r="S15" i="11"/>
  <c r="AA15" s="1"/>
  <c r="AB15" s="1"/>
  <c r="S13"/>
  <c r="AA13" s="1"/>
  <c r="AB13" s="1"/>
  <c r="S11"/>
  <c r="AA11" s="1"/>
  <c r="AB11" s="1"/>
  <c r="S23"/>
  <c r="AA23" s="1"/>
  <c r="AB23" s="1"/>
  <c r="S16"/>
  <c r="U16" s="1"/>
  <c r="S14"/>
  <c r="U14" s="1"/>
  <c r="S12"/>
  <c r="U12" s="1"/>
  <c r="S10"/>
  <c r="U10" s="1"/>
  <c r="Y10" s="1"/>
  <c r="AC6"/>
  <c r="AD6" s="1"/>
  <c r="W20"/>
  <c r="X20" s="1"/>
  <c r="AC9"/>
  <c r="AD9" s="1"/>
  <c r="W23"/>
  <c r="X23" s="1"/>
  <c r="E13"/>
  <c r="W15"/>
  <c r="X15" s="1"/>
  <c r="W13"/>
  <c r="X13" s="1"/>
  <c r="W11"/>
  <c r="X11" s="1"/>
  <c r="AC16"/>
  <c r="AD16" s="1"/>
  <c r="AC14"/>
  <c r="AD14" s="1"/>
  <c r="AC12"/>
  <c r="AD12" s="1"/>
  <c r="AC10"/>
  <c r="AD10" s="1"/>
  <c r="AC15"/>
  <c r="AD15" s="1"/>
  <c r="AC13"/>
  <c r="AD13" s="1"/>
  <c r="AC11"/>
  <c r="AD11" s="1"/>
  <c r="E25"/>
  <c r="E21"/>
  <c r="E17"/>
  <c r="E22"/>
  <c r="E18"/>
  <c r="E14"/>
  <c r="AC9" i="6"/>
  <c r="AD9" s="1"/>
  <c r="L12"/>
  <c r="E6"/>
  <c r="W10"/>
  <c r="X10" s="1"/>
  <c r="S7" i="13"/>
  <c r="U7" s="1"/>
  <c r="Y7" s="1"/>
  <c r="S11"/>
  <c r="U11" s="1"/>
  <c r="S9"/>
  <c r="U9"/>
  <c r="S13"/>
  <c r="U13"/>
  <c r="E7" i="29"/>
  <c r="E5"/>
  <c r="F6" i="3"/>
  <c r="J9" i="1" s="1"/>
  <c r="E6" i="29"/>
  <c r="T13" i="32"/>
  <c r="T10" i="35"/>
  <c r="E9" i="6"/>
  <c r="E10"/>
  <c r="E8"/>
  <c r="E5"/>
  <c r="N21" i="16"/>
  <c r="G16" i="2"/>
  <c r="T11" i="31"/>
  <c r="P9"/>
  <c r="E8"/>
  <c r="E12"/>
  <c r="D8" i="3"/>
  <c r="Q9" i="31"/>
  <c r="F8" i="3"/>
  <c r="R13" i="10"/>
  <c r="V7"/>
  <c r="W7" s="1"/>
  <c r="X7" s="1"/>
  <c r="R9"/>
  <c r="P8"/>
  <c r="R8"/>
  <c r="K14"/>
  <c r="F11" i="2"/>
  <c r="C14" i="1" s="1"/>
  <c r="AB13" i="10"/>
  <c r="AC13" s="1"/>
  <c r="AD13" s="1"/>
  <c r="V6"/>
  <c r="W6" s="1"/>
  <c r="X6" s="1"/>
  <c r="AB8"/>
  <c r="AC8" s="1"/>
  <c r="AD8" s="1"/>
  <c r="E14" i="5"/>
  <c r="E15"/>
  <c r="E7"/>
  <c r="E10"/>
  <c r="E6"/>
  <c r="E9"/>
  <c r="AC9"/>
  <c r="AD9" s="1"/>
  <c r="W6"/>
  <c r="X6" s="1"/>
  <c r="Y6" s="1"/>
  <c r="E12"/>
  <c r="Q20" i="9"/>
  <c r="S20"/>
  <c r="Q6"/>
  <c r="S6"/>
  <c r="U6"/>
  <c r="AC22"/>
  <c r="AD22" s="1"/>
  <c r="Q17"/>
  <c r="S17"/>
  <c r="Q7"/>
  <c r="W16"/>
  <c r="X16" s="1"/>
  <c r="Y16" s="1"/>
  <c r="AC10"/>
  <c r="AD10" s="1"/>
  <c r="AC7"/>
  <c r="AD7" s="1"/>
  <c r="F10" i="2"/>
  <c r="C13" i="1" s="1"/>
  <c r="E9" i="9"/>
  <c r="U20"/>
  <c r="S7"/>
  <c r="U17"/>
  <c r="E8"/>
  <c r="E24"/>
  <c r="D10" i="2"/>
  <c r="E19" i="9"/>
  <c r="E22"/>
  <c r="AC18"/>
  <c r="AD18" s="1"/>
  <c r="AE18" s="1"/>
  <c r="W15"/>
  <c r="X15" s="1"/>
  <c r="N10" i="35"/>
  <c r="G12" i="3"/>
  <c r="L12" s="1"/>
  <c r="O50" i="18"/>
  <c r="L50"/>
  <c r="F19" i="2"/>
  <c r="C22" i="1" s="1"/>
  <c r="AC47" i="18"/>
  <c r="AD47" s="1"/>
  <c r="AE47" s="1"/>
  <c r="Q47"/>
  <c r="S47"/>
  <c r="AC45"/>
  <c r="AD45" s="1"/>
  <c r="AE45" s="1"/>
  <c r="AC43"/>
  <c r="AD43" s="1"/>
  <c r="AE43" s="1"/>
  <c r="AC38"/>
  <c r="AD38" s="1"/>
  <c r="AE38" s="1"/>
  <c r="AC33"/>
  <c r="AD33" s="1"/>
  <c r="AE33" s="1"/>
  <c r="AC27"/>
  <c r="AD27" s="1"/>
  <c r="AE27" s="1"/>
  <c r="Q26"/>
  <c r="W14"/>
  <c r="X14" s="1"/>
  <c r="Y14" s="1"/>
  <c r="W11"/>
  <c r="X11" s="1"/>
  <c r="Y11" s="1"/>
  <c r="AC41"/>
  <c r="AD41" s="1"/>
  <c r="AE41" s="1"/>
  <c r="Q39"/>
  <c r="S39"/>
  <c r="AC29"/>
  <c r="AD29" s="1"/>
  <c r="AE29" s="1"/>
  <c r="Q29"/>
  <c r="S29"/>
  <c r="Q28"/>
  <c r="AC25"/>
  <c r="AD25" s="1"/>
  <c r="AE25" s="1"/>
  <c r="Q22"/>
  <c r="S22"/>
  <c r="AC19"/>
  <c r="AD19" s="1"/>
  <c r="AE19" s="1"/>
  <c r="Q19"/>
  <c r="S19"/>
  <c r="Q15"/>
  <c r="S15"/>
  <c r="W12"/>
  <c r="X12" s="1"/>
  <c r="Y12" s="1"/>
  <c r="W23"/>
  <c r="X23" s="1"/>
  <c r="Y23" s="1"/>
  <c r="W21"/>
  <c r="X21" s="1"/>
  <c r="Y21" s="1"/>
  <c r="Q38"/>
  <c r="S38"/>
  <c r="Q35"/>
  <c r="S35"/>
  <c r="X25"/>
  <c r="Y25" s="1"/>
  <c r="Q24"/>
  <c r="S24"/>
  <c r="Q23"/>
  <c r="S23"/>
  <c r="Q20"/>
  <c r="S20"/>
  <c r="X19"/>
  <c r="Q9"/>
  <c r="S9"/>
  <c r="Y9"/>
  <c r="Q8"/>
  <c r="S8"/>
  <c r="W24"/>
  <c r="X24" s="1"/>
  <c r="Y24" s="1"/>
  <c r="W22"/>
  <c r="X22" s="1"/>
  <c r="Y22" s="1"/>
  <c r="W20"/>
  <c r="X20" s="1"/>
  <c r="Y20" s="1"/>
  <c r="G19" i="2"/>
  <c r="Q43" i="18"/>
  <c r="S43"/>
  <c r="AA30"/>
  <c r="S28"/>
  <c r="S26"/>
  <c r="AA23"/>
  <c r="AA21"/>
  <c r="AA14"/>
  <c r="AA11"/>
  <c r="S48"/>
  <c r="AA45"/>
  <c r="AA19"/>
  <c r="E35"/>
  <c r="E32"/>
  <c r="E31"/>
  <c r="E29"/>
  <c r="E27"/>
  <c r="E17"/>
  <c r="E6"/>
  <c r="E39"/>
  <c r="E38"/>
  <c r="E36"/>
  <c r="E30"/>
  <c r="E28"/>
  <c r="E26"/>
  <c r="E25"/>
  <c r="E22"/>
  <c r="E20"/>
  <c r="E19"/>
  <c r="E16"/>
  <c r="E13"/>
  <c r="E12"/>
  <c r="E7"/>
  <c r="E5"/>
  <c r="W6"/>
  <c r="X6" s="1"/>
  <c r="Y6" s="1"/>
  <c r="AC6"/>
  <c r="AD6" s="1"/>
  <c r="AE6" s="1"/>
  <c r="E37"/>
  <c r="E33"/>
  <c r="E23"/>
  <c r="E21"/>
  <c r="E15"/>
  <c r="E11"/>
  <c r="E9"/>
  <c r="AC48"/>
  <c r="AD48" s="1"/>
  <c r="AE48" s="1"/>
  <c r="AC46"/>
  <c r="AD46" s="1"/>
  <c r="AE46" s="1"/>
  <c r="AC44"/>
  <c r="AD44" s="1"/>
  <c r="AE44" s="1"/>
  <c r="AC42"/>
  <c r="AD42" s="1"/>
  <c r="AE42" s="1"/>
  <c r="AC40"/>
  <c r="AD40" s="1"/>
  <c r="AE40" s="1"/>
  <c r="Q31"/>
  <c r="S31"/>
  <c r="AC30"/>
  <c r="AD30" s="1"/>
  <c r="AE30" s="1"/>
  <c r="X30"/>
  <c r="Y30" s="1"/>
  <c r="Q30"/>
  <c r="S30"/>
  <c r="X26"/>
  <c r="Y26" s="1"/>
  <c r="AC26"/>
  <c r="AD26" s="1"/>
  <c r="AE26" s="1"/>
  <c r="AC20"/>
  <c r="AD20" s="1"/>
  <c r="AE20" s="1"/>
  <c r="W16"/>
  <c r="X16" s="1"/>
  <c r="Y16" s="1"/>
  <c r="AC16"/>
  <c r="AD16" s="1"/>
  <c r="AE16" s="1"/>
  <c r="E34"/>
  <c r="E24"/>
  <c r="E18"/>
  <c r="E14"/>
  <c r="E10"/>
  <c r="E8"/>
  <c r="AC37"/>
  <c r="AD37" s="1"/>
  <c r="AE37" s="1"/>
  <c r="AC34"/>
  <c r="AD34" s="1"/>
  <c r="AE34" s="1"/>
  <c r="W18"/>
  <c r="X18" s="1"/>
  <c r="Y18" s="1"/>
  <c r="AC9"/>
  <c r="AD9" s="1"/>
  <c r="AE9" s="1"/>
  <c r="W8"/>
  <c r="X8" s="1"/>
  <c r="Y8" s="1"/>
  <c r="V26" i="19"/>
  <c r="E17" i="5"/>
  <c r="U7" i="9"/>
  <c r="H19" i="2"/>
  <c r="E50" i="18"/>
  <c r="D19" i="2"/>
  <c r="E14" i="36"/>
  <c r="E12"/>
  <c r="E9"/>
  <c r="E10"/>
  <c r="E14" i="13"/>
  <c r="F14" i="2"/>
  <c r="C17" i="1" s="1"/>
  <c r="E5" i="13"/>
  <c r="E9"/>
  <c r="E13"/>
  <c r="G10" i="2"/>
  <c r="L10" s="1"/>
  <c r="E16" i="19"/>
  <c r="E14"/>
  <c r="E17"/>
  <c r="E15"/>
  <c r="E13"/>
  <c r="W16"/>
  <c r="X16" s="1"/>
  <c r="Y16" s="1"/>
  <c r="W14"/>
  <c r="X14" s="1"/>
  <c r="Y14" s="1"/>
  <c r="AC16"/>
  <c r="AD16" s="1"/>
  <c r="AE16" s="1"/>
  <c r="AC14"/>
  <c r="AD14" s="1"/>
  <c r="AE14" s="1"/>
  <c r="W17"/>
  <c r="X17" s="1"/>
  <c r="Y17" s="1"/>
  <c r="W15"/>
  <c r="X15" s="1"/>
  <c r="Y15" s="1"/>
  <c r="W13"/>
  <c r="X13" s="1"/>
  <c r="Y13" s="1"/>
  <c r="AC17"/>
  <c r="AD17" s="1"/>
  <c r="AE17" s="1"/>
  <c r="AC15"/>
  <c r="AD15" s="1"/>
  <c r="AE15" s="1"/>
  <c r="AC13"/>
  <c r="AD13" s="1"/>
  <c r="AE13" s="1"/>
  <c r="P5" i="13"/>
  <c r="AA5"/>
  <c r="W8"/>
  <c r="X8" s="1"/>
  <c r="E6"/>
  <c r="E8"/>
  <c r="E10"/>
  <c r="E12"/>
  <c r="E15"/>
  <c r="D14" i="2"/>
  <c r="O5" i="7"/>
  <c r="O10"/>
  <c r="H8" i="2" s="1"/>
  <c r="P5" i="7"/>
  <c r="L5"/>
  <c r="W5"/>
  <c r="X5" s="1"/>
  <c r="L10"/>
  <c r="F8" i="2" s="1"/>
  <c r="E5" i="7"/>
  <c r="Q5"/>
  <c r="AC5"/>
  <c r="AD5" s="1"/>
  <c r="S5"/>
  <c r="U5" s="1"/>
  <c r="Q12" i="16"/>
  <c r="S12"/>
  <c r="U12"/>
  <c r="AC7"/>
  <c r="AD7" s="1"/>
  <c r="AE7" s="1"/>
  <c r="AC15"/>
  <c r="AD15" s="1"/>
  <c r="AE15" s="1"/>
  <c r="AC13"/>
  <c r="AD13" s="1"/>
  <c r="AE13" s="1"/>
  <c r="AC11"/>
  <c r="AD11" s="1"/>
  <c r="AE11" s="1"/>
  <c r="T6" i="36"/>
  <c r="E13"/>
  <c r="E7"/>
  <c r="E8"/>
  <c r="E11"/>
  <c r="T14"/>
  <c r="T12"/>
  <c r="T10"/>
  <c r="T8"/>
  <c r="E26" i="19"/>
  <c r="D20" i="2"/>
  <c r="AC11" i="19"/>
  <c r="AD11" s="1"/>
  <c r="Q24"/>
  <c r="S24"/>
  <c r="Q19"/>
  <c r="S19"/>
  <c r="Q25"/>
  <c r="S25"/>
  <c r="E7" i="15"/>
  <c r="E6"/>
  <c r="E5"/>
  <c r="E6" i="36"/>
  <c r="E15"/>
  <c r="D13" i="3"/>
  <c r="E8" i="15"/>
  <c r="D17" i="2"/>
  <c r="E11" i="6"/>
  <c r="F7" i="2"/>
  <c r="C10" i="1" s="1"/>
  <c r="E7" i="6"/>
  <c r="E12"/>
  <c r="AC8"/>
  <c r="AD8" s="1"/>
  <c r="W5"/>
  <c r="X5" s="1"/>
  <c r="Y5" s="1"/>
  <c r="L9" i="2"/>
  <c r="S5" i="8"/>
  <c r="AA5" s="1"/>
  <c r="Q8"/>
  <c r="E5"/>
  <c r="E8"/>
  <c r="D9" i="2"/>
  <c r="P5" i="8"/>
  <c r="P8"/>
  <c r="P26" i="11"/>
  <c r="I12" i="2"/>
  <c r="E9" i="11"/>
  <c r="E6"/>
  <c r="F12" i="2"/>
  <c r="C15" i="1" s="1"/>
  <c r="E12" i="11"/>
  <c r="E16"/>
  <c r="E20"/>
  <c r="E24"/>
  <c r="E19"/>
  <c r="E23"/>
  <c r="E11"/>
  <c r="E15"/>
  <c r="E8"/>
  <c r="W7"/>
  <c r="X7" s="1"/>
  <c r="AC17"/>
  <c r="AD17" s="1"/>
  <c r="AC18"/>
  <c r="AD18" s="1"/>
  <c r="AC21"/>
  <c r="AD21" s="1"/>
  <c r="W25"/>
  <c r="X25" s="1"/>
  <c r="E7"/>
  <c r="AD8" i="15"/>
  <c r="Q17" i="2" s="1"/>
  <c r="N8" i="15"/>
  <c r="G17" i="2" s="1"/>
  <c r="Q9" i="22"/>
  <c r="S7"/>
  <c r="AA7" s="1"/>
  <c r="AB7" s="1"/>
  <c r="AE7" s="1"/>
  <c r="X9"/>
  <c r="R23" i="2" s="1"/>
  <c r="F23"/>
  <c r="C26" i="1" s="1"/>
  <c r="E6" i="22"/>
  <c r="E9"/>
  <c r="D23" i="2"/>
  <c r="AC5" i="22"/>
  <c r="AD5" s="1"/>
  <c r="F25" i="2"/>
  <c r="C28" i="1" s="1"/>
  <c r="E5" i="24"/>
  <c r="E6" s="1"/>
  <c r="D25" i="2" s="1"/>
  <c r="T8" i="38"/>
  <c r="P8"/>
  <c r="I16" i="3"/>
  <c r="Q6" i="38"/>
  <c r="L16" i="3"/>
  <c r="K19" i="1" s="1"/>
  <c r="E7" i="38"/>
  <c r="E8"/>
  <c r="D16" i="3"/>
  <c r="L15"/>
  <c r="M15" s="1"/>
  <c r="P15" s="1"/>
  <c r="J15"/>
  <c r="F15"/>
  <c r="J18" i="1" s="1"/>
  <c r="E7" i="37"/>
  <c r="S10"/>
  <c r="S7"/>
  <c r="T6"/>
  <c r="Q6"/>
  <c r="E8"/>
  <c r="S8" i="8"/>
  <c r="M9" i="2"/>
  <c r="P9" s="1"/>
  <c r="E26" i="11"/>
  <c r="D12" i="2"/>
  <c r="S6" i="38"/>
  <c r="Q8"/>
  <c r="T11" i="37"/>
  <c r="S6"/>
  <c r="Q11"/>
  <c r="S8" i="38"/>
  <c r="S11" i="37"/>
  <c r="T83" i="4"/>
  <c r="J5" i="2"/>
  <c r="R83" i="4"/>
  <c r="X73"/>
  <c r="X72"/>
  <c r="X71"/>
  <c r="X69"/>
  <c r="X66"/>
  <c r="X64"/>
  <c r="X63"/>
  <c r="AD45"/>
  <c r="AD12"/>
  <c r="AD14"/>
  <c r="AD18"/>
  <c r="X11"/>
  <c r="X13"/>
  <c r="X17"/>
  <c r="X23"/>
  <c r="X27"/>
  <c r="X29"/>
  <c r="X33"/>
  <c r="X7"/>
  <c r="X51"/>
  <c r="X53"/>
  <c r="AD61"/>
  <c r="AD63"/>
  <c r="AD73"/>
  <c r="AD75"/>
  <c r="X80"/>
  <c r="X76"/>
  <c r="AD74"/>
  <c r="X40"/>
  <c r="X36"/>
  <c r="X32"/>
  <c r="X28"/>
  <c r="X24"/>
  <c r="X20"/>
  <c r="X16"/>
  <c r="X12"/>
  <c r="X8"/>
  <c r="X70"/>
  <c r="X68"/>
  <c r="X67"/>
  <c r="X65"/>
  <c r="AD10"/>
  <c r="AD16"/>
  <c r="X9"/>
  <c r="X15"/>
  <c r="X19"/>
  <c r="X21"/>
  <c r="X25"/>
  <c r="X31"/>
  <c r="X35"/>
  <c r="X37"/>
  <c r="X49"/>
  <c r="AD59"/>
  <c r="AD65"/>
  <c r="AD67"/>
  <c r="AD77"/>
  <c r="AD79"/>
  <c r="X82"/>
  <c r="X78"/>
  <c r="AD72"/>
  <c r="AD8"/>
  <c r="AD13" i="21"/>
  <c r="Q22" i="2" s="1"/>
  <c r="AD6" i="25"/>
  <c r="Q26" i="2" s="1"/>
  <c r="X6" i="23"/>
  <c r="X6" i="25"/>
  <c r="R26" i="2" s="1"/>
  <c r="N12" i="31"/>
  <c r="G8" i="3"/>
  <c r="L8" s="1"/>
  <c r="K11" i="1" s="1"/>
  <c r="T5" i="31"/>
  <c r="T7"/>
  <c r="T9"/>
  <c r="S9"/>
  <c r="T6"/>
  <c r="AB6"/>
  <c r="T8"/>
  <c r="T10"/>
  <c r="E12" i="32"/>
  <c r="E13"/>
  <c r="D9" i="3"/>
  <c r="Y10" i="32"/>
  <c r="Z10" s="1"/>
  <c r="AA10" s="1"/>
  <c r="Y6"/>
  <c r="Z6" s="1"/>
  <c r="W6" i="33"/>
  <c r="X6" s="1"/>
  <c r="Q10" i="3" s="1"/>
  <c r="K6" i="14"/>
  <c r="V5"/>
  <c r="W5" s="1"/>
  <c r="W6" s="1"/>
  <c r="P5" i="17"/>
  <c r="X24"/>
  <c r="AE24"/>
  <c r="K24"/>
  <c r="F18" i="2"/>
  <c r="C21" i="1" s="1"/>
  <c r="AC19" i="16"/>
  <c r="AD19" s="1"/>
  <c r="AE19" s="1"/>
  <c r="T21"/>
  <c r="N16" i="2"/>
  <c r="O21" i="16"/>
  <c r="H16" i="2"/>
  <c r="Q16" i="3"/>
  <c r="T12" i="31"/>
  <c r="F15" i="2"/>
  <c r="C18" i="1" s="1"/>
  <c r="R5" i="17"/>
  <c r="AA5"/>
  <c r="M33" i="2"/>
  <c r="P33" s="1"/>
  <c r="T30"/>
  <c r="F33" i="1" s="1"/>
  <c r="M55" i="2"/>
  <c r="P55" s="1"/>
  <c r="U17" i="16"/>
  <c r="AA17"/>
  <c r="AB17"/>
  <c r="F16" i="2"/>
  <c r="C19" i="1" s="1"/>
  <c r="E13" i="16"/>
  <c r="E15"/>
  <c r="E11"/>
  <c r="E5"/>
  <c r="E12"/>
  <c r="E16"/>
  <c r="E14"/>
  <c r="E20"/>
  <c r="E7"/>
  <c r="E8"/>
  <c r="E18"/>
  <c r="E9"/>
  <c r="E10"/>
  <c r="E6"/>
  <c r="E19"/>
  <c r="Q11"/>
  <c r="S11"/>
  <c r="U11"/>
  <c r="Y19" i="18"/>
  <c r="Y10"/>
  <c r="AA6" i="31"/>
  <c r="AA10" i="30"/>
  <c r="AB10"/>
  <c r="AA8"/>
  <c r="Q5" i="31"/>
  <c r="P12"/>
  <c r="I8" i="3"/>
  <c r="V12" i="31"/>
  <c r="AA11"/>
  <c r="AA7"/>
  <c r="AB11"/>
  <c r="AA8"/>
  <c r="AB8"/>
  <c r="AA9"/>
  <c r="P13" i="32"/>
  <c r="I9" i="3"/>
  <c r="Q5" i="32"/>
  <c r="V13"/>
  <c r="AB11"/>
  <c r="AA11"/>
  <c r="W47" i="28"/>
  <c r="E47"/>
  <c r="D5" i="3"/>
  <c r="Z46" i="28"/>
  <c r="AA46"/>
  <c r="AA44"/>
  <c r="Z44"/>
  <c r="Z42"/>
  <c r="AA42"/>
  <c r="AA40"/>
  <c r="Z40"/>
  <c r="Z38"/>
  <c r="AA38"/>
  <c r="AA36"/>
  <c r="Z36"/>
  <c r="Z34"/>
  <c r="AA34"/>
  <c r="AA32"/>
  <c r="Z32"/>
  <c r="AA28"/>
  <c r="Z28"/>
  <c r="Z14"/>
  <c r="AA14"/>
  <c r="AA12"/>
  <c r="Z12"/>
  <c r="Z10"/>
  <c r="AA10"/>
  <c r="O47"/>
  <c r="I5" i="3"/>
  <c r="P6" i="28"/>
  <c r="S47"/>
  <c r="U6"/>
  <c r="U47"/>
  <c r="AA39"/>
  <c r="Z39"/>
  <c r="AA37"/>
  <c r="Z37"/>
  <c r="AA35"/>
  <c r="Z35"/>
  <c r="AA33"/>
  <c r="Z33"/>
  <c r="AA31"/>
  <c r="Z31"/>
  <c r="AA29"/>
  <c r="Z29"/>
  <c r="AA27"/>
  <c r="Z27"/>
  <c r="AA25"/>
  <c r="Z25"/>
  <c r="AA23"/>
  <c r="Z23"/>
  <c r="AA21"/>
  <c r="Z21"/>
  <c r="AA19"/>
  <c r="Z19"/>
  <c r="AA17"/>
  <c r="Z17"/>
  <c r="AA15"/>
  <c r="Z15"/>
  <c r="AA11"/>
  <c r="Z11"/>
  <c r="AA9"/>
  <c r="Z9"/>
  <c r="AA7"/>
  <c r="Z7"/>
  <c r="N5" i="3"/>
  <c r="L8" i="1" s="1"/>
  <c r="P10" i="35"/>
  <c r="I12" i="3"/>
  <c r="Q6" i="35"/>
  <c r="J12" i="3"/>
  <c r="P12" i="30"/>
  <c r="Q6"/>
  <c r="S6"/>
  <c r="W12"/>
  <c r="V12"/>
  <c r="AB6"/>
  <c r="AA6"/>
  <c r="Q12"/>
  <c r="Z12"/>
  <c r="AA12" s="1"/>
  <c r="AB7"/>
  <c r="AA7"/>
  <c r="AA11"/>
  <c r="AB11"/>
  <c r="AB9"/>
  <c r="AA9"/>
  <c r="P10" i="29"/>
  <c r="I6" i="3"/>
  <c r="Q5" i="29"/>
  <c r="Q5" i="36"/>
  <c r="P15"/>
  <c r="I13" i="3"/>
  <c r="J13" s="1"/>
  <c r="T15" i="36"/>
  <c r="S15"/>
  <c r="G13" i="3"/>
  <c r="R5" i="14"/>
  <c r="T5"/>
  <c r="T6"/>
  <c r="AA21" i="19"/>
  <c r="AE21"/>
  <c r="Q23"/>
  <c r="S23"/>
  <c r="Q18"/>
  <c r="S18"/>
  <c r="Y18"/>
  <c r="Q11"/>
  <c r="S11"/>
  <c r="Q9"/>
  <c r="S9"/>
  <c r="AA9"/>
  <c r="Q7"/>
  <c r="S7"/>
  <c r="AA18"/>
  <c r="AA17"/>
  <c r="AA15"/>
  <c r="AA13"/>
  <c r="AA19"/>
  <c r="AA20"/>
  <c r="AA10"/>
  <c r="AA6"/>
  <c r="P26"/>
  <c r="I20" i="2"/>
  <c r="Q5" i="19"/>
  <c r="AA16"/>
  <c r="AA14"/>
  <c r="AA11"/>
  <c r="AA25"/>
  <c r="AE25"/>
  <c r="AA22"/>
  <c r="AE22"/>
  <c r="AA23"/>
  <c r="AA8"/>
  <c r="AE8"/>
  <c r="AA7"/>
  <c r="AA24"/>
  <c r="L20" i="2"/>
  <c r="Y9" i="19"/>
  <c r="Y12"/>
  <c r="Y24"/>
  <c r="AE9"/>
  <c r="AE12"/>
  <c r="P50" i="18"/>
  <c r="I19" i="2"/>
  <c r="J19" s="1"/>
  <c r="Q5" i="18"/>
  <c r="AE28"/>
  <c r="Y45"/>
  <c r="AE24"/>
  <c r="Y17"/>
  <c r="AE13"/>
  <c r="AE11"/>
  <c r="Y47"/>
  <c r="Y37"/>
  <c r="Y27"/>
  <c r="AE23"/>
  <c r="Y13"/>
  <c r="AE8"/>
  <c r="AA8" i="16"/>
  <c r="AA19"/>
  <c r="AB19"/>
  <c r="AA7"/>
  <c r="AA11"/>
  <c r="AB11"/>
  <c r="AA15"/>
  <c r="AA13"/>
  <c r="AA6"/>
  <c r="AB6"/>
  <c r="AE6"/>
  <c r="Q5"/>
  <c r="P21"/>
  <c r="I16" i="2"/>
  <c r="AA12" i="16"/>
  <c r="AB12"/>
  <c r="AA20"/>
  <c r="AB20"/>
  <c r="AA18"/>
  <c r="AB18"/>
  <c r="AA16"/>
  <c r="AA14"/>
  <c r="AB14"/>
  <c r="AA10"/>
  <c r="AB10"/>
  <c r="Y10"/>
  <c r="AA9"/>
  <c r="Y6"/>
  <c r="Y15"/>
  <c r="Y11"/>
  <c r="Y13"/>
  <c r="Y9"/>
  <c r="AA11" i="17"/>
  <c r="AA7"/>
  <c r="AA20"/>
  <c r="AA16"/>
  <c r="AA12"/>
  <c r="Y12"/>
  <c r="P8"/>
  <c r="O24"/>
  <c r="I18" i="2"/>
  <c r="J18" s="1"/>
  <c r="AA17" i="17"/>
  <c r="AA21"/>
  <c r="AA18"/>
  <c r="AA23"/>
  <c r="Y23"/>
  <c r="AA6"/>
  <c r="AA10"/>
  <c r="AF10"/>
  <c r="AA9"/>
  <c r="AA14"/>
  <c r="AA15"/>
  <c r="AF15"/>
  <c r="AA22"/>
  <c r="Y16"/>
  <c r="AF23"/>
  <c r="AF9"/>
  <c r="Y20"/>
  <c r="AF16"/>
  <c r="AF12"/>
  <c r="AF21"/>
  <c r="AF19"/>
  <c r="Y17"/>
  <c r="AF13"/>
  <c r="Y11"/>
  <c r="Y9"/>
  <c r="S16" i="5"/>
  <c r="AA7"/>
  <c r="AA11"/>
  <c r="AA13"/>
  <c r="AA12"/>
  <c r="AA9"/>
  <c r="AA5"/>
  <c r="AA10"/>
  <c r="AA15"/>
  <c r="AA14"/>
  <c r="AA8"/>
  <c r="AE8"/>
  <c r="Q6"/>
  <c r="P17"/>
  <c r="AA16"/>
  <c r="P10" i="10"/>
  <c r="R10"/>
  <c r="P7"/>
  <c r="R7"/>
  <c r="P11"/>
  <c r="R11"/>
  <c r="AD11"/>
  <c r="AD12"/>
  <c r="X12"/>
  <c r="P5"/>
  <c r="O14"/>
  <c r="I11" i="2"/>
  <c r="J11" s="1"/>
  <c r="AD9" i="10"/>
  <c r="L11" i="2"/>
  <c r="M11" s="1"/>
  <c r="P11" s="1"/>
  <c r="X13" i="10"/>
  <c r="X10"/>
  <c r="U23" i="9"/>
  <c r="U16"/>
  <c r="U14"/>
  <c r="U11"/>
  <c r="U22"/>
  <c r="AE22"/>
  <c r="U18"/>
  <c r="U12"/>
  <c r="U9"/>
  <c r="Q5"/>
  <c r="P24"/>
  <c r="I10" i="2"/>
  <c r="J10" s="1"/>
  <c r="U13" i="9"/>
  <c r="U15"/>
  <c r="U21"/>
  <c r="U19"/>
  <c r="U10"/>
  <c r="Y15"/>
  <c r="AE10"/>
  <c r="AE7"/>
  <c r="Y6"/>
  <c r="S5" i="6"/>
  <c r="AA5" s="1"/>
  <c r="S12"/>
  <c r="P12"/>
  <c r="I7" i="2"/>
  <c r="J7" s="1"/>
  <c r="Q12" i="6"/>
  <c r="AA8"/>
  <c r="AB8" s="1"/>
  <c r="AA9"/>
  <c r="AB9" s="1"/>
  <c r="L7" i="2"/>
  <c r="U11" i="6"/>
  <c r="U9"/>
  <c r="U7"/>
  <c r="Y7"/>
  <c r="U5"/>
  <c r="U10"/>
  <c r="U8"/>
  <c r="U6"/>
  <c r="Y6" s="1"/>
  <c r="AA7" i="13"/>
  <c r="AB7"/>
  <c r="AA9"/>
  <c r="AB9" s="1"/>
  <c r="Y9"/>
  <c r="AA11"/>
  <c r="AB11"/>
  <c r="AA13"/>
  <c r="AB13" s="1"/>
  <c r="Y13"/>
  <c r="AB5"/>
  <c r="AE11"/>
  <c r="P15"/>
  <c r="I14" i="2"/>
  <c r="E21" i="16"/>
  <c r="D16" i="2"/>
  <c r="AB9" i="16"/>
  <c r="AB13"/>
  <c r="AB8"/>
  <c r="AE8"/>
  <c r="AB16"/>
  <c r="AB15"/>
  <c r="AB7"/>
  <c r="Q12" i="31"/>
  <c r="S5"/>
  <c r="S5" i="32"/>
  <c r="Q13"/>
  <c r="AA6" i="28"/>
  <c r="P47"/>
  <c r="R6"/>
  <c r="S6" i="35"/>
  <c r="Q10"/>
  <c r="Q10" i="29"/>
  <c r="S5"/>
  <c r="W5" s="1"/>
  <c r="S5" i="36"/>
  <c r="Q15"/>
  <c r="Z5" i="14"/>
  <c r="R6"/>
  <c r="S5" i="19"/>
  <c r="Q26"/>
  <c r="Q50" i="18"/>
  <c r="S5"/>
  <c r="S5" i="16"/>
  <c r="U5"/>
  <c r="Q21"/>
  <c r="J16" i="2"/>
  <c r="P24" i="17"/>
  <c r="R8"/>
  <c r="S6" i="5"/>
  <c r="Q17"/>
  <c r="S17"/>
  <c r="I6" i="2"/>
  <c r="X11" i="10"/>
  <c r="R5"/>
  <c r="P14"/>
  <c r="Q24" i="9"/>
  <c r="S24"/>
  <c r="S5"/>
  <c r="U12" i="6"/>
  <c r="AE5" i="13"/>
  <c r="S12" i="31"/>
  <c r="S13" i="32"/>
  <c r="V6" i="28"/>
  <c r="R47"/>
  <c r="S10" i="35"/>
  <c r="S10" i="29"/>
  <c r="AA5" i="14"/>
  <c r="AA6"/>
  <c r="Z6"/>
  <c r="AA5" i="19"/>
  <c r="AE5"/>
  <c r="S26"/>
  <c r="S50" i="18"/>
  <c r="AA5" i="16"/>
  <c r="S21"/>
  <c r="AA8" i="17"/>
  <c r="AF8"/>
  <c r="R24"/>
  <c r="AA6" i="5"/>
  <c r="R14" i="10"/>
  <c r="U5" i="9"/>
  <c r="AE5"/>
  <c r="AA21" i="16"/>
  <c r="AB5"/>
  <c r="AB21"/>
  <c r="W12" i="31"/>
  <c r="W13" i="32"/>
  <c r="V47" i="28"/>
  <c r="Z6"/>
  <c r="Y5" i="19"/>
  <c r="U26"/>
  <c r="U50" i="18"/>
  <c r="U21" i="16"/>
  <c r="T24" i="17"/>
  <c r="U24" i="9"/>
  <c r="R16" i="3"/>
  <c r="J16"/>
  <c r="O16"/>
  <c r="S16" s="1"/>
  <c r="M19" i="1" s="1"/>
  <c r="J6" i="3"/>
  <c r="L13"/>
  <c r="M16"/>
  <c r="P16" s="1"/>
  <c r="X5" i="14"/>
  <c r="Y5" i="5"/>
  <c r="Y6" i="17"/>
  <c r="AE11" i="19"/>
  <c r="AF5" i="17"/>
  <c r="Q7" i="3"/>
  <c r="Z6" i="33"/>
  <c r="P32" i="2"/>
  <c r="J32"/>
  <c r="U6" i="20"/>
  <c r="AA6"/>
  <c r="AB5"/>
  <c r="L10" i="3"/>
  <c r="M10" s="1"/>
  <c r="P10" s="1"/>
  <c r="AB6" i="20"/>
  <c r="AE6"/>
  <c r="AE5"/>
  <c r="N19" i="3" l="1"/>
  <c r="N20" s="1"/>
  <c r="R5"/>
  <c r="L19"/>
  <c r="Q6" i="40"/>
  <c r="P13"/>
  <c r="I19" i="3" s="1"/>
  <c r="J19" s="1"/>
  <c r="J22" i="1"/>
  <c r="F20" i="3"/>
  <c r="J23" i="1" s="1"/>
  <c r="AA8" i="40"/>
  <c r="AB8"/>
  <c r="AB9"/>
  <c r="AA9"/>
  <c r="AA12"/>
  <c r="AB12"/>
  <c r="V13"/>
  <c r="AB6"/>
  <c r="Z13"/>
  <c r="AB7"/>
  <c r="AA7"/>
  <c r="AA10"/>
  <c r="AB10"/>
  <c r="AB11"/>
  <c r="AA11"/>
  <c r="J9" i="3"/>
  <c r="M9"/>
  <c r="P9" s="1"/>
  <c r="L16" i="2"/>
  <c r="D19" i="1" s="1"/>
  <c r="AD15" i="13"/>
  <c r="Q14" i="2" s="1"/>
  <c r="AA6" i="23"/>
  <c r="AB5"/>
  <c r="AB6" s="1"/>
  <c r="J24" i="2"/>
  <c r="U5" i="23"/>
  <c r="L6" i="3"/>
  <c r="M6" s="1"/>
  <c r="P6" s="1"/>
  <c r="M11"/>
  <c r="L11" s="1"/>
  <c r="M10" i="2"/>
  <c r="P10" s="1"/>
  <c r="I14" i="3"/>
  <c r="AB8" i="29"/>
  <c r="AB7" i="32"/>
  <c r="L18" i="2"/>
  <c r="D21" i="1" s="1"/>
  <c r="T16" i="3"/>
  <c r="N19" i="1" s="1"/>
  <c r="L26" i="3"/>
  <c r="M26" s="1"/>
  <c r="O27"/>
  <c r="P26"/>
  <c r="H14"/>
  <c r="G14"/>
  <c r="O26"/>
  <c r="M21"/>
  <c r="P21" s="1"/>
  <c r="U18"/>
  <c r="L49" i="2"/>
  <c r="X6" i="14"/>
  <c r="R15" i="2"/>
  <c r="P11" i="3"/>
  <c r="Y6" i="33"/>
  <c r="F14" i="3"/>
  <c r="J17" i="1" s="1"/>
  <c r="N14" i="3"/>
  <c r="L17" i="1" s="1"/>
  <c r="J6" i="2"/>
  <c r="AB12" i="30"/>
  <c r="AE13" i="13"/>
  <c r="AE9"/>
  <c r="J20" i="2"/>
  <c r="Q15"/>
  <c r="L15"/>
  <c r="O15" s="1"/>
  <c r="J8" i="3"/>
  <c r="AA10" i="31"/>
  <c r="L19" i="2"/>
  <c r="M19" s="1"/>
  <c r="P19" s="1"/>
  <c r="Y11" i="13"/>
  <c r="E10" i="35"/>
  <c r="D12" i="3" s="1"/>
  <c r="M12"/>
  <c r="P12" s="1"/>
  <c r="AB10" i="32"/>
  <c r="U10" i="3"/>
  <c r="F21" i="2"/>
  <c r="C24" i="1" s="1"/>
  <c r="AE7" i="6"/>
  <c r="U16" i="3"/>
  <c r="AE11" i="21"/>
  <c r="AE9"/>
  <c r="AE7"/>
  <c r="AE10"/>
  <c r="AE8"/>
  <c r="P7" i="39"/>
  <c r="I17" i="3" s="1"/>
  <c r="I20" s="1"/>
  <c r="Q6" i="39"/>
  <c r="J17" i="3"/>
  <c r="H20"/>
  <c r="H44" s="1"/>
  <c r="L17"/>
  <c r="M17" s="1"/>
  <c r="P17" s="1"/>
  <c r="T7" i="39"/>
  <c r="E6" i="37"/>
  <c r="E11" s="1"/>
  <c r="D15" i="3" s="1"/>
  <c r="U7" i="8"/>
  <c r="AA7"/>
  <c r="AB7" s="1"/>
  <c r="E9" i="7"/>
  <c r="E7"/>
  <c r="E8"/>
  <c r="E6"/>
  <c r="D10" s="1"/>
  <c r="D8" i="2" s="1"/>
  <c r="AB5" i="6"/>
  <c r="AA12"/>
  <c r="AE8"/>
  <c r="AE9"/>
  <c r="Y10"/>
  <c r="AE11"/>
  <c r="Y11"/>
  <c r="Y9"/>
  <c r="AE6" i="21"/>
  <c r="R24" i="2"/>
  <c r="AF6" i="17"/>
  <c r="AD24"/>
  <c r="AA43" i="28"/>
  <c r="Z43"/>
  <c r="Z30"/>
  <c r="AA30"/>
  <c r="AA24"/>
  <c r="Z24"/>
  <c r="AA20"/>
  <c r="Z20"/>
  <c r="AA16"/>
  <c r="Z16"/>
  <c r="AA8"/>
  <c r="Z8"/>
  <c r="AE5" i="23"/>
  <c r="AD6"/>
  <c r="O10" i="3"/>
  <c r="K13" i="1"/>
  <c r="O13" i="3"/>
  <c r="K16" i="1"/>
  <c r="O7" i="2"/>
  <c r="D10" i="1"/>
  <c r="O11" i="2"/>
  <c r="D14" i="1"/>
  <c r="O6" i="2"/>
  <c r="D9" i="1"/>
  <c r="O12" i="3"/>
  <c r="K15" i="1"/>
  <c r="O15" i="3"/>
  <c r="K18" i="1"/>
  <c r="J11"/>
  <c r="R9" i="3"/>
  <c r="L12" i="1"/>
  <c r="S8" i="2"/>
  <c r="E11" i="1"/>
  <c r="S13" i="2"/>
  <c r="E16" i="1"/>
  <c r="C8"/>
  <c r="R27" i="2"/>
  <c r="R31"/>
  <c r="K20" i="1"/>
  <c r="F32" i="2"/>
  <c r="C35" i="1" s="1"/>
  <c r="C33"/>
  <c r="Y6" i="13"/>
  <c r="Y8"/>
  <c r="Y10"/>
  <c r="L24" i="2"/>
  <c r="D27" i="1" s="1"/>
  <c r="O19" i="3"/>
  <c r="K22" i="1"/>
  <c r="O10" i="2"/>
  <c r="D13" i="1"/>
  <c r="O20" i="2"/>
  <c r="D23" i="1"/>
  <c r="D18"/>
  <c r="O6" i="3"/>
  <c r="K9" i="1"/>
  <c r="S16" i="2"/>
  <c r="E19" i="1"/>
  <c r="O9" i="2"/>
  <c r="D12" i="1"/>
  <c r="O19" i="2"/>
  <c r="D22" i="1"/>
  <c r="O9" i="3"/>
  <c r="K12" i="1"/>
  <c r="S14" i="2"/>
  <c r="E17" i="1"/>
  <c r="C11"/>
  <c r="S5" i="2"/>
  <c r="E8" i="1"/>
  <c r="S28" i="2"/>
  <c r="E31" i="1"/>
  <c r="S23" i="2"/>
  <c r="E26" i="1"/>
  <c r="S24" i="2"/>
  <c r="E27" i="1"/>
  <c r="L22"/>
  <c r="R17" i="3"/>
  <c r="L20" i="1"/>
  <c r="Y6" i="11"/>
  <c r="AE8" i="13"/>
  <c r="AE10"/>
  <c r="AE6" i="7"/>
  <c r="X13" i="21"/>
  <c r="R22" i="2" s="1"/>
  <c r="O43" i="3"/>
  <c r="S6" i="25"/>
  <c r="M8" i="3"/>
  <c r="P8" s="1"/>
  <c r="O8"/>
  <c r="AB12" i="32"/>
  <c r="AA12"/>
  <c r="AB6"/>
  <c r="AA6"/>
  <c r="AA5" i="29"/>
  <c r="W10"/>
  <c r="V10"/>
  <c r="AB5"/>
  <c r="M13" i="3"/>
  <c r="P13" s="1"/>
  <c r="J14"/>
  <c r="U12" i="13"/>
  <c r="Y12" s="1"/>
  <c r="AA12"/>
  <c r="S15"/>
  <c r="AA14"/>
  <c r="AB14" s="1"/>
  <c r="AE14" s="1"/>
  <c r="U14"/>
  <c r="Y14" s="1"/>
  <c r="U15"/>
  <c r="AE6"/>
  <c r="AB5" i="8"/>
  <c r="Y6"/>
  <c r="AA6"/>
  <c r="AB6" s="1"/>
  <c r="AE6" s="1"/>
  <c r="U5"/>
  <c r="U8" s="1"/>
  <c r="Y7"/>
  <c r="AA5" i="11"/>
  <c r="S26"/>
  <c r="AE11"/>
  <c r="J12" i="2"/>
  <c r="L12"/>
  <c r="D15" i="1" s="1"/>
  <c r="AB5" i="11"/>
  <c r="AE5" s="1"/>
  <c r="AE21"/>
  <c r="AE17"/>
  <c r="AE15"/>
  <c r="AE14"/>
  <c r="AE9"/>
  <c r="Y24"/>
  <c r="Y22"/>
  <c r="AE25"/>
  <c r="Y16"/>
  <c r="Y12"/>
  <c r="U5"/>
  <c r="AA24"/>
  <c r="AB24" s="1"/>
  <c r="AE24" s="1"/>
  <c r="AA22"/>
  <c r="AB22" s="1"/>
  <c r="AA20"/>
  <c r="AB20" s="1"/>
  <c r="AE20" s="1"/>
  <c r="AA18"/>
  <c r="AB18" s="1"/>
  <c r="AA16"/>
  <c r="AB16" s="1"/>
  <c r="AE16" s="1"/>
  <c r="AA14"/>
  <c r="AB14" s="1"/>
  <c r="AA12"/>
  <c r="AB12" s="1"/>
  <c r="AE12" s="1"/>
  <c r="AA10"/>
  <c r="AB10" s="1"/>
  <c r="AA8"/>
  <c r="AB8" s="1"/>
  <c r="AE8" s="1"/>
  <c r="AA6"/>
  <c r="AB6" s="1"/>
  <c r="AE6" s="1"/>
  <c r="AE18"/>
  <c r="AE13"/>
  <c r="AE10"/>
  <c r="Y20"/>
  <c r="AE19"/>
  <c r="AE23"/>
  <c r="AE22"/>
  <c r="Y18"/>
  <c r="Y8"/>
  <c r="AE7"/>
  <c r="Y5"/>
  <c r="U25"/>
  <c r="Y25" s="1"/>
  <c r="U23"/>
  <c r="Y23" s="1"/>
  <c r="U21"/>
  <c r="Y21" s="1"/>
  <c r="U19"/>
  <c r="Y19" s="1"/>
  <c r="U17"/>
  <c r="Y17" s="1"/>
  <c r="U15"/>
  <c r="Y15" s="1"/>
  <c r="U13"/>
  <c r="Y13" s="1"/>
  <c r="U11"/>
  <c r="Y11" s="1"/>
  <c r="U9"/>
  <c r="Y9" s="1"/>
  <c r="U7"/>
  <c r="Y7" s="1"/>
  <c r="U11" i="12"/>
  <c r="U13" s="1"/>
  <c r="S13"/>
  <c r="AA11"/>
  <c r="AB11" s="1"/>
  <c r="Y5"/>
  <c r="Y11"/>
  <c r="Y9"/>
  <c r="Y8"/>
  <c r="Y6"/>
  <c r="AA5"/>
  <c r="Y12"/>
  <c r="Y10"/>
  <c r="K21" i="2"/>
  <c r="K56" s="1"/>
  <c r="AB5" i="12"/>
  <c r="AA13"/>
  <c r="AE8"/>
  <c r="AE9"/>
  <c r="AE11"/>
  <c r="AE12"/>
  <c r="AE7"/>
  <c r="AE10"/>
  <c r="L8" i="2"/>
  <c r="D11" i="1" s="1"/>
  <c r="AA9" i="7"/>
  <c r="AB9" s="1"/>
  <c r="AE9" s="1"/>
  <c r="U9"/>
  <c r="Y9" s="1"/>
  <c r="Q7"/>
  <c r="P10"/>
  <c r="I8" i="2" s="1"/>
  <c r="U6" i="7"/>
  <c r="Y6" s="1"/>
  <c r="AA5"/>
  <c r="AA8"/>
  <c r="AB8" s="1"/>
  <c r="AE8" s="1"/>
  <c r="Y8"/>
  <c r="H21" i="2"/>
  <c r="S17"/>
  <c r="N21"/>
  <c r="E24" i="1" s="1"/>
  <c r="P8" i="15"/>
  <c r="I17" i="2" s="1"/>
  <c r="I21" s="1"/>
  <c r="Q5" i="15"/>
  <c r="S6"/>
  <c r="S7"/>
  <c r="AA7" s="1"/>
  <c r="AB7" s="1"/>
  <c r="AE7" s="1"/>
  <c r="U6"/>
  <c r="AA6"/>
  <c r="AB6" s="1"/>
  <c r="AE6" s="1"/>
  <c r="G21" i="2"/>
  <c r="L17"/>
  <c r="D20" i="1" s="1"/>
  <c r="U7" i="15"/>
  <c r="Y7" s="1"/>
  <c r="F29" i="2"/>
  <c r="L28"/>
  <c r="D31" i="1" s="1"/>
  <c r="AB5" i="26"/>
  <c r="O28" i="2"/>
  <c r="Q6" i="26"/>
  <c r="P21"/>
  <c r="I28" i="2" s="1"/>
  <c r="J28" s="1"/>
  <c r="AA8" i="26"/>
  <c r="AB8" s="1"/>
  <c r="AE8" s="1"/>
  <c r="U8"/>
  <c r="AA10"/>
  <c r="AB10" s="1"/>
  <c r="U10"/>
  <c r="Y10" s="1"/>
  <c r="AA12"/>
  <c r="AB12" s="1"/>
  <c r="AE12" s="1"/>
  <c r="U12"/>
  <c r="AA14"/>
  <c r="AB14" s="1"/>
  <c r="AE14" s="1"/>
  <c r="U14"/>
  <c r="AA16"/>
  <c r="AB16" s="1"/>
  <c r="AE16" s="1"/>
  <c r="U16"/>
  <c r="AA20"/>
  <c r="AB20" s="1"/>
  <c r="AE20" s="1"/>
  <c r="U20"/>
  <c r="U7"/>
  <c r="Y7" s="1"/>
  <c r="AA7"/>
  <c r="AB7" s="1"/>
  <c r="AE7" s="1"/>
  <c r="U11"/>
  <c r="Y11" s="1"/>
  <c r="AA11"/>
  <c r="AB11" s="1"/>
  <c r="AE11" s="1"/>
  <c r="U13"/>
  <c r="AA13"/>
  <c r="AB13" s="1"/>
  <c r="AE13" s="1"/>
  <c r="U15"/>
  <c r="AA15"/>
  <c r="AB15" s="1"/>
  <c r="AE15" s="1"/>
  <c r="U17"/>
  <c r="AA17"/>
  <c r="AB17" s="1"/>
  <c r="AE17" s="1"/>
  <c r="AE10"/>
  <c r="Y12"/>
  <c r="Y13"/>
  <c r="Y14"/>
  <c r="Y15"/>
  <c r="Y16"/>
  <c r="Y17"/>
  <c r="Y19"/>
  <c r="U5"/>
  <c r="U18"/>
  <c r="Y18" s="1"/>
  <c r="AA19"/>
  <c r="AB19" s="1"/>
  <c r="AE19" s="1"/>
  <c r="AA9"/>
  <c r="AB9" s="1"/>
  <c r="Y20"/>
  <c r="Y9"/>
  <c r="Y8"/>
  <c r="AE9"/>
  <c r="AB5" i="22"/>
  <c r="J23" i="2"/>
  <c r="L23"/>
  <c r="AA6" i="22"/>
  <c r="AB6" s="1"/>
  <c r="AE6" s="1"/>
  <c r="U6"/>
  <c r="Y6" s="1"/>
  <c r="S9"/>
  <c r="AA8"/>
  <c r="AB8" s="1"/>
  <c r="AE8" s="1"/>
  <c r="U8"/>
  <c r="Y8" s="1"/>
  <c r="U5"/>
  <c r="U7"/>
  <c r="Y7" s="1"/>
  <c r="X10" i="7"/>
  <c r="Y5"/>
  <c r="AD26" i="11"/>
  <c r="AE8" i="9"/>
  <c r="AD24"/>
  <c r="Y5" i="8"/>
  <c r="X8"/>
  <c r="AE6" i="6"/>
  <c r="AD12"/>
  <c r="AC14" i="10"/>
  <c r="AD5"/>
  <c r="Y8" i="5"/>
  <c r="X17"/>
  <c r="AD21" i="16"/>
  <c r="AE5"/>
  <c r="Y5" i="18"/>
  <c r="X50"/>
  <c r="AE7" i="19"/>
  <c r="AD26"/>
  <c r="AB7" i="29"/>
  <c r="Z10"/>
  <c r="AA7"/>
  <c r="AB5" i="31"/>
  <c r="Z12"/>
  <c r="AA5"/>
  <c r="AB5" i="32"/>
  <c r="AA5"/>
  <c r="Z13"/>
  <c r="Y7" i="12"/>
  <c r="X13"/>
  <c r="AA41" i="28"/>
  <c r="Z41"/>
  <c r="Z22"/>
  <c r="AA22"/>
  <c r="AA13"/>
  <c r="Y47"/>
  <c r="Z13"/>
  <c r="AD21" i="26"/>
  <c r="AD10" i="7"/>
  <c r="AE9" i="5"/>
  <c r="AD17"/>
  <c r="AE5" i="8"/>
  <c r="AD8"/>
  <c r="Y13" i="17"/>
  <c r="W24"/>
  <c r="Q11" i="3"/>
  <c r="Y6" i="34"/>
  <c r="Z6"/>
  <c r="Y5" i="9"/>
  <c r="X24"/>
  <c r="Y8" i="6"/>
  <c r="X12"/>
  <c r="X8" i="10"/>
  <c r="W14"/>
  <c r="Y5" i="16"/>
  <c r="X21"/>
  <c r="AD50" i="18"/>
  <c r="AE5"/>
  <c r="Y6" i="19"/>
  <c r="X26"/>
  <c r="Y5" i="13"/>
  <c r="X15"/>
  <c r="Y14" i="11"/>
  <c r="X26"/>
  <c r="AD5" i="4"/>
  <c r="AC83"/>
  <c r="AE6" i="12"/>
  <c r="AD13"/>
  <c r="AA45" i="28"/>
  <c r="Z45"/>
  <c r="Z26"/>
  <c r="AA26"/>
  <c r="Z18"/>
  <c r="AA18"/>
  <c r="W83" i="4"/>
  <c r="X6"/>
  <c r="X8" i="15"/>
  <c r="X21" i="26"/>
  <c r="L13" i="2"/>
  <c r="M13" s="1"/>
  <c r="P13" s="1"/>
  <c r="AD5" i="27"/>
  <c r="M6" i="2"/>
  <c r="P6" s="1"/>
  <c r="M7"/>
  <c r="P7" s="1"/>
  <c r="M32"/>
  <c r="L22"/>
  <c r="AA13" i="21"/>
  <c r="AB5"/>
  <c r="AB13" s="1"/>
  <c r="AE13" s="1"/>
  <c r="J22" i="2"/>
  <c r="M22"/>
  <c r="P22" s="1"/>
  <c r="AE5" i="21"/>
  <c r="U12"/>
  <c r="Y12" s="1"/>
  <c r="U10"/>
  <c r="U8"/>
  <c r="Y8" s="1"/>
  <c r="U6"/>
  <c r="Y6" s="1"/>
  <c r="S13"/>
  <c r="Y10"/>
  <c r="U5"/>
  <c r="U11"/>
  <c r="Y11" s="1"/>
  <c r="U9"/>
  <c r="Y9" s="1"/>
  <c r="U7"/>
  <c r="Y7" s="1"/>
  <c r="X6" i="24"/>
  <c r="L25" i="2"/>
  <c r="D28" i="1" s="1"/>
  <c r="AD6" i="24"/>
  <c r="P6"/>
  <c r="I25" i="2" s="1"/>
  <c r="J25" s="1"/>
  <c r="Q5" i="24"/>
  <c r="G29" i="2"/>
  <c r="J26"/>
  <c r="L26"/>
  <c r="D29" i="1" s="1"/>
  <c r="H29" i="2"/>
  <c r="AB5" i="25"/>
  <c r="AA6"/>
  <c r="U5"/>
  <c r="O39" i="2"/>
  <c r="O38" s="1"/>
  <c r="M38"/>
  <c r="M62"/>
  <c r="P62" s="1"/>
  <c r="M15"/>
  <c r="P15" s="1"/>
  <c r="U15" s="1"/>
  <c r="G18" i="1" s="1"/>
  <c r="L5" i="2"/>
  <c r="D8" i="1" s="1"/>
  <c r="N29" i="2"/>
  <c r="E32" i="1" s="1"/>
  <c r="T10" i="3"/>
  <c r="N13" i="1" s="1"/>
  <c r="S10" i="3"/>
  <c r="M13" i="1" s="1"/>
  <c r="O16" i="2"/>
  <c r="M16"/>
  <c r="P16" s="1"/>
  <c r="M20"/>
  <c r="P20" s="1"/>
  <c r="O18"/>
  <c r="M18"/>
  <c r="P18" s="1"/>
  <c r="AD9" i="22"/>
  <c r="AE5"/>
  <c r="O5" i="3"/>
  <c r="M5"/>
  <c r="Y5" i="20"/>
  <c r="X6"/>
  <c r="M14" i="2"/>
  <c r="P14" s="1"/>
  <c r="O14"/>
  <c r="M8"/>
  <c r="G44" i="3"/>
  <c r="S22" i="2"/>
  <c r="S21" l="1"/>
  <c r="O8"/>
  <c r="T14"/>
  <c r="F17" i="1" s="1"/>
  <c r="M24" i="2"/>
  <c r="P24" s="1"/>
  <c r="U24" s="1"/>
  <c r="G27" i="1" s="1"/>
  <c r="R14" i="3"/>
  <c r="L23" i="1"/>
  <c r="N44" i="3"/>
  <c r="L24" i="1" s="1"/>
  <c r="R19" i="3"/>
  <c r="S6" i="40"/>
  <c r="Q13"/>
  <c r="J20" i="3"/>
  <c r="M19"/>
  <c r="P19" s="1"/>
  <c r="P20" s="1"/>
  <c r="AB13" i="40"/>
  <c r="F44" i="3"/>
  <c r="C13" s="1"/>
  <c r="O24" i="2"/>
  <c r="U6" i="23"/>
  <c r="Y6" s="1"/>
  <c r="Y5"/>
  <c r="O17" i="3"/>
  <c r="J44"/>
  <c r="M20"/>
  <c r="K14" i="1"/>
  <c r="L14" i="3"/>
  <c r="K17" i="1" s="1"/>
  <c r="O11" i="3"/>
  <c r="S11" s="1"/>
  <c r="M14" i="1" s="1"/>
  <c r="O20" i="3"/>
  <c r="I44"/>
  <c r="L20"/>
  <c r="K23" i="1" s="1"/>
  <c r="L37" i="3"/>
  <c r="O37" s="1"/>
  <c r="M37"/>
  <c r="P37" s="1"/>
  <c r="T15" i="2"/>
  <c r="F18" i="1" s="1"/>
  <c r="M49" i="2"/>
  <c r="P49" s="1"/>
  <c r="O49"/>
  <c r="U11" i="3"/>
  <c r="S6" i="39"/>
  <c r="Q7"/>
  <c r="AE5" i="6"/>
  <c r="AB12"/>
  <c r="T11" i="3"/>
  <c r="N14" i="1" s="1"/>
  <c r="R20" i="3"/>
  <c r="R44" s="1"/>
  <c r="O22" i="2"/>
  <c r="T22" s="1"/>
  <c r="F25" i="1" s="1"/>
  <c r="D25"/>
  <c r="Q27" i="2"/>
  <c r="Q31"/>
  <c r="O23"/>
  <c r="D26" i="1"/>
  <c r="F56" i="2"/>
  <c r="C25" s="1"/>
  <c r="C32" i="1"/>
  <c r="C5" i="3"/>
  <c r="L21" i="2"/>
  <c r="D24" i="1" s="1"/>
  <c r="D16"/>
  <c r="Q24" i="2"/>
  <c r="AE6" i="23"/>
  <c r="AF24" i="17"/>
  <c r="Q18" i="2"/>
  <c r="T18" s="1"/>
  <c r="F21" i="1" s="1"/>
  <c r="T24" i="2"/>
  <c r="F27" i="1" s="1"/>
  <c r="N56" i="2"/>
  <c r="E36" i="1" s="1"/>
  <c r="G56" i="2"/>
  <c r="AB12" i="13"/>
  <c r="AA15"/>
  <c r="AB8" i="8"/>
  <c r="AE8" s="1"/>
  <c r="AA8"/>
  <c r="U26" i="11"/>
  <c r="AB26"/>
  <c r="O12" i="2"/>
  <c r="M12"/>
  <c r="P12" s="1"/>
  <c r="AA26" i="11"/>
  <c r="O13" i="2"/>
  <c r="H56"/>
  <c r="AB13" i="12"/>
  <c r="AE13" s="1"/>
  <c r="AE5"/>
  <c r="S7" i="7"/>
  <c r="Q10"/>
  <c r="J8" i="2" s="1"/>
  <c r="AB5" i="7"/>
  <c r="AE5" s="1"/>
  <c r="Q8" i="15"/>
  <c r="J17" i="2" s="1"/>
  <c r="S5" i="15"/>
  <c r="O17" i="2"/>
  <c r="T17" s="1"/>
  <c r="F20" i="1" s="1"/>
  <c r="M17" i="2"/>
  <c r="P17" s="1"/>
  <c r="Y6" i="15"/>
  <c r="I29" i="2"/>
  <c r="I56" s="1"/>
  <c r="C13"/>
  <c r="C6"/>
  <c r="C18"/>
  <c r="Q21" i="26"/>
  <c r="S6"/>
  <c r="AE5"/>
  <c r="Y5"/>
  <c r="M28" i="2"/>
  <c r="P28" s="1"/>
  <c r="M23"/>
  <c r="P23" s="1"/>
  <c r="U23" s="1"/>
  <c r="G26" i="1" s="1"/>
  <c r="AB9" i="22"/>
  <c r="AE9" s="1"/>
  <c r="Y5"/>
  <c r="U9"/>
  <c r="Y9" s="1"/>
  <c r="AA9"/>
  <c r="Q19" i="3"/>
  <c r="U19" s="1"/>
  <c r="X83" i="4"/>
  <c r="R5" i="2"/>
  <c r="Q19"/>
  <c r="T19" s="1"/>
  <c r="F22" i="1" s="1"/>
  <c r="AE50" i="18"/>
  <c r="Y24" i="17"/>
  <c r="R18" i="2"/>
  <c r="U18" s="1"/>
  <c r="G21" i="1" s="1"/>
  <c r="Q9" i="2"/>
  <c r="T9" s="1"/>
  <c r="F12" i="1" s="1"/>
  <c r="AE17" i="5"/>
  <c r="Q6" i="2"/>
  <c r="T6" s="1"/>
  <c r="F9" i="1" s="1"/>
  <c r="Q8" i="2"/>
  <c r="T8" s="1"/>
  <c r="F11" i="1" s="1"/>
  <c r="Q17" i="3"/>
  <c r="U17" s="1"/>
  <c r="Q28" i="2"/>
  <c r="T28" s="1"/>
  <c r="F31" i="1" s="1"/>
  <c r="Q5" i="3"/>
  <c r="S5" s="1"/>
  <c r="M8" i="1" s="1"/>
  <c r="AA47" i="28"/>
  <c r="Z47"/>
  <c r="Q13" i="3"/>
  <c r="U13" s="1"/>
  <c r="AB13" i="32"/>
  <c r="AA13"/>
  <c r="Q9" i="3"/>
  <c r="U9" s="1"/>
  <c r="AB12" i="31"/>
  <c r="Q8" i="3"/>
  <c r="U8" s="1"/>
  <c r="AA12" i="31"/>
  <c r="AE21" i="16"/>
  <c r="Q16" i="2"/>
  <c r="T16" s="1"/>
  <c r="F19" i="1" s="1"/>
  <c r="Q11" i="2"/>
  <c r="T11" s="1"/>
  <c r="F14" i="1" s="1"/>
  <c r="AD14" i="10"/>
  <c r="AE26" i="11"/>
  <c r="Q12" i="2"/>
  <c r="T12" s="1"/>
  <c r="F15" i="1" s="1"/>
  <c r="R8" i="2"/>
  <c r="Q15" i="3"/>
  <c r="U15" s="1"/>
  <c r="R28" i="2"/>
  <c r="R17"/>
  <c r="Q13"/>
  <c r="AD83" i="4"/>
  <c r="Q5" i="2"/>
  <c r="R12"/>
  <c r="U12" s="1"/>
  <c r="G15" i="1" s="1"/>
  <c r="Y26" i="11"/>
  <c r="R14" i="2"/>
  <c r="U14" s="1"/>
  <c r="G17" i="1" s="1"/>
  <c r="Y15" i="13"/>
  <c r="R20" i="2"/>
  <c r="U20" s="1"/>
  <c r="G23" i="1" s="1"/>
  <c r="Y26" i="19"/>
  <c r="Y21" i="16"/>
  <c r="R16" i="2"/>
  <c r="U16" s="1"/>
  <c r="G19" i="1" s="1"/>
  <c r="R11" i="2"/>
  <c r="U11" s="1"/>
  <c r="G14" i="1" s="1"/>
  <c r="X14" i="10"/>
  <c r="R7" i="2"/>
  <c r="U7" s="1"/>
  <c r="G10" i="1" s="1"/>
  <c r="Y12" i="6"/>
  <c r="R10" i="2"/>
  <c r="U10" s="1"/>
  <c r="G13" i="1" s="1"/>
  <c r="Y24" i="9"/>
  <c r="R13" i="2"/>
  <c r="Y13" i="12"/>
  <c r="Q12" i="3"/>
  <c r="U12" s="1"/>
  <c r="Q6"/>
  <c r="U6" s="1"/>
  <c r="AA10" i="29"/>
  <c r="AB10"/>
  <c r="AE26" i="19"/>
  <c r="Q20" i="2"/>
  <c r="T20" s="1"/>
  <c r="F23" i="1" s="1"/>
  <c r="R19" i="2"/>
  <c r="U19" s="1"/>
  <c r="G22" i="1" s="1"/>
  <c r="Y50" i="18"/>
  <c r="R6" i="2"/>
  <c r="U6" s="1"/>
  <c r="G9" i="1" s="1"/>
  <c r="Y17" i="5"/>
  <c r="Q7" i="2"/>
  <c r="T7" s="1"/>
  <c r="F10" i="1" s="1"/>
  <c r="AE12" i="6"/>
  <c r="R9" i="2"/>
  <c r="U9" s="1"/>
  <c r="G12" i="1" s="1"/>
  <c r="Y8" i="8"/>
  <c r="AE24" i="9"/>
  <c r="Q10" i="2"/>
  <c r="T10" s="1"/>
  <c r="F13" i="1" s="1"/>
  <c r="J29" i="2"/>
  <c r="U13" i="21"/>
  <c r="Y13" s="1"/>
  <c r="Y5"/>
  <c r="Q6" i="24"/>
  <c r="S5"/>
  <c r="Q25" i="2"/>
  <c r="O25"/>
  <c r="M25"/>
  <c r="P25" s="1"/>
  <c r="R25"/>
  <c r="R29" s="1"/>
  <c r="U6" i="25"/>
  <c r="Y6" s="1"/>
  <c r="Y5"/>
  <c r="AB6"/>
  <c r="AE6" s="1"/>
  <c r="AE5"/>
  <c r="O26" i="2"/>
  <c r="M26"/>
  <c r="L29"/>
  <c r="C7" i="3"/>
  <c r="O5" i="2"/>
  <c r="T5" s="1"/>
  <c r="F8" i="1" s="1"/>
  <c r="M5" i="2"/>
  <c r="P5" s="1"/>
  <c r="U5" s="1"/>
  <c r="G8" i="1" s="1"/>
  <c r="P8" i="2"/>
  <c r="R30"/>
  <c r="R32" s="1"/>
  <c r="Y6" i="20"/>
  <c r="P5" i="3"/>
  <c r="M14"/>
  <c r="M44" s="1"/>
  <c r="C10"/>
  <c r="C6"/>
  <c r="C9"/>
  <c r="C19"/>
  <c r="C11"/>
  <c r="C8"/>
  <c r="C16"/>
  <c r="C12"/>
  <c r="S29" i="2"/>
  <c r="U22"/>
  <c r="G25" i="1" s="1"/>
  <c r="O14" i="3"/>
  <c r="Q23" i="2"/>
  <c r="Q29" s="1"/>
  <c r="C17" i="3"/>
  <c r="C15"/>
  <c r="J24" i="1" l="1"/>
  <c r="W6" i="40"/>
  <c r="S13"/>
  <c r="Q32" i="2"/>
  <c r="T32" s="1"/>
  <c r="F35" i="1" s="1"/>
  <c r="O44" i="3"/>
  <c r="L44"/>
  <c r="K24" i="1" s="1"/>
  <c r="Q21" i="2"/>
  <c r="U13"/>
  <c r="G16" i="1" s="1"/>
  <c r="R21" i="2"/>
  <c r="R56" s="1"/>
  <c r="U5" i="3"/>
  <c r="S7" i="39"/>
  <c r="C31" i="2"/>
  <c r="C15"/>
  <c r="C16"/>
  <c r="F63"/>
  <c r="C10"/>
  <c r="C24"/>
  <c r="C23"/>
  <c r="C8"/>
  <c r="C26"/>
  <c r="C5"/>
  <c r="C22"/>
  <c r="C14"/>
  <c r="C19"/>
  <c r="C11"/>
  <c r="C30"/>
  <c r="C7"/>
  <c r="C20"/>
  <c r="C12"/>
  <c r="C17"/>
  <c r="C9"/>
  <c r="C28"/>
  <c r="C36" i="1"/>
  <c r="L56" i="2"/>
  <c r="L63" s="1"/>
  <c r="D32" i="1"/>
  <c r="T13" i="2"/>
  <c r="F16" i="1" s="1"/>
  <c r="AE12" i="13"/>
  <c r="AB15"/>
  <c r="AE15" s="1"/>
  <c r="M21" i="2"/>
  <c r="J21"/>
  <c r="J56" s="1"/>
  <c r="AA7" i="7"/>
  <c r="U7"/>
  <c r="S10"/>
  <c r="O21" i="2"/>
  <c r="AA5" i="15"/>
  <c r="U5"/>
  <c r="S8"/>
  <c r="U17" i="2"/>
  <c r="G20" i="1" s="1"/>
  <c r="U28" i="2"/>
  <c r="G31" i="1" s="1"/>
  <c r="AA6" i="26"/>
  <c r="U6"/>
  <c r="S21"/>
  <c r="T12" i="3"/>
  <c r="N15" i="1" s="1"/>
  <c r="S12" i="3"/>
  <c r="M15" i="1" s="1"/>
  <c r="S8" i="3"/>
  <c r="M11" i="1" s="1"/>
  <c r="T8" i="3"/>
  <c r="N11" i="1" s="1"/>
  <c r="T9" i="3"/>
  <c r="N12" i="1" s="1"/>
  <c r="S9" i="3"/>
  <c r="M12" i="1" s="1"/>
  <c r="S17" i="3"/>
  <c r="M20" i="1" s="1"/>
  <c r="T17" i="3"/>
  <c r="N20" i="1" s="1"/>
  <c r="T25" i="2"/>
  <c r="F28" i="1" s="1"/>
  <c r="Q14" i="3"/>
  <c r="S6"/>
  <c r="M9" i="1" s="1"/>
  <c r="T6" i="3"/>
  <c r="N9" i="1" s="1"/>
  <c r="T15" i="3"/>
  <c r="N18" i="1" s="1"/>
  <c r="S15" i="3"/>
  <c r="M18" i="1" s="1"/>
  <c r="T13" i="3"/>
  <c r="N16" i="1" s="1"/>
  <c r="S13" i="3"/>
  <c r="M16" i="1" s="1"/>
  <c r="Q20" i="3"/>
  <c r="T19"/>
  <c r="N22" i="1" s="1"/>
  <c r="S19" i="3"/>
  <c r="M22" i="1" s="1"/>
  <c r="U25" i="2"/>
  <c r="G28" i="1" s="1"/>
  <c r="AA5" i="24"/>
  <c r="U5"/>
  <c r="S6"/>
  <c r="P26" i="2"/>
  <c r="M29"/>
  <c r="O29"/>
  <c r="T26"/>
  <c r="F29" i="1" s="1"/>
  <c r="S56" i="2"/>
  <c r="T23"/>
  <c r="F26" i="1" s="1"/>
  <c r="P14" i="3"/>
  <c r="T5"/>
  <c r="N8" i="1" s="1"/>
  <c r="U30" i="2"/>
  <c r="G33" i="1" s="1"/>
  <c r="P21" i="2"/>
  <c r="U8"/>
  <c r="G11" i="1" s="1"/>
  <c r="D44" i="3"/>
  <c r="W13" i="40" l="1"/>
  <c r="AA13" s="1"/>
  <c r="AA6"/>
  <c r="Q56" i="2"/>
  <c r="U14" i="3"/>
  <c r="U20"/>
  <c r="D56" i="2"/>
  <c r="D36" i="1"/>
  <c r="O56" i="2"/>
  <c r="Q44" i="3"/>
  <c r="M56" i="2"/>
  <c r="S14" i="3"/>
  <c r="M17" i="1" s="1"/>
  <c r="T21" i="2"/>
  <c r="F24" i="1" s="1"/>
  <c r="AB7" i="7"/>
  <c r="AE7" s="1"/>
  <c r="AA10"/>
  <c r="AB10" s="1"/>
  <c r="AE10" s="1"/>
  <c r="Y7"/>
  <c r="U10"/>
  <c r="Y10" s="1"/>
  <c r="Y5" i="15"/>
  <c r="U8"/>
  <c r="Y8" s="1"/>
  <c r="AA8"/>
  <c r="AB5"/>
  <c r="Y6" i="26"/>
  <c r="U21"/>
  <c r="Y21" s="1"/>
  <c r="AB6"/>
  <c r="AA21"/>
  <c r="S20" i="3"/>
  <c r="M23" i="1" s="1"/>
  <c r="T20" i="3"/>
  <c r="N23" i="1" s="1"/>
  <c r="U6" i="24"/>
  <c r="Y6" s="1"/>
  <c r="Y5"/>
  <c r="AB5"/>
  <c r="AA6"/>
  <c r="P29" i="2"/>
  <c r="U29" s="1"/>
  <c r="G32" i="1" s="1"/>
  <c r="U26" i="2"/>
  <c r="G29" i="1" s="1"/>
  <c r="U21" i="2"/>
  <c r="G24" i="1" s="1"/>
  <c r="U32" i="2"/>
  <c r="G35" i="1" s="1"/>
  <c r="T29" i="2"/>
  <c r="F32" i="1" s="1"/>
  <c r="P44" i="3"/>
  <c r="T14"/>
  <c r="N17" i="1" s="1"/>
  <c r="S44" i="3" l="1"/>
  <c r="M24" i="1" s="1"/>
  <c r="U44" i="3"/>
  <c r="T56" i="2"/>
  <c r="F36" i="1" s="1"/>
  <c r="T44" i="3"/>
  <c r="N24" i="1" s="1"/>
  <c r="AE5" i="15"/>
  <c r="AB8"/>
  <c r="AE8" s="1"/>
  <c r="AE6" i="26"/>
  <c r="AB21"/>
  <c r="AE21" s="1"/>
  <c r="P56" i="2"/>
  <c r="U56" s="1"/>
  <c r="G36" i="1" s="1"/>
  <c r="AB6" i="24"/>
  <c r="AE6" s="1"/>
  <c r="AE5"/>
</calcChain>
</file>

<file path=xl/sharedStrings.xml><?xml version="1.0" encoding="utf-8"?>
<sst xmlns="http://schemas.openxmlformats.org/spreadsheetml/2006/main" count="2697" uniqueCount="686">
  <si>
    <t>SF Space Heat</t>
  </si>
  <si>
    <t>Measure Life</t>
  </si>
  <si>
    <t>Sch. No.</t>
  </si>
  <si>
    <t>Program Name</t>
  </si>
  <si>
    <t>Electric End-Use Type</t>
  </si>
  <si>
    <t>Total Resource Cost</t>
  </si>
  <si>
    <t>TRC B/C Ratio</t>
  </si>
  <si>
    <t>Non-Energy Benefits</t>
  </si>
  <si>
    <t>Program Overhead Cost</t>
  </si>
  <si>
    <t>Other Contribution Costs</t>
  </si>
  <si>
    <t>Total Resource Costs in Time Zero</t>
  </si>
  <si>
    <t xml:space="preserve">Non-Energy Benefits in Time Zero </t>
  </si>
  <si>
    <t>Program and Measure Costs</t>
  </si>
  <si>
    <t>Electric Conservation Cost Effectiveness Standard, 2012-2013</t>
  </si>
  <si>
    <t xml:space="preserve">Includes Both Capacity, Energy, and Conservation Credit Applied to Energy and Capacity </t>
  </si>
  <si>
    <t xml:space="preserve">Includes Energy and Capacity and does NOT apply the conservation Credit to energy or capacity </t>
  </si>
  <si>
    <t xml:space="preserve">Single Family 
Space Heat </t>
  </si>
  <si>
    <t>Single Family
Heat Pump</t>
  </si>
  <si>
    <t>Multifamily
Space Heat</t>
  </si>
  <si>
    <t>Residential
Water Heat</t>
  </si>
  <si>
    <t>Residential
Refrigerator</t>
  </si>
  <si>
    <t>Residential
Plug Load</t>
  </si>
  <si>
    <t xml:space="preserve">Residential
Lighting </t>
  </si>
  <si>
    <t xml:space="preserve">Commercial 
Space Heat </t>
  </si>
  <si>
    <t>Commercial 
Refrigeration</t>
  </si>
  <si>
    <t xml:space="preserve">Commercial 
Cooling </t>
  </si>
  <si>
    <t xml:space="preserve">Commercial
Cooking </t>
  </si>
  <si>
    <t xml:space="preserve">Commcerical 
Lighting </t>
  </si>
  <si>
    <t>Commercial 
Flat</t>
  </si>
  <si>
    <t>Commercial Water Heat</t>
  </si>
  <si>
    <t>SF Heat Pump</t>
  </si>
  <si>
    <t>MF Space Heat</t>
  </si>
  <si>
    <t>Res Water Heat</t>
  </si>
  <si>
    <t>Res Refrigerator</t>
  </si>
  <si>
    <t>Plug Load</t>
  </si>
  <si>
    <t xml:space="preserve">Res Lighting </t>
  </si>
  <si>
    <t>Comm Space Heat</t>
  </si>
  <si>
    <t xml:space="preserve">Comm Refrigeration </t>
  </si>
  <si>
    <t>Comm Cooling</t>
  </si>
  <si>
    <t xml:space="preserve">Comm Cooking </t>
  </si>
  <si>
    <t xml:space="preserve">Comm Lighting </t>
  </si>
  <si>
    <t xml:space="preserve">Flat </t>
  </si>
  <si>
    <t xml:space="preserve">Comm Water Heat </t>
  </si>
  <si>
    <t xml:space="preserve">Number of units offered </t>
  </si>
  <si>
    <t>Number of kwh per unit</t>
  </si>
  <si>
    <t>Total kWh Savings</t>
  </si>
  <si>
    <t>Total Incentive</t>
  </si>
  <si>
    <t>Total Customer Cost</t>
  </si>
  <si>
    <t xml:space="preserve">Incentives Per Unit </t>
  </si>
  <si>
    <t xml:space="preserve">Customer Cost per Unit </t>
  </si>
  <si>
    <t xml:space="preserve">Incremental Measure Cost per Unit </t>
  </si>
  <si>
    <t>Total Incremental Measure Cost</t>
  </si>
  <si>
    <t xml:space="preserve">Present Value of One kWh in time Zero </t>
  </si>
  <si>
    <t xml:space="preserve">Low Income Wx </t>
  </si>
  <si>
    <t>Home Appliances</t>
  </si>
  <si>
    <t>Fuel Conversion Rebate</t>
  </si>
  <si>
    <t>E201</t>
  </si>
  <si>
    <t>E214</t>
  </si>
  <si>
    <t>E215</t>
  </si>
  <si>
    <t>E216</t>
  </si>
  <si>
    <t>E217</t>
  </si>
  <si>
    <t>E218</t>
  </si>
  <si>
    <t>E249</t>
  </si>
  <si>
    <t xml:space="preserve">Total Residential Energy Management </t>
  </si>
  <si>
    <t>Commercial/Industrial Retrofit</t>
  </si>
  <si>
    <t>Commercial/Industrial New Construction</t>
  </si>
  <si>
    <t>Resource Conservation Manager</t>
  </si>
  <si>
    <t>Small Business Lighting</t>
  </si>
  <si>
    <t>High Voltage, Self-Directed</t>
  </si>
  <si>
    <t>Technology Evaluation</t>
  </si>
  <si>
    <t>Business Rebates</t>
  </si>
  <si>
    <t xml:space="preserve">Total Business Energy Management </t>
  </si>
  <si>
    <t>Northwest Energy Efficiency Alliance</t>
  </si>
  <si>
    <t>Transmission &amp; Distribution</t>
  </si>
  <si>
    <t xml:space="preserve">Total Regional Programs </t>
  </si>
  <si>
    <t>Customer Engagement &amp; Education</t>
  </si>
  <si>
    <t>Energy Efficient Communities</t>
  </si>
  <si>
    <t>Trade Ally Support</t>
  </si>
  <si>
    <t>Marketing Research</t>
  </si>
  <si>
    <t xml:space="preserve">Total Program  Support </t>
  </si>
  <si>
    <t>Conservation Supply Curves</t>
  </si>
  <si>
    <t>Strategic Planning</t>
  </si>
  <si>
    <t>Program Evaluation</t>
  </si>
  <si>
    <t>Program Support</t>
  </si>
  <si>
    <t>Net Metering</t>
  </si>
  <si>
    <t>Renewable Energy Education</t>
  </si>
  <si>
    <t>C/I Load Control</t>
  </si>
  <si>
    <t>Residential Demand Response</t>
  </si>
  <si>
    <t xml:space="preserve">Total Other Programs </t>
  </si>
  <si>
    <t>E250</t>
  </si>
  <si>
    <t>E251</t>
  </si>
  <si>
    <t>E253</t>
  </si>
  <si>
    <t>E255</t>
  </si>
  <si>
    <t>E258</t>
  </si>
  <si>
    <t>E261</t>
  </si>
  <si>
    <t>E262</t>
  </si>
  <si>
    <t xml:space="preserve">Percent overhead </t>
  </si>
  <si>
    <t xml:space="preserve">Agency or  Customer Cost per Unit </t>
  </si>
  <si>
    <t>Retail Refrigerator Decomm</t>
  </si>
  <si>
    <t>Retail Freezer Decomm</t>
  </si>
  <si>
    <t>Refrigerator Decomm</t>
  </si>
  <si>
    <t>Freezer Decomm</t>
  </si>
  <si>
    <t>Refrigerator Replacement</t>
  </si>
  <si>
    <t>E2G Fuel Conv - Space &amp; WH - BB - 19-20K</t>
  </si>
  <si>
    <t>E2G Fuel Conv - Space &amp; WH - BB - 20-22.5K</t>
  </si>
  <si>
    <t>E2G Fuel Conv - Space &amp; WH - BB - 22.5-25K</t>
  </si>
  <si>
    <t>E2G Fuel Conv - Space &amp; WH - BB - 25K+</t>
  </si>
  <si>
    <t>E2G Fuel Conv - Space &amp; WH - FA - 19-20K</t>
  </si>
  <si>
    <t>E2G Fuel Conv - Space &amp; WH - FA - 20-22.5K</t>
  </si>
  <si>
    <t>E2G Fuel Conv - Space &amp; WH - FA - 22.5-25K</t>
  </si>
  <si>
    <t>E2G Fuel Conv - Space &amp; WH - FA - 25K+</t>
  </si>
  <si>
    <t>E2G Fuel Conv - Space Heat Only - BB - 20-22.5K</t>
  </si>
  <si>
    <t>E2G Fuel Conv - Space Heat Only - BB - 25K+</t>
  </si>
  <si>
    <t>E2G Fuel Conv - Space Heat Only - FA - 20-22.5K</t>
  </si>
  <si>
    <t>E2G Fuel Conv - Space Heat Only - FA - 22.5-25K</t>
  </si>
  <si>
    <t>E2G Fuel Conv - WH Only - Storage</t>
  </si>
  <si>
    <t>E2G Fuel Conv - WH Only - Tankless</t>
  </si>
  <si>
    <t>E2G Fuel Conv - Space Heat Only - BB - 19-20K</t>
  </si>
  <si>
    <t>E2G Fuel Conv - Space Heat Only - BB - 22.5-25K</t>
  </si>
  <si>
    <t>E2G Fuel Conv - Space Heat Only - FA - 19-20K</t>
  </si>
  <si>
    <t>E2G Fuel Conv - Space Heat Only - FA - 25K+</t>
  </si>
  <si>
    <t>E2G Fuel Conv - Boilers</t>
  </si>
  <si>
    <t>Home Energy Reports-Opower</t>
  </si>
  <si>
    <t>UC B/C Ratio</t>
  </si>
  <si>
    <t xml:space="preserve">Utility Cost Time Zero </t>
  </si>
  <si>
    <t xml:space="preserve">PV one kWh UC </t>
  </si>
  <si>
    <t>Measure</t>
  </si>
  <si>
    <t>Water Therm</t>
  </si>
  <si>
    <t>Space Therm</t>
  </si>
  <si>
    <t>Total Therm</t>
  </si>
  <si>
    <t xml:space="preserve">Additional Cost Of Gas </t>
  </si>
  <si>
    <t>PV One Therm Gas WH (over 30 years)</t>
  </si>
  <si>
    <t>PV One Therm Gas SH (over 30 years)</t>
  </si>
  <si>
    <t xml:space="preserve">PV Gas Costs Per House </t>
  </si>
  <si>
    <t xml:space="preserve">PV Gas Costs Total </t>
  </si>
  <si>
    <t xml:space="preserve">total </t>
  </si>
  <si>
    <t>Additional Cost of Gas at Time Zero</t>
  </si>
  <si>
    <t xml:space="preserve">Additional Cost of Gas At time Zero </t>
  </si>
  <si>
    <t xml:space="preserve">Total In CE Calcutions </t>
  </si>
  <si>
    <t xml:space="preserve">Grand Total of All EES Programs </t>
  </si>
  <si>
    <t xml:space="preserve">Weighted Measure Life </t>
  </si>
  <si>
    <t xml:space="preserve">Weighted Life </t>
  </si>
  <si>
    <t xml:space="preserve">Total Research and Compliance </t>
  </si>
  <si>
    <t>Residential Lighting</t>
  </si>
  <si>
    <t xml:space="preserve">Space Heat </t>
  </si>
  <si>
    <t>HomePrint</t>
  </si>
  <si>
    <t>Showerheads Elect</t>
  </si>
  <si>
    <t>Weatherization</t>
  </si>
  <si>
    <t xml:space="preserve">Home Energy Reports </t>
  </si>
  <si>
    <t xml:space="preserve">Single Family New Construction </t>
  </si>
  <si>
    <t xml:space="preserve">Multifamily Existing </t>
  </si>
  <si>
    <t>Web Development</t>
  </si>
  <si>
    <t>Web content, maintenance + analytics</t>
  </si>
  <si>
    <t>Online customer tools</t>
  </si>
  <si>
    <t>E-news</t>
  </si>
  <si>
    <t>Miscellaneous applications</t>
  </si>
  <si>
    <t xml:space="preserve">Multifamily New Construction </t>
  </si>
  <si>
    <t xml:space="preserve">Single Family
Water Heat </t>
  </si>
  <si>
    <t>OFFICE_SPACE_HEAT_FURNACE</t>
  </si>
  <si>
    <t>RESTAURANT_COOKING</t>
  </si>
  <si>
    <t>RESTAURANT_WATER_HEAT</t>
  </si>
  <si>
    <t xml:space="preserve">Industrial </t>
  </si>
  <si>
    <t xml:space="preserve">SF Space Heat </t>
  </si>
  <si>
    <t xml:space="preserve">SF Water Heat </t>
  </si>
  <si>
    <t xml:space="preserve">Commercial Space Heat </t>
  </si>
  <si>
    <t xml:space="preserve">Commercial Cooking </t>
  </si>
  <si>
    <t xml:space="preserve">Commercial Water Heat </t>
  </si>
  <si>
    <t>Total Therm Savings</t>
  </si>
  <si>
    <t xml:space="preserve">Total Present Value of Therm Savings in Time Zero </t>
  </si>
  <si>
    <t xml:space="preserve">UBC Ratio </t>
  </si>
  <si>
    <t>Efficient 95% Gas Furnace (Note:  Raised from 90%)</t>
  </si>
  <si>
    <t>Energy Star qualified Boilers (95% AFUE)</t>
  </si>
  <si>
    <t xml:space="preserve">High Efficiency Natural Gas Fireplace </t>
  </si>
  <si>
    <t>NEW Integrated Space &amp; Water Heating</t>
  </si>
  <si>
    <t xml:space="preserve">Total Space Heat </t>
  </si>
  <si>
    <t>G203</t>
  </si>
  <si>
    <t>Low Income WX</t>
  </si>
  <si>
    <t>G214</t>
  </si>
  <si>
    <t>Residential Space Heat</t>
  </si>
  <si>
    <t>Residential Showerheads</t>
  </si>
  <si>
    <t>Single Family Retrofit-Wx</t>
  </si>
  <si>
    <t>Home Energy Reports</t>
  </si>
  <si>
    <t>G217</t>
  </si>
  <si>
    <t>Multifamily Existing</t>
  </si>
  <si>
    <t>G218</t>
  </si>
  <si>
    <t>Multifamily New Construction</t>
  </si>
  <si>
    <t>Total Residential Efficiency Programs</t>
  </si>
  <si>
    <t>G205</t>
  </si>
  <si>
    <t>Commercial / Industrial Retrofit</t>
  </si>
  <si>
    <t>G251</t>
  </si>
  <si>
    <t>G208</t>
  </si>
  <si>
    <t>G261</t>
  </si>
  <si>
    <t>Energy Efficient Technology Evaluation</t>
  </si>
  <si>
    <t>G262</t>
  </si>
  <si>
    <t>Commercial Rebates</t>
  </si>
  <si>
    <t>Total Commercial Programs</t>
  </si>
  <si>
    <t xml:space="preserve">Customer Engagement &amp; Education </t>
  </si>
  <si>
    <t xml:space="preserve">Trade Ally Support </t>
  </si>
  <si>
    <t xml:space="preserve">Total Support </t>
  </si>
  <si>
    <t>Strategic Planning &amp; Market Research</t>
  </si>
  <si>
    <t xml:space="preserve">Total Compliance </t>
  </si>
  <si>
    <t xml:space="preserve">Grand Total All Gas Programs </t>
  </si>
  <si>
    <t>1. The electric residential appliance program offers clothes washers which save both gas and electricity. The bulk of the savings is electric savings. Therefore, the gas savings are simply an extra non-electric benefit of the program. This is why there are gas savings with no program incentives, overhead, or customer costs.</t>
  </si>
  <si>
    <t xml:space="preserve">Program Number
</t>
  </si>
  <si>
    <t xml:space="preserve">Program Name 
</t>
  </si>
  <si>
    <t>Varies by Measure</t>
  </si>
  <si>
    <t>Number Units</t>
  </si>
  <si>
    <t>Total Therms</t>
  </si>
  <si>
    <t>PV Rate</t>
  </si>
  <si>
    <t>CFL Direct Install</t>
  </si>
  <si>
    <t>Showerhead 1.5gpm EWH - leave behind</t>
  </si>
  <si>
    <t>Homeprint Assessement</t>
  </si>
  <si>
    <t>Elec - Manufactured Home Duct Sealing- Level 1 (In Park)</t>
  </si>
  <si>
    <t>Elec - Manufactured Home Duct Sealing- Level 2 (In Park)</t>
  </si>
  <si>
    <t>Elec - Manufactured Home Duct Sealing- Level 3 (In Park)</t>
  </si>
  <si>
    <t>Elec - Manufactured Home Duct Sealing- Level 1 (Out of Park)</t>
  </si>
  <si>
    <t>Elec - Manufactured Home Duct Sealing- Level 2 (Out of Park)</t>
  </si>
  <si>
    <t>Elec - Manufactured Home Duct Sealing- Level 3 (Out of Park)</t>
  </si>
  <si>
    <t>Elec - MHDS Showerhead 1.5gpm or less - Direct Install #1</t>
  </si>
  <si>
    <t>Elec - MHDS Showerhead 1.5 gpm or less- Direct Install #2</t>
  </si>
  <si>
    <t>Elec - MHDS Direct Install CFL</t>
  </si>
  <si>
    <t>Elec - Furnace Filter</t>
  </si>
  <si>
    <t>Energy Star Geothermal Heat Pump</t>
  </si>
  <si>
    <t>Ductless Heat Pump</t>
  </si>
  <si>
    <t>Energy Star Heat Pump - Tier 1 = 8.5 HSPF, 14 SEER</t>
  </si>
  <si>
    <t>Energy Star Heat Pump - Tier 2 = 9.0 HSPF, 14 SEER</t>
  </si>
  <si>
    <t>Forced-air-furnace to Heat Pump Conversion (greater than or equal to 8.5 HSPF, 14 SEER)</t>
  </si>
  <si>
    <t>Heat Pump Sizing &amp; Lock out Controls</t>
  </si>
  <si>
    <t>NEW Energy Star Heat Pump - Tier 3 = 10.0 HSPF, 16 SEER</t>
  </si>
  <si>
    <t>Windows- Single Pane to U.30- Average</t>
  </si>
  <si>
    <t>Windows- Double Pane to U.30- Average</t>
  </si>
  <si>
    <t>Home Performance with Energy Star</t>
  </si>
  <si>
    <t>Prescriptive Duct Sealing and Insulation - Electric</t>
  </si>
  <si>
    <t>Attic Insulation R-0 to R-49 Zonal</t>
  </si>
  <si>
    <t>Attic Insulation R-0 to R-49 FAF</t>
  </si>
  <si>
    <t>Attic Insulation R-0 to R-49 HP</t>
  </si>
  <si>
    <t>Attic Insulation R-19 to R-49 Zonal</t>
  </si>
  <si>
    <t>Attic Insulation R-19 to R-49 FAF</t>
  </si>
  <si>
    <t>Attic Insulation R-19 to R-49 HP</t>
  </si>
  <si>
    <t>Wall Insulation R-0 to R-13 Zonal</t>
  </si>
  <si>
    <t>Wall Insulation R-0 to R-13 FAF</t>
  </si>
  <si>
    <t>Wall Insulation R-0 to R-13 HP</t>
  </si>
  <si>
    <t>Floor Insulation R-0 to R-30 Zonal</t>
  </si>
  <si>
    <t>Floor Insulation R-0 to R-30 FAF</t>
  </si>
  <si>
    <t>Floor Insulation R-0 to R-30 HP</t>
  </si>
  <si>
    <t>Air Sealing CFM50 - Zonal</t>
  </si>
  <si>
    <t>Air Sealing CFM50 - FAF</t>
  </si>
  <si>
    <t>Air Sealing CFM50 - HP</t>
  </si>
  <si>
    <t>PTCS Duct Sealing - FAF</t>
  </si>
  <si>
    <t>PTCS Duct Sealing - HP</t>
  </si>
  <si>
    <t>Attic Insulation R-0 to R-49 - Gas</t>
  </si>
  <si>
    <t>Floor insulation R-0 to R-30 - Gas</t>
  </si>
  <si>
    <t>Wall Insulation R-0 to R-13 - Gas</t>
  </si>
  <si>
    <t>PTCS Duct Sealing -Gas</t>
  </si>
  <si>
    <t>Air Sealing CFM50 - Gas</t>
  </si>
  <si>
    <t>Prescriptive Duct Sealing and Insulation - Gas</t>
  </si>
  <si>
    <t>CO Monitor</t>
  </si>
  <si>
    <t>ENERGY STAR CFL Fixture- Indoor</t>
  </si>
  <si>
    <t>Clothes Washers Tier 1 (GWH/dryer 2.46-3.09)</t>
  </si>
  <si>
    <t>Clothes Washers Tier 2 (GWH/Edryer 3.1+)</t>
  </si>
  <si>
    <t>ENERGY STAR Refrigerator (CEE Tier 3)</t>
  </si>
  <si>
    <t>ENERGY STAR Refrigerator (CEE Tier 2 )</t>
  </si>
  <si>
    <t>ENERGY STAR Whole House Ventilation</t>
  </si>
  <si>
    <t>Air-Source Heat Pump Tier #2</t>
  </si>
  <si>
    <t xml:space="preserve">Ductless Mini-Split Heat Pump </t>
  </si>
  <si>
    <t xml:space="preserve">ENERGY STAR Heat Pump Water Heater </t>
  </si>
  <si>
    <t>ENERGY STAR LED Lamp (Pilot)</t>
  </si>
  <si>
    <t>ENERGY STAR LED Fixture (Pilot)</t>
  </si>
  <si>
    <t>ENERGY STAR Homes Bonus (Electric)</t>
  </si>
  <si>
    <t>ENERGY STAR Homes Verifier Bonus</t>
  </si>
  <si>
    <t xml:space="preserve">CFL Fixture SPIF </t>
  </si>
  <si>
    <t xml:space="preserve">LED Fixture SPIF </t>
  </si>
  <si>
    <t xml:space="preserve">Unit overhead </t>
  </si>
  <si>
    <t>Clothes washer MEF 2.2+ WF 4.0-</t>
  </si>
  <si>
    <t>Clothes washer MEF 2.46+ WF 4.5-</t>
  </si>
  <si>
    <t>Energy Star Refrigerator</t>
  </si>
  <si>
    <t>Windows U 0.30 or better metal frame</t>
  </si>
  <si>
    <t>Heat recovery - elec resist no cool - High rise</t>
  </si>
  <si>
    <t>Heat recovery - elec resist no cool - Low rise</t>
  </si>
  <si>
    <t>Air-to-air heat pump 2011</t>
  </si>
  <si>
    <t>PTHP low rise</t>
  </si>
  <si>
    <t>PTHP high rise</t>
  </si>
  <si>
    <t>Energy Star CFL fixture TCt69</t>
  </si>
  <si>
    <t>Corridor Lighting Reduction</t>
  </si>
  <si>
    <t>Stairwell bi-level 10+ floors</t>
  </si>
  <si>
    <t>Stairwell bi-level 3-9 floors</t>
  </si>
  <si>
    <t>Garage lighting reduction 2011</t>
  </si>
  <si>
    <t>Drain water heat recovery</t>
  </si>
  <si>
    <t>Showerhead max 2.0 gpm EWH</t>
  </si>
  <si>
    <t>Showerhead max 1.75 gpm EWH</t>
  </si>
  <si>
    <t>Showerhead max 1.5 gpm EWH</t>
  </si>
  <si>
    <t>LED lamp/bulb</t>
  </si>
  <si>
    <t>LED Fixture</t>
  </si>
  <si>
    <t xml:space="preserve">PV Total Electric Savings Time Zero UC </t>
  </si>
  <si>
    <t>Present Value Electric Savings In time Zero</t>
  </si>
  <si>
    <t>Showerhead - Max 1.5 gpm EWH Direct Install</t>
  </si>
  <si>
    <t>Solar Pool Heater (Calculated)</t>
  </si>
  <si>
    <t>Water Heater Pipewrap</t>
  </si>
  <si>
    <t>Attic Insulation R-0 to R-38 MF</t>
  </si>
  <si>
    <t>Attic Insulation R-11 to R-38 MF</t>
  </si>
  <si>
    <t>Attic Insulation R-19 to R-38 MF</t>
  </si>
  <si>
    <t>Floor Insulation R-0 to R-30 MF</t>
  </si>
  <si>
    <t>Showerhead CWA- Max 1.5 gpm EWH</t>
  </si>
  <si>
    <t>Floor Insulation R-11 to R-30 MF</t>
  </si>
  <si>
    <t>Wall Insulation R-0 to R-11 MF</t>
  </si>
  <si>
    <t>Windows (single to double paned) U= 1.2 to 0.30</t>
  </si>
  <si>
    <t>Windows (single to triple paned) U= 1.2 to 0.22</t>
  </si>
  <si>
    <t>Windows (double to double paned) U= 0.6 to 0.30</t>
  </si>
  <si>
    <t>Windows (double to triple paned) U= 0.6 to 0.22</t>
  </si>
  <si>
    <t>Common Area Lighting (Calculated)</t>
  </si>
  <si>
    <t>Clothes Washer Tier 1 MEF 2.2-2.45 (EWH/Edryer)</t>
  </si>
  <si>
    <t>Clothes Washer Tier 2 MEF 2.46 or Higher (EWH/Edryer)</t>
  </si>
  <si>
    <t>Energy Star CF Fixture - Tenant Controlled</t>
  </si>
  <si>
    <t>Energy Star CFL - Direct Install</t>
  </si>
  <si>
    <t>Water Heater (0.95)</t>
  </si>
  <si>
    <t>Energy Star Refrigerator Upgrade</t>
  </si>
  <si>
    <t>Energy Star LED - Direct Install</t>
  </si>
  <si>
    <t>LED Fixtures</t>
  </si>
  <si>
    <t>Smart Strips</t>
  </si>
  <si>
    <t>LED Lamps</t>
  </si>
  <si>
    <t>Energy Star Whole House Ventilation</t>
  </si>
  <si>
    <t>Parking Garage CO Sensors</t>
  </si>
  <si>
    <t>Structure Air Sealing  (Attic &amp; Floor Stand-Alone)</t>
  </si>
  <si>
    <t>Structure Air Sealing  (Wall  Blow)</t>
  </si>
  <si>
    <t>Structure Air Sealing  (Attic &amp; Floor Blended Insulation)</t>
  </si>
  <si>
    <t>Air Tightening - Ceiling reduce by 15%</t>
  </si>
  <si>
    <t>Air Tightening - Floor reduce by 10%</t>
  </si>
  <si>
    <t>Air Tightening - Ceiling and Floor reduce by 25%</t>
  </si>
  <si>
    <t>Air Tightening - Ceiling, Wall insulation to R13 reduce by 50%</t>
  </si>
  <si>
    <t>Air Tightening - Floor, Wall insulation to R13 reduce by 45%</t>
  </si>
  <si>
    <t>Air Tightening - Ceiling, Floor, Wall insulation to R13 reduce by 60%</t>
  </si>
  <si>
    <t>Wall Insulation to R13 and Air Tightening by 35%</t>
  </si>
  <si>
    <t>Floor Insulation to R30 and Air Tightening by 10%</t>
  </si>
  <si>
    <t>Ceiling Insulation to R38 and Air Tightening by 15%</t>
  </si>
  <si>
    <t>Floor Insulation to R30, Wall Insulation to R13 and Air Tightening by 45%</t>
  </si>
  <si>
    <t>Ceiling Insulation to R38 and Floor to R30 and Air Tightening by 25%</t>
  </si>
  <si>
    <t>Ceiling Insulation to R38 and Wall Insulation to R13 and Air Tightening by 50%</t>
  </si>
  <si>
    <t>Ceiling Insulation to R38, Floor Insulation to R30, Wall Insulation to R13 and Air Tightening by 60%</t>
  </si>
  <si>
    <t>Energy Star LED Candelbra - Direct Install</t>
  </si>
  <si>
    <t>Showerhead - Max 1.50 gpm GWH</t>
  </si>
  <si>
    <t>Space Heating Boiler Replacement (Calculated)</t>
  </si>
  <si>
    <t>Showerhead - Max 1.50 gpm GWH Direct Install</t>
  </si>
  <si>
    <t>Refrigerator CEE 1</t>
  </si>
  <si>
    <t>Refrigerator CEE 2</t>
  </si>
  <si>
    <t>Refrigerator CEE 3</t>
  </si>
  <si>
    <t>Freezer Energy Star</t>
  </si>
  <si>
    <t>Clothes Washer MEF 2.4 -3.09 Electric WH / Electric Dryer</t>
  </si>
  <si>
    <t>Clothes Washer MEF 3.1+ Electric WH / Electric Dryer</t>
  </si>
  <si>
    <t>Clothes Washer MEF 2.4 -3.09 Electric WH / Gas Dryer</t>
  </si>
  <si>
    <t>Clothes Washer MEF 3.1+ Electric WH / Gas Dryer</t>
  </si>
  <si>
    <t>Clothes Washer MEF 2.4 -3.09 Gas WH / Electric Dryer</t>
  </si>
  <si>
    <t>Clothes Washer MEF 3.1+ Gas / Electric Dryer</t>
  </si>
  <si>
    <t>Clothes Washer MEF 2.4 -3.09 Gas WH / Gas Dryer</t>
  </si>
  <si>
    <t>Clothes Washer MEF 3.1+ Gas WH / Gas Dryer</t>
  </si>
  <si>
    <t>Clothes Washer Replacement Electric WH / Electric Dryer</t>
  </si>
  <si>
    <t>Refrigerator Decomm 20yrs</t>
  </si>
  <si>
    <t xml:space="preserve">Utility Program Cost Time Zero </t>
  </si>
  <si>
    <t>Engagement CFL</t>
  </si>
  <si>
    <t>ENERGY STAR Spiral CFL Bulbs</t>
  </si>
  <si>
    <t>ENERGY STAR Specialty CFL Bulbs</t>
  </si>
  <si>
    <t>ENERGY STAR Indoor CFL Fixtures</t>
  </si>
  <si>
    <t>ENERGY STAR Outdoor CFL Fixtures</t>
  </si>
  <si>
    <t>A-Lamp LED</t>
  </si>
  <si>
    <t>Reflector LED</t>
  </si>
  <si>
    <t>MR-16 LED</t>
  </si>
  <si>
    <t>Indoor LED Fixtures</t>
  </si>
  <si>
    <t>Outdoor LED Fixtures</t>
  </si>
  <si>
    <t>Occupancy Sensors</t>
  </si>
  <si>
    <t xml:space="preserve">2.0 - 1.76 gpm Showerheads - Mail-in </t>
  </si>
  <si>
    <t>1.75 - 1.51 gpm Showerheads - Mail-in</t>
  </si>
  <si>
    <t>1.50 and less Showerheads - Mail-in</t>
  </si>
  <si>
    <t>2.0 - 1.76 gpm Showerheads - Retail_Electric WH_Any Shower</t>
  </si>
  <si>
    <t>1.75 - 1.51 gpm Showerheads - Retail_Electric WH_Any Shower</t>
  </si>
  <si>
    <t>1.50 and less Showerheads - Retail_Electric WH_Any Shower</t>
  </si>
  <si>
    <t>2.0 - 1.76 gpm Showerheads - Retail Any WH_Any Shower</t>
  </si>
  <si>
    <t>1.75 - 1.51 gpm Showerheads - Retail Any WH_Any Shower</t>
  </si>
  <si>
    <t>1.50 and less Showerheads - Retail Any WH_Any Shower</t>
  </si>
  <si>
    <t>2.0 - 1.76 gpm Showerheads - Retail_Gas WH_Any Shower</t>
  </si>
  <si>
    <t>1.75 - 1.51 gpm Showerheads - Retail_Gas WH_Any Shower</t>
  </si>
  <si>
    <t>1.50 and less Showerheads - Retail_Gas WH_Any Shower</t>
  </si>
  <si>
    <t>1.50 gpm Showerheads - Direct Install</t>
  </si>
  <si>
    <t>Water Heat</t>
  </si>
  <si>
    <t xml:space="preserve">E214 </t>
  </si>
  <si>
    <t xml:space="preserve">Mobile Home Duct Sealing </t>
  </si>
  <si>
    <t>NEEA Northern Climate Specs Heat Pump Water Heater - Tier 1</t>
  </si>
  <si>
    <t>High Efficiency Electric Water Heater (=&gt; .94 EF)</t>
  </si>
  <si>
    <t>Waste Water Heat Recovery (models with an efficiency of 42% or greater)</t>
  </si>
  <si>
    <t>New: Direct Install Showerhead 1.5gpm or less EWH</t>
  </si>
  <si>
    <t>NEEA Northern Climate Specs Heat Pump Water Heater - Tier 2</t>
  </si>
  <si>
    <t xml:space="preserve">ARRA Weatherization </t>
  </si>
  <si>
    <t>Elec - Manufactured Home Duct Sealing- Level 1</t>
  </si>
  <si>
    <t>Elec - Manufactured Home Duct Sealing- Level 2</t>
  </si>
  <si>
    <t>Elec - Manufactured Home Duct Sealing- Level 3</t>
  </si>
  <si>
    <t>Elec - MHDS Showerhead 1.5gpm or less EWH - Leave Behind</t>
  </si>
  <si>
    <t>Elec - MHDS Showerhead 1.5gpm or less EWH ONLY - Leave Behind</t>
  </si>
  <si>
    <t>Elec - MHDS Direct Install CFL ONLY</t>
  </si>
  <si>
    <t>Hydronic w/ Condensing Boiler w/ ext tank</t>
  </si>
  <si>
    <t>Hydronic w/ Condensing Water Heater</t>
  </si>
  <si>
    <t>Heat Recovery with hydronic no cooling High Rise</t>
  </si>
  <si>
    <t>Heat Recovery with hydronic no cooling Low Rise</t>
  </si>
  <si>
    <t>Condensing Boiler w ext tank EF .93 2011</t>
  </si>
  <si>
    <t>Condensing Water Heater EF.93 2011</t>
  </si>
  <si>
    <t>Showerhead - Max 2.0 gpm GWH 2010-2011</t>
  </si>
  <si>
    <t>Custom Measures</t>
  </si>
  <si>
    <t xml:space="preserve">Showerhead - Max 1.75 gpm GWH </t>
  </si>
  <si>
    <t xml:space="preserve">Showerhead - Max 1.5 gpm GWH </t>
  </si>
  <si>
    <t>Clothes Washer MEF 3.1+ Gas WH / Electric Dryer</t>
  </si>
  <si>
    <t>Web Enabled Thermostats</t>
  </si>
  <si>
    <t>Web Enabled Thermostat</t>
  </si>
  <si>
    <t xml:space="preserve">Utility Program Costs Time Zero </t>
  </si>
  <si>
    <t>Furnace Replacement (90% AFUE) - MF</t>
  </si>
  <si>
    <t>Furnace Replacement (90% AFUE) - MH</t>
  </si>
  <si>
    <t>Furnace Replacement (90% AFUE) - SF</t>
  </si>
  <si>
    <t>Tankless Water Heater (.90 EF) - MF</t>
  </si>
  <si>
    <t>Tankless Water Heater (.90 EF) - MH</t>
  </si>
  <si>
    <t>Tankless Water Heater (.90 EF) - SF</t>
  </si>
  <si>
    <t>Water Heater (.67 EF) - MF</t>
  </si>
  <si>
    <t>Water Heater (.67 EF) - MH</t>
  </si>
  <si>
    <t>Water Heater (.67 EF) - SF</t>
  </si>
  <si>
    <t>Insulation-Attic R0 to R38 - MF</t>
  </si>
  <si>
    <t>Insulation-Attic R0 to R38 - SF</t>
  </si>
  <si>
    <t>Insulation-Attic R11 to R38 - MF</t>
  </si>
  <si>
    <t>Insulation-Attic R11 to R38 - SF</t>
  </si>
  <si>
    <t>Insulation-Attic R0 to R30 - MH</t>
  </si>
  <si>
    <t>Insulation-Duct R0 to R11 - MF</t>
  </si>
  <si>
    <t>Insulation-Duct R0 to R11 - SF</t>
  </si>
  <si>
    <t>Insulation-Floor R0 to R30 - MF</t>
  </si>
  <si>
    <t xml:space="preserve">Insulation-Floor R0 to R30 - MH </t>
  </si>
  <si>
    <t>Insulation-Floor R0 to R30 - SF</t>
  </si>
  <si>
    <t>Insulation-Floor R0 to R22 - MH</t>
  </si>
  <si>
    <t>Insulation-Wall R0 to R11 - MF</t>
  </si>
  <si>
    <t xml:space="preserve">Insulation-Wall R0 to R11 - MH </t>
  </si>
  <si>
    <t>Insulation-Wall R0 to R11 - SF</t>
  </si>
  <si>
    <t>Showerhead - MF</t>
  </si>
  <si>
    <t>Showerhead - MH</t>
  </si>
  <si>
    <t>Showerhead - SF</t>
  </si>
  <si>
    <t>Duct Sealing - MH</t>
  </si>
  <si>
    <t>Duct Sealing - SF</t>
  </si>
  <si>
    <t>Structure Sealing - MH</t>
  </si>
  <si>
    <t>Structure Sealing - SF</t>
  </si>
  <si>
    <t>Water Heater Pipe Wrap - MF</t>
  </si>
  <si>
    <t>Water Heater Pipe Wrap - MH</t>
  </si>
  <si>
    <t>Water Heater Pipe Wrap - SF</t>
  </si>
  <si>
    <t>Windows-Single to Double - MF</t>
  </si>
  <si>
    <t>Windows-Single to Double - SF</t>
  </si>
  <si>
    <t>Shareholder</t>
  </si>
  <si>
    <t>NEBs Economic</t>
  </si>
  <si>
    <t>NEBs Participant</t>
  </si>
  <si>
    <t>Boiler Space Heat</t>
  </si>
  <si>
    <t>Boiler Water Heat</t>
  </si>
  <si>
    <t xml:space="preserve">Mayor's Challenge </t>
  </si>
  <si>
    <t>Total LIW Gas</t>
  </si>
  <si>
    <t>Refrigerator Replacement - MF</t>
  </si>
  <si>
    <t>Refrigerator Replacement - MH</t>
  </si>
  <si>
    <t>Refrigerator Replacement - SF</t>
  </si>
  <si>
    <t>Insulation-Attic R19 to R38 - MF</t>
  </si>
  <si>
    <t>Insulation-Attic R19 to R38 - SF</t>
  </si>
  <si>
    <t>Insulation-Attic R0 to R19 - MF</t>
  </si>
  <si>
    <t>Insulation-Attic R0 to R19 - MH</t>
  </si>
  <si>
    <t>Insulation-Attic R0 to R19 - SF</t>
  </si>
  <si>
    <t>Insulation-Attic R11 to R33 - MH</t>
  </si>
  <si>
    <t>Insulation-Floor R0 to R19 - MF</t>
  </si>
  <si>
    <t>Insulation-Floor R0 to R19 - SF</t>
  </si>
  <si>
    <t>Insulation-Floor R0 to R30 - MH</t>
  </si>
  <si>
    <t>Insulation-Floor R11 to R22 - MH</t>
  </si>
  <si>
    <t>Insulation-Floor R11 to R30 - MF</t>
  </si>
  <si>
    <t>Insulation-Floor R11 to R30 - SF</t>
  </si>
  <si>
    <t>Insulation-Wall R0 to R11 - MH</t>
  </si>
  <si>
    <t>Showerhead - MF (2.0 GPM)</t>
  </si>
  <si>
    <t>Showerhead - MH (2.0 GPM)</t>
  </si>
  <si>
    <t>Showerhead - SF (2.0 GPM)</t>
  </si>
  <si>
    <t>CF Fixture - MH</t>
  </si>
  <si>
    <t>CF Fixture - SF</t>
  </si>
  <si>
    <t>CF Fixture - MF</t>
  </si>
  <si>
    <t>CFL  - MF</t>
  </si>
  <si>
    <t>CFL  - MH</t>
  </si>
  <si>
    <t>CFL  - SF</t>
  </si>
  <si>
    <t>Light Socket Conversion - MF</t>
  </si>
  <si>
    <t>Light Socket Conversion - MH</t>
  </si>
  <si>
    <t>Light Socket Conversion - SF</t>
  </si>
  <si>
    <t>Electronic Thermostat - SF</t>
  </si>
  <si>
    <t>Water Heater (.95 EF) - MF</t>
  </si>
  <si>
    <t>Water Heater (.95 EF) - MH</t>
  </si>
  <si>
    <t>Water Heater (.95 EF) - SF</t>
  </si>
  <si>
    <t>Ductless Heat Pump - SF</t>
  </si>
  <si>
    <t>Windows-Double to Double - MF</t>
  </si>
  <si>
    <t>Windows-Double to Double - MH</t>
  </si>
  <si>
    <t>Windows-Double to Double - SF</t>
  </si>
  <si>
    <t>Windows-Single to Double - MH</t>
  </si>
  <si>
    <t>Windows-Single to Triple - MF</t>
  </si>
  <si>
    <t>Windows-Single to Triple - SF</t>
  </si>
  <si>
    <t>Windows-Double to Triple - MF</t>
  </si>
  <si>
    <t>Windows-Double to Triple - SF</t>
  </si>
  <si>
    <t>EnergyStar Whole House Ventilation - MF</t>
  </si>
  <si>
    <t>EnergyStar Whole House Ventilation - SF</t>
  </si>
  <si>
    <t>EnergyStar Whole House Ventilation - MH</t>
  </si>
  <si>
    <t>Smart Strips - MF</t>
  </si>
  <si>
    <t>Smart Strips - SF</t>
  </si>
  <si>
    <t>Smart Strips - MH</t>
  </si>
  <si>
    <t>LED Lamp (Incandescent) - MF</t>
  </si>
  <si>
    <t>LED Lamp (Incandescent) - SF</t>
  </si>
  <si>
    <t>LED Lamp (Incandescent) - MH</t>
  </si>
  <si>
    <t xml:space="preserve">LED fixtures-MF </t>
  </si>
  <si>
    <t xml:space="preserve">LED fixtures -SF </t>
  </si>
  <si>
    <t>LED fixtures - MH</t>
  </si>
  <si>
    <t>Repairs</t>
  </si>
  <si>
    <t xml:space="preserve">NEBs Participant </t>
  </si>
  <si>
    <t xml:space="preserve"> End-Use Type</t>
  </si>
  <si>
    <t>Heating Zone 1 / cooling zone n/a - FAF</t>
  </si>
  <si>
    <t>Heating Zone 2 / cooling zone 2 -  HP</t>
  </si>
  <si>
    <t>Manufactured Homes</t>
  </si>
  <si>
    <t>Commercial Lighting Rebate</t>
  </si>
  <si>
    <t>Commercial Lighting Markdown</t>
  </si>
  <si>
    <t>Commercial washer rebate</t>
  </si>
  <si>
    <t>Commercial Kitchen Rebates</t>
  </si>
  <si>
    <t>Pre-Rinse Spray Heads</t>
  </si>
  <si>
    <t>Cooler Misers</t>
  </si>
  <si>
    <t>Hospitality Rebates</t>
  </si>
  <si>
    <t>PC Power Management</t>
  </si>
  <si>
    <t>Premium HVAC Service</t>
  </si>
  <si>
    <t>HE Heat Pump &amp; Air Conditioner</t>
  </si>
  <si>
    <t>Portable Classroom Controls</t>
  </si>
  <si>
    <t xml:space="preserve">ECM Motors </t>
  </si>
  <si>
    <t>Variable Speed Drives</t>
  </si>
  <si>
    <t>LED Traffic Signals</t>
  </si>
  <si>
    <t>Small Business Direct Install</t>
  </si>
  <si>
    <t>Green Motor Rewind</t>
  </si>
  <si>
    <t>Comm Refrigeration</t>
  </si>
  <si>
    <t>NC Space Heating Projects</t>
  </si>
  <si>
    <t>NC Process Projects</t>
  </si>
  <si>
    <t>NC Space Heating</t>
  </si>
  <si>
    <t>NC Misc</t>
  </si>
  <si>
    <t>NC Lighting</t>
  </si>
  <si>
    <t>NC Process</t>
  </si>
  <si>
    <t>E250 C/I Retrofit Lighting</t>
  </si>
  <si>
    <t>E250 C/I Industrial</t>
  </si>
  <si>
    <t>E250 C/I CBTU (BEOP)</t>
  </si>
  <si>
    <t>E250 C/I Retrofit Other</t>
  </si>
  <si>
    <t>E250 C/I ESG</t>
  </si>
  <si>
    <t>E250 C/I Building Tune-Up and Tracking</t>
  </si>
  <si>
    <t>E250 C/I ISOP</t>
  </si>
  <si>
    <t>E250 DCEEP</t>
  </si>
  <si>
    <t>RCM Program</t>
  </si>
  <si>
    <t>Self Directed- High Voltage</t>
  </si>
  <si>
    <t>T&amp;D</t>
  </si>
  <si>
    <t>Commercial Kitchen Program</t>
  </si>
  <si>
    <t>Commercial water heater/boiler for laundry</t>
  </si>
  <si>
    <t>Pre-Rinse Spray Head</t>
  </si>
  <si>
    <t>HE HPAC</t>
  </si>
  <si>
    <t>Unit Overhead Costs</t>
  </si>
  <si>
    <t>G205 C/I Retrofit (Industrial)</t>
  </si>
  <si>
    <t>G205 C/I Retrofit BEOP</t>
  </si>
  <si>
    <t>G205 C/I Retrofit Other (SH 75%)</t>
  </si>
  <si>
    <t>G205 C/I Retrofit ESG</t>
  </si>
  <si>
    <t>G205 C/I Retrofit Other (Flat 25%)</t>
  </si>
  <si>
    <t>NA</t>
  </si>
  <si>
    <t>Clotheswasher Energy Star MEF 2.46+</t>
  </si>
  <si>
    <t xml:space="preserve">RCM </t>
  </si>
  <si>
    <t>Measure Name</t>
  </si>
  <si>
    <t xml:space="preserve">RCM Program Totals </t>
  </si>
  <si>
    <t xml:space="preserve">Present Value of One Therm in Time zero </t>
  </si>
  <si>
    <t xml:space="preserve">Total Utility Costs </t>
  </si>
  <si>
    <t>Therm Savings  per unit</t>
  </si>
  <si>
    <t xml:space="preserve">Incremental Cost per Unit </t>
  </si>
  <si>
    <t>Total Utility Program Overhead Cost</t>
  </si>
  <si>
    <t xml:space="preserve">G205 Commercial Retrofit:  2013 Program Savings, Budget, and Benefit-Cost Analysis </t>
  </si>
  <si>
    <t>Total Gas Commercial Retrofit Totals</t>
  </si>
  <si>
    <t xml:space="preserve">G251 Commercial New Construction:  2013 Program Savings, Budget, and Benefit-Cost Analysis </t>
  </si>
  <si>
    <t xml:space="preserve">Program Total </t>
  </si>
  <si>
    <t xml:space="preserve">G262 Commercial Rebates:  2013 Program Savings, Budget, and Benefit-Cost Analysis </t>
  </si>
  <si>
    <t xml:space="preserve">T&amp;D Generation </t>
  </si>
  <si>
    <t xml:space="preserve">Units offered </t>
  </si>
  <si>
    <t>Present Value Electric savings In time Zero</t>
  </si>
  <si>
    <t xml:space="preserve">Total Utility Program Costs </t>
  </si>
  <si>
    <t xml:space="preserve">E255 Commercial Small Business Lighting:  2013 Program Savings, Budget, and Benefit-Cost Analysis </t>
  </si>
  <si>
    <t xml:space="preserve">E250 Commercial Retrofit:  2013 Program Savings, Budget, and Benefit-Cost Analysis </t>
  </si>
  <si>
    <t xml:space="preserve">E251 Commercial Retrofit:  2013 Program Savings, Budget, and Benefit-Cost Analysis </t>
  </si>
  <si>
    <t xml:space="preserve">E262 Commercial Rebates:  2013 Program Savings, Budget, and Benefit-Cost Analysis </t>
  </si>
  <si>
    <t>kWh per unit</t>
  </si>
  <si>
    <t xml:space="preserve">Sch. No. </t>
  </si>
  <si>
    <t>Program Totals</t>
  </si>
  <si>
    <t xml:space="preserve">E215 Residential Manufactured Homes:  2013 Program Savings, Budget, and Benefit-Cost Analysis </t>
  </si>
  <si>
    <t xml:space="preserve">E201  Residential Low Income:  2013 Program Savings, Budget, and Benefit-Cost Analysis </t>
  </si>
  <si>
    <t xml:space="preserve">E214  Residential Single Family Existing-Water Heat :  2013 Program Savings, Budget, and Benefit-Cost Analysis </t>
  </si>
  <si>
    <t xml:space="preserve">E214  Residential Single Family Existing-AARA Weatherization :  2013 Program Savings, Budget, and Benefit-Cost Analysis </t>
  </si>
  <si>
    <t xml:space="preserve">E214  Residential Single Family Existing- Weatherization :  2013 Program Savings, Budget, and Benefit-Cost Analysis </t>
  </si>
  <si>
    <t xml:space="preserve">E214  Residential Single Family Existing- HomePrint :  2013 Program Savings, Budget, and Benefit-Cost Analysis </t>
  </si>
  <si>
    <t xml:space="preserve">E214  Residential Single Family Existing- Mobile Home Duct Seal :  2013 Program Savings, Budget, and Benefit-Cost Analysis </t>
  </si>
  <si>
    <t xml:space="preserve">E214  Residential Single Family Existing-Space Heat:  2013 Program Savings, Budget, and Benefit-Cost Analysis </t>
  </si>
  <si>
    <t xml:space="preserve">Unit Overhead </t>
  </si>
  <si>
    <t xml:space="preserve">E214  Residential Single Family Existing-Appliences:  2013 Program Savings, Budget, and Benefit-Cost Analysis </t>
  </si>
  <si>
    <t xml:space="preserve">E214  Residential Single Family Existing-Showerheads:  2013 Program Savings, Budget, and Benefit-Cost Analysis </t>
  </si>
  <si>
    <t xml:space="preserve">E214  Residential Single Family Existing-Lighting:  2013 Program Savings, Budget, and Benefit-Cost Analysis </t>
  </si>
  <si>
    <t xml:space="preserve">E215  Residential Single Family New Construction:  2013 Program Savings, Budget, and Benefit-Cost Analysis </t>
  </si>
  <si>
    <t xml:space="preserve">Utility Program Costs </t>
  </si>
  <si>
    <t xml:space="preserve">E216  Residential Single Family Fuel Conversion:  2013 Program Savings, Budget, and Benefit-Cost Analysis </t>
  </si>
  <si>
    <t xml:space="preserve">E217  Residential Multifamily Retofit:  2013 Program Savings, Budget, and Benefit-Cost Analysis </t>
  </si>
  <si>
    <t xml:space="preserve">E218  Residential Multifamily New Construction:  2013 Program Savings, Budget, and Benefit-Cost Analysis </t>
  </si>
  <si>
    <t xml:space="preserve">G218  Residential Multifamily New Construction:  2013 Program Savings, Budget, and Benefit-Cost Analysis </t>
  </si>
  <si>
    <t xml:space="preserve">G214  Residential Single Family -Space Heat: 2013 Program Savings, Budget, and Benefit-Cost Analysis </t>
  </si>
  <si>
    <t xml:space="preserve">G214  Residential Single Family -Appliences: 2013 Program Savings, Budget, and Benefit-Cost Analysis </t>
  </si>
  <si>
    <t xml:space="preserve">G214  Residential Single Family -Web Enabled Programmable Thermostats: 2013 Program Savings, Budget, and Benefit-Cost Analysis </t>
  </si>
  <si>
    <t xml:space="preserve">G217  Residential Multifamily Existing: 2013 Program Savings, Budget, and Benefit-Cost Analysis </t>
  </si>
  <si>
    <t xml:space="preserve">G201  Residential Low Income WX: 2013 Program Savings, Budget, and Benefit-Cost Analysis </t>
  </si>
  <si>
    <t xml:space="preserve">G214  Residential Single Family Showerheads: 2013 Program Savings, Budget, and Benefit-Cost Analysis </t>
  </si>
  <si>
    <t>Discount Rate:</t>
  </si>
  <si>
    <t xml:space="preserve">E258 </t>
  </si>
  <si>
    <t xml:space="preserve">E258 Commercial Self Directed:  2013 Program Savings, Budget, and Benefit-Cost Analysis </t>
  </si>
  <si>
    <t xml:space="preserve">Units Offered </t>
  </si>
  <si>
    <t xml:space="preserve">E218 </t>
  </si>
  <si>
    <t xml:space="preserve">G217  </t>
  </si>
  <si>
    <t>Total SF Existing  WX</t>
  </si>
  <si>
    <t xml:space="preserve">2013Program Planning Electric Cost-Effectivness Tests:  </t>
  </si>
  <si>
    <t>2013 Program Planning: Gas Cost-Effectiveness Tests</t>
  </si>
  <si>
    <t xml:space="preserve">Web Experince </t>
  </si>
  <si>
    <t xml:space="preserve">Customer Online Experince </t>
  </si>
  <si>
    <t xml:space="preserve">Verification Team </t>
  </si>
  <si>
    <t xml:space="preserve">NEEA:  2013 Program Savings, Budget, and Benefit-Cost Analysis </t>
  </si>
  <si>
    <t>NEEA</t>
  </si>
  <si>
    <t>Web Experince</t>
  </si>
  <si>
    <t xml:space="preserve">Verificaton Team </t>
  </si>
  <si>
    <t>WACC</t>
  </si>
  <si>
    <t xml:space="preserve">Weight Life </t>
  </si>
  <si>
    <t>Energy Advisors</t>
  </si>
  <si>
    <t>Events</t>
  </si>
  <si>
    <t>Brochures</t>
  </si>
  <si>
    <t>Education</t>
  </si>
  <si>
    <t>Market Integration</t>
  </si>
  <si>
    <t>EES Market Integration</t>
  </si>
  <si>
    <t xml:space="preserve">Prog. No. 
</t>
  </si>
  <si>
    <t xml:space="preserve">Utility Cost Test:
Benefit Cost Ratio 
</t>
  </si>
  <si>
    <t xml:space="preserve">Total Resource
 Cost Test:
Benefit Cost Ratio 
</t>
  </si>
  <si>
    <t>The total present value of utility and total resource costs in this spreadsheet look as if they are incorrect (i.e. dividing the utility cost and total resource costs by 1.081 does not yield the present value of utility and total resource costs listed here). They are correct. The present value of utility and TRC costs include the addtional cost of gas for fuel conversion customers. Because we had gas costs in a present value already, we did not add them into the UC and TRC cost column).</t>
  </si>
  <si>
    <t xml:space="preserve">Measure Life
</t>
  </si>
  <si>
    <t xml:space="preserve">Load Shape
</t>
  </si>
  <si>
    <t xml:space="preserve">kWh Savings
</t>
  </si>
  <si>
    <t xml:space="preserve"> Total Incentive Payments
</t>
  </si>
  <si>
    <t xml:space="preserve">Customer Costs
</t>
  </si>
  <si>
    <t xml:space="preserve">Total Incentive Payments
</t>
  </si>
  <si>
    <t xml:space="preserve">Incremental Measure Costs
</t>
  </si>
  <si>
    <t xml:space="preserve">Other Contributions
</t>
  </si>
  <si>
    <t xml:space="preserve">Total Utility Costs
</t>
  </si>
  <si>
    <t xml:space="preserve"> Total Resource Costs
</t>
  </si>
  <si>
    <t xml:space="preserve">Value of Non Energy Benefits
</t>
  </si>
  <si>
    <t xml:space="preserve">Present Value of Non Energy Benefits in time Zero
</t>
  </si>
  <si>
    <t xml:space="preserve">Utility Cost Test:  Present Value Electric Savings In Time Zero 
</t>
  </si>
  <si>
    <t xml:space="preserve">Total Resource Cost Test
Present Value Electric Savings in Time Zero 
</t>
  </si>
  <si>
    <r>
      <t>Program</t>
    </r>
    <r>
      <rPr>
        <b/>
        <sz val="11"/>
        <rFont val="Times New Roman"/>
        <family val="1"/>
      </rPr>
      <t xml:space="preserve"> </t>
    </r>
    <r>
      <rPr>
        <sz val="11"/>
        <rFont val="Times New Roman"/>
        <family val="1"/>
      </rPr>
      <t xml:space="preserve">Overhead Costs
</t>
    </r>
  </si>
  <si>
    <t xml:space="preserve">Therm Savings
</t>
  </si>
  <si>
    <t xml:space="preserve">Program Overhead Costs
</t>
  </si>
  <si>
    <t xml:space="preserve">Customer Costs &amp; Agency Costs
</t>
  </si>
  <si>
    <t xml:space="preserve">Incremental Measure Costs
</t>
  </si>
  <si>
    <t xml:space="preserve">Total Utility Costs
</t>
  </si>
  <si>
    <t xml:space="preserve"> Total Resource Costs
</t>
  </si>
  <si>
    <t xml:space="preserve">Value of Non Energy Benefits
</t>
  </si>
  <si>
    <t xml:space="preserve">Present Value of Total Utility Costs in Time Zero
</t>
  </si>
  <si>
    <t xml:space="preserve">Present Value of Total Resource Costs in Time Zero 
</t>
  </si>
  <si>
    <t xml:space="preserve"> Present Value Therm Savings In Time Zero 
</t>
  </si>
  <si>
    <t xml:space="preserve">G253 RCM:  2013 Program Savings, Budget, and Benefit-Cost Analysis </t>
  </si>
  <si>
    <t xml:space="preserve">E253 Commercial RCM:  2013 Program Savings, Budget, and Benefit-Cost Analysis </t>
  </si>
  <si>
    <t xml:space="preserve">E253 </t>
  </si>
  <si>
    <t xml:space="preserve">E214  Home Energy Reports:  2013 Program Savings, Budget, and Benefit-Cost Analysis </t>
  </si>
  <si>
    <t xml:space="preserve">Electric Programs: Benefit Cost Summary </t>
  </si>
  <si>
    <t xml:space="preserve">Gas Programs: Benefit Cost Summary </t>
  </si>
  <si>
    <t xml:space="preserve">Program Name </t>
  </si>
  <si>
    <t>Utility Costs</t>
  </si>
  <si>
    <t>UCT</t>
  </si>
  <si>
    <t xml:space="preserve">TRC </t>
  </si>
  <si>
    <t xml:space="preserve">Energy Savings </t>
  </si>
  <si>
    <t xml:space="preserve">Total Electric  Portfolio </t>
  </si>
  <si>
    <t>Updated 2013 Gas Avoided Costs</t>
  </si>
  <si>
    <t>Residential Appliances 1</t>
  </si>
  <si>
    <t xml:space="preserve">Total Resource
 Cost Test:
Benefit Cost Ratio 
Without Conservation Credit 
</t>
  </si>
  <si>
    <t xml:space="preserve">Total Resource
 Cost Test:
Benefit Cost Ratio 
With Conservation Credit
</t>
  </si>
  <si>
    <t xml:space="preserve">Conservation Credit: </t>
  </si>
  <si>
    <t xml:space="preserve">G214  Residential Weatherization Existing: 2013 Program Savings, Budget, and Benefit-Cost Analysis </t>
  </si>
  <si>
    <t xml:space="preserve">Present Value of Total Utility Program Costs  in Time Zero*
</t>
  </si>
  <si>
    <t xml:space="preserve">Present Value of Total Resource Costs in Time Zero* 
</t>
  </si>
  <si>
    <t>E254</t>
  </si>
  <si>
    <t>Follow Below Hyperlinks for Program Details</t>
  </si>
  <si>
    <t>Rtn to Summary</t>
  </si>
  <si>
    <t xml:space="preserve">G214  Home Energy Reports:  2013 Program Savings, Budget, and Benefit-Cost Analysis </t>
  </si>
  <si>
    <t>Exhibit 2: 2013 Cost-Effectiveness Estimates</t>
  </si>
  <si>
    <t>Summary</t>
  </si>
  <si>
    <t>Go to Electric Portfolio Page</t>
  </si>
  <si>
    <t>Go to Gas Portfolio Page</t>
  </si>
</sst>
</file>

<file path=xl/styles.xml><?xml version="1.0" encoding="utf-8"?>
<styleSheet xmlns="http://schemas.openxmlformats.org/spreadsheetml/2006/main">
  <numFmts count="19">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quot;$&quot;* #,##0.000_);_(&quot;$&quot;* \(#,##0.000\);_(&quot;$&quot;* &quot;-&quot;??_);_(@_)"/>
    <numFmt numFmtId="165" formatCode="0.000"/>
    <numFmt numFmtId="166" formatCode="_(&quot;$&quot;* #,##0_);_(&quot;$&quot;* \(#,##0\);_(&quot;$&quot;* &quot;-&quot;??_);_(@_)"/>
    <numFmt numFmtId="167" formatCode="_(* #,##0_);_(* \(#,##0\);_(* &quot;-&quot;??_);_(@_)"/>
    <numFmt numFmtId="168" formatCode="_(&quot;$&quot;* #,##0.0000_);_(&quot;$&quot;* \(#,##0.0000\);_(&quot;$&quot;* &quot;-&quot;??_);_(@_)"/>
    <numFmt numFmtId="169" formatCode="&quot;$&quot;#,##0"/>
    <numFmt numFmtId="170" formatCode="0.0000"/>
    <numFmt numFmtId="171" formatCode="&quot;$&quot;#,##0.00"/>
    <numFmt numFmtId="172" formatCode="###.0\ &quot;aMW&quot;"/>
    <numFmt numFmtId="173" formatCode="#,##0.000_);\(#,##0.000\)"/>
    <numFmt numFmtId="174" formatCode="#,##0.00000_);\(#,##0.00000\)"/>
    <numFmt numFmtId="175" formatCode="#,##0.0000_);\(#,##0.0000\)"/>
    <numFmt numFmtId="176" formatCode="m/d/\ h:mm"/>
    <numFmt numFmtId="177" formatCode="0.0"/>
  </numFmts>
  <fonts count="73">
    <font>
      <sz val="10"/>
      <name val="Arial"/>
    </font>
    <font>
      <sz val="10"/>
      <name val="Arial"/>
      <family val="2"/>
    </font>
    <font>
      <sz val="10"/>
      <name val="Arial"/>
      <family val="2"/>
    </font>
    <font>
      <sz val="9"/>
      <name val="Arial"/>
      <family val="2"/>
    </font>
    <font>
      <b/>
      <sz val="6"/>
      <name val="Arial"/>
      <family val="2"/>
    </font>
    <font>
      <b/>
      <sz val="10"/>
      <name val="Arial"/>
      <family val="2"/>
    </font>
    <font>
      <b/>
      <sz val="12"/>
      <name val="Arial"/>
      <family val="2"/>
    </font>
    <font>
      <b/>
      <sz val="11"/>
      <name val="Arial"/>
      <family val="2"/>
    </font>
    <font>
      <sz val="8"/>
      <name val="Arial"/>
      <family val="2"/>
    </font>
    <font>
      <sz val="11"/>
      <name val="Arial"/>
      <family val="2"/>
    </font>
    <font>
      <sz val="8"/>
      <name val="Arial"/>
      <family val="2"/>
    </font>
    <font>
      <u/>
      <sz val="10"/>
      <color indexed="12"/>
      <name val="Arial"/>
      <family val="2"/>
    </font>
    <font>
      <sz val="10"/>
      <name val="Arial"/>
      <family val="2"/>
    </font>
    <font>
      <sz val="10"/>
      <name val="MS Sans Serif"/>
      <family val="2"/>
    </font>
    <font>
      <sz val="10"/>
      <name val="Arial"/>
      <family val="2"/>
    </font>
    <font>
      <b/>
      <sz val="18"/>
      <color indexed="56"/>
      <name val="Cambria"/>
      <family val="2"/>
    </font>
    <font>
      <sz val="10"/>
      <color indexed="8"/>
      <name val="Calibri"/>
      <family val="2"/>
    </font>
    <font>
      <sz val="10"/>
      <color indexed="8"/>
      <name val="Arial"/>
      <family val="2"/>
    </font>
    <font>
      <sz val="10"/>
      <name val="Calibri"/>
      <family val="2"/>
    </font>
    <font>
      <sz val="10"/>
      <color indexed="17"/>
      <name val="Arial"/>
      <family val="2"/>
    </font>
    <font>
      <b/>
      <sz val="10"/>
      <color indexed="9"/>
      <name val="Arial"/>
      <family val="2"/>
    </font>
    <font>
      <sz val="10"/>
      <color indexed="10"/>
      <name val="Arial"/>
      <family val="2"/>
    </font>
    <font>
      <b/>
      <sz val="10"/>
      <color indexed="8"/>
      <name val="Arial"/>
      <family val="2"/>
    </font>
    <font>
      <sz val="10"/>
      <name val="Tahoma"/>
      <family val="2"/>
    </font>
    <font>
      <u/>
      <sz val="9"/>
      <color indexed="12"/>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font>
    <font>
      <sz val="10"/>
      <name val="Tahoma"/>
      <family val="2"/>
    </font>
    <font>
      <sz val="11"/>
      <color indexed="8"/>
      <name val="Calibri"/>
      <family val="2"/>
    </font>
    <font>
      <b/>
      <sz val="11"/>
      <color indexed="8"/>
      <name val="Calibri"/>
      <family val="2"/>
    </font>
    <font>
      <sz val="10"/>
      <name val="Arial"/>
      <family val="2"/>
    </font>
    <font>
      <u/>
      <sz val="10"/>
      <color indexed="12"/>
      <name val="Calibri"/>
      <family val="2"/>
    </font>
    <font>
      <sz val="10"/>
      <color indexed="8"/>
      <name val="Arial"/>
      <family val="2"/>
    </font>
    <font>
      <sz val="9"/>
      <color indexed="8"/>
      <name val="Arial"/>
      <family val="2"/>
    </font>
    <font>
      <sz val="12"/>
      <name val="Times New Roman"/>
      <family val="1"/>
    </font>
    <font>
      <b/>
      <sz val="12"/>
      <name val="Times New Roman"/>
      <family val="1"/>
    </font>
    <font>
      <u/>
      <sz val="7"/>
      <color indexed="12"/>
      <name val="Arial"/>
      <family val="2"/>
    </font>
    <font>
      <sz val="11"/>
      <name val="Times New Roman"/>
      <family val="1"/>
    </font>
    <font>
      <sz val="10"/>
      <name val="Times New Roman"/>
      <family val="1"/>
    </font>
    <font>
      <sz val="11"/>
      <color indexed="8"/>
      <name val="Times New Roman"/>
      <family val="1"/>
    </font>
    <font>
      <b/>
      <sz val="11"/>
      <name val="Times New Roman"/>
      <family val="1"/>
    </font>
    <font>
      <b/>
      <sz val="11"/>
      <color indexed="8"/>
      <name val="Times New Roman"/>
      <family val="1"/>
    </font>
    <font>
      <i/>
      <sz val="11"/>
      <color indexed="8"/>
      <name val="Times New Roman"/>
      <family val="1"/>
    </font>
    <font>
      <sz val="10"/>
      <color indexed="8"/>
      <name val="Arial"/>
      <family val="2"/>
    </font>
    <font>
      <sz val="11"/>
      <color indexed="8"/>
      <name val="Times New Roman"/>
      <family val="1"/>
    </font>
    <font>
      <sz val="8"/>
      <color indexed="8"/>
      <name val="Arial"/>
      <family val="2"/>
    </font>
    <font>
      <strike/>
      <sz val="11"/>
      <color indexed="8"/>
      <name val="Times New Roman"/>
      <family val="1"/>
    </font>
    <font>
      <b/>
      <sz val="11"/>
      <color indexed="8"/>
      <name val="Times New Roman"/>
      <family val="1"/>
    </font>
    <font>
      <sz val="11"/>
      <color indexed="8"/>
      <name val="Arial"/>
      <family val="2"/>
    </font>
    <font>
      <i/>
      <sz val="9"/>
      <color indexed="8"/>
      <name val="Arial"/>
      <family val="2"/>
    </font>
    <font>
      <sz val="11"/>
      <color theme="1"/>
      <name val="Calibri"/>
      <family val="2"/>
      <scheme val="minor"/>
    </font>
    <font>
      <u/>
      <sz val="10"/>
      <color theme="10"/>
      <name val="Calibri"/>
      <family val="2"/>
    </font>
    <font>
      <sz val="10"/>
      <color theme="1"/>
      <name val="Calibri"/>
      <family val="2"/>
      <scheme val="minor"/>
    </font>
    <font>
      <sz val="10"/>
      <color theme="1"/>
      <name val="Arial"/>
      <family val="2"/>
    </font>
    <font>
      <sz val="11"/>
      <color theme="1"/>
      <name val="Times New Roman"/>
      <family val="1"/>
    </font>
    <font>
      <sz val="10"/>
      <color indexed="8"/>
      <name val="Times New Roman"/>
      <family val="1"/>
    </font>
    <font>
      <sz val="10"/>
      <color indexed="10"/>
      <name val="Times New Roman"/>
      <family val="1"/>
    </font>
    <font>
      <i/>
      <sz val="10"/>
      <color indexed="8"/>
      <name val="Arial"/>
      <family val="2"/>
    </font>
    <font>
      <u/>
      <sz val="10"/>
      <color theme="10"/>
      <name val="Arial"/>
    </font>
    <font>
      <u/>
      <sz val="10"/>
      <color theme="10"/>
      <name val="Arial"/>
      <family val="2"/>
    </font>
    <font>
      <b/>
      <sz val="12"/>
      <color rgb="FFFF0000"/>
      <name val="Arial"/>
      <family val="2"/>
    </font>
    <font>
      <sz val="14"/>
      <name val="Arial"/>
      <family val="2"/>
    </font>
    <font>
      <b/>
      <sz val="14"/>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indexed="13"/>
        <bgColor indexed="64"/>
      </patternFill>
    </fill>
    <fill>
      <patternFill patternType="solid">
        <fgColor indexed="23"/>
        <bgColor indexed="64"/>
      </patternFill>
    </fill>
    <fill>
      <patternFill patternType="solid">
        <fgColor indexed="49"/>
        <bgColor indexed="64"/>
      </patternFill>
    </fill>
    <fill>
      <patternFill patternType="solid">
        <fgColor indexed="26"/>
        <bgColor indexed="64"/>
      </patternFill>
    </fill>
    <fill>
      <patternFill patternType="solid">
        <fgColor indexed="36"/>
        <bgColor indexed="64"/>
      </patternFill>
    </fill>
    <fill>
      <patternFill patternType="solid">
        <fgColor rgb="FF83AFB4"/>
        <bgColor indexed="64"/>
      </patternFill>
    </fill>
    <fill>
      <patternFill patternType="solid">
        <fgColor rgb="FFC3D9D7"/>
        <bgColor indexed="64"/>
      </patternFill>
    </fill>
    <fill>
      <patternFill patternType="solid">
        <fgColor theme="0" tint="-0.499984740745262"/>
        <bgColor indexed="64"/>
      </patternFill>
    </fill>
    <fill>
      <patternFill patternType="solid">
        <fgColor rgb="FFC3C0C0"/>
        <bgColor indexed="64"/>
      </patternFill>
    </fill>
    <fill>
      <patternFill patternType="solid">
        <fgColor rgb="FFFFFF00"/>
        <bgColor indexed="64"/>
      </patternFill>
    </fill>
  </fills>
  <borders count="1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medium">
        <color indexed="64"/>
      </top>
      <bottom/>
      <diagonal/>
    </border>
    <border>
      <left/>
      <right/>
      <top style="thin">
        <color indexed="64"/>
      </top>
      <bottom style="thin">
        <color indexed="64"/>
      </bottom>
      <diagonal/>
    </border>
    <border>
      <left style="thin">
        <color indexed="64"/>
      </left>
      <right style="hair">
        <color indexed="64"/>
      </right>
      <top style="medium">
        <color indexed="64"/>
      </top>
      <bottom/>
      <diagonal/>
    </border>
    <border>
      <left style="hair">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hair">
        <color indexed="64"/>
      </left>
      <right style="hair">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bottom/>
      <diagonal/>
    </border>
    <border>
      <left/>
      <right/>
      <top style="hair">
        <color indexed="64"/>
      </top>
      <bottom style="hair">
        <color indexed="64"/>
      </bottom>
      <diagonal/>
    </border>
    <border>
      <left/>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thin">
        <color indexed="64"/>
      </right>
      <top style="medium">
        <color indexed="64"/>
      </top>
      <bottom style="thin">
        <color indexed="64"/>
      </bottom>
      <diagonal/>
    </border>
    <border>
      <left/>
      <right/>
      <top style="hair">
        <color indexed="64"/>
      </top>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top style="thin">
        <color indexed="64"/>
      </top>
      <bottom style="medium">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right style="hair">
        <color indexed="64"/>
      </right>
      <top style="hair">
        <color indexed="64"/>
      </top>
      <bottom style="medium">
        <color indexed="64"/>
      </bottom>
      <diagonal/>
    </border>
    <border>
      <left/>
      <right style="thin">
        <color indexed="64"/>
      </right>
      <top style="thin">
        <color indexed="64"/>
      </top>
      <bottom/>
      <diagonal/>
    </border>
  </borders>
  <cellStyleXfs count="807">
    <xf numFmtId="0" fontId="0" fillId="0" borderId="0"/>
    <xf numFmtId="0" fontId="17" fillId="2"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7" fillId="20" borderId="1"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0" fontId="20" fillId="21" borderId="2" applyNumberFormat="0" applyAlignment="0" applyProtection="0"/>
    <xf numFmtId="43" fontId="1"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12" fillId="0" borderId="0" applyFont="0" applyFill="0" applyBorder="0" applyAlignment="0" applyProtection="0"/>
    <xf numFmtId="44" fontId="16" fillId="0" borderId="0" applyFont="0" applyFill="0" applyBorder="0" applyAlignment="0" applyProtection="0"/>
    <xf numFmtId="44" fontId="1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6"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 fillId="22" borderId="0" applyNumberFormat="0" applyAlignment="0">
      <alignment horizontal="right"/>
    </xf>
    <xf numFmtId="0" fontId="2" fillId="22" borderId="0" applyNumberFormat="0" applyAlignment="0">
      <alignment horizontal="right"/>
    </xf>
    <xf numFmtId="0" fontId="2" fillId="23" borderId="0" applyNumberFormat="0" applyAlignment="0"/>
    <xf numFmtId="0" fontId="2" fillId="23" borderId="0" applyNumberFormat="0" applyAlignment="0"/>
    <xf numFmtId="176" fontId="44" fillId="0" borderId="0"/>
    <xf numFmtId="0" fontId="28" fillId="0" borderId="0" applyNumberFormat="0" applyFill="0" applyBorder="0" applyAlignment="0" applyProtection="0"/>
    <xf numFmtId="0" fontId="2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45" fillId="0" borderId="0">
      <alignment horizontal="center" wrapText="1"/>
    </xf>
    <xf numFmtId="0" fontId="29" fillId="0" borderId="3" applyNumberFormat="0" applyFill="0" applyAlignment="0" applyProtection="0"/>
    <xf numFmtId="0" fontId="29" fillId="0" borderId="3" applyNumberFormat="0" applyFill="0" applyAlignment="0" applyProtection="0"/>
    <xf numFmtId="0" fontId="30" fillId="0" borderId="4"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3" fillId="0" borderId="6" applyNumberFormat="0" applyFill="0" applyAlignment="0" applyProtection="0"/>
    <xf numFmtId="0" fontId="33" fillId="0" borderId="6" applyNumberFormat="0" applyFill="0" applyAlignment="0" applyProtection="0"/>
    <xf numFmtId="0" fontId="34" fillId="24" borderId="0" applyNumberFormat="0" applyBorder="0" applyAlignment="0" applyProtection="0"/>
    <xf numFmtId="0" fontId="34" fillId="24" borderId="0" applyNumberFormat="0" applyBorder="0" applyAlignment="0" applyProtection="0"/>
    <xf numFmtId="0" fontId="62" fillId="0" borderId="0"/>
    <xf numFmtId="0" fontId="62" fillId="0" borderId="0"/>
    <xf numFmtId="0" fontId="62" fillId="0" borderId="0"/>
    <xf numFmtId="0" fontId="62" fillId="0" borderId="0"/>
    <xf numFmtId="0" fontId="16" fillId="0" borderId="0"/>
    <xf numFmtId="0" fontId="16" fillId="0" borderId="0"/>
    <xf numFmtId="0" fontId="18" fillId="0" borderId="0"/>
    <xf numFmtId="0" fontId="18" fillId="0" borderId="0"/>
    <xf numFmtId="0" fontId="18" fillId="0" borderId="0"/>
    <xf numFmtId="0" fontId="36" fillId="0" borderId="0"/>
    <xf numFmtId="0" fontId="2" fillId="0" borderId="0"/>
    <xf numFmtId="0" fontId="2" fillId="0" borderId="0"/>
    <xf numFmtId="0" fontId="2" fillId="0" borderId="0"/>
    <xf numFmtId="0" fontId="2" fillId="0" borderId="0"/>
    <xf numFmtId="0" fontId="2" fillId="0" borderId="0"/>
    <xf numFmtId="0" fontId="37" fillId="0" borderId="0"/>
    <xf numFmtId="0" fontId="23" fillId="0" borderId="0"/>
    <xf numFmtId="0" fontId="23" fillId="0" borderId="0"/>
    <xf numFmtId="0" fontId="1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3" fillId="0" borderId="0"/>
    <xf numFmtId="0" fontId="23" fillId="0" borderId="0"/>
    <xf numFmtId="0" fontId="63" fillId="0" borderId="0"/>
    <xf numFmtId="0" fontId="63" fillId="0" borderId="0"/>
    <xf numFmtId="0" fontId="17" fillId="0" borderId="0"/>
    <xf numFmtId="0" fontId="17" fillId="0" borderId="0"/>
    <xf numFmtId="0" fontId="23" fillId="0" borderId="0"/>
    <xf numFmtId="0" fontId="2" fillId="0" borderId="0">
      <alignment readingOrder="1"/>
    </xf>
    <xf numFmtId="0" fontId="2" fillId="0" borderId="0">
      <alignment readingOrder="1"/>
    </xf>
    <xf numFmtId="0" fontId="2" fillId="0" borderId="0">
      <alignment readingOrder="1"/>
    </xf>
    <xf numFmtId="0" fontId="2" fillId="0" borderId="0"/>
    <xf numFmtId="0" fontId="2" fillId="0" borderId="0"/>
    <xf numFmtId="0" fontId="60" fillId="0" borderId="0"/>
    <xf numFmtId="0" fontId="2" fillId="0" borderId="0"/>
    <xf numFmtId="0" fontId="12" fillId="0" borderId="0"/>
    <xf numFmtId="0" fontId="2" fillId="0" borderId="0"/>
    <xf numFmtId="0" fontId="2" fillId="0" borderId="0"/>
    <xf numFmtId="0" fontId="2"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2" fillId="0" borderId="0"/>
    <xf numFmtId="0" fontId="2" fillId="0" borderId="0"/>
    <xf numFmtId="0" fontId="2" fillId="0" borderId="0"/>
    <xf numFmtId="0" fontId="60" fillId="0" borderId="0"/>
    <xf numFmtId="0" fontId="60"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60" fillId="0" borderId="0"/>
    <xf numFmtId="0" fontId="60" fillId="0" borderId="0"/>
    <xf numFmtId="0" fontId="38" fillId="0" borderId="0"/>
    <xf numFmtId="0" fontId="60" fillId="0" borderId="0"/>
    <xf numFmtId="0" fontId="38" fillId="0" borderId="0"/>
    <xf numFmtId="0" fontId="38" fillId="0" borderId="0"/>
    <xf numFmtId="0" fontId="18" fillId="0" borderId="0"/>
    <xf numFmtId="0" fontId="18" fillId="0" borderId="0"/>
    <xf numFmtId="0" fontId="18" fillId="0" borderId="0"/>
    <xf numFmtId="0" fontId="2" fillId="0" borderId="0"/>
    <xf numFmtId="0" fontId="2" fillId="0" borderId="0"/>
    <xf numFmtId="0" fontId="2" fillId="0" borderId="0"/>
    <xf numFmtId="0" fontId="60" fillId="0" borderId="0"/>
    <xf numFmtId="0" fontId="60" fillId="0" borderId="0"/>
    <xf numFmtId="0" fontId="2" fillId="0" borderId="0"/>
    <xf numFmtId="0" fontId="60" fillId="0" borderId="0"/>
    <xf numFmtId="0" fontId="60" fillId="0" borderId="0"/>
    <xf numFmtId="0" fontId="63" fillId="0" borderId="0"/>
    <xf numFmtId="0" fontId="23" fillId="0" borderId="0"/>
    <xf numFmtId="0" fontId="2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3" fillId="0" borderId="0"/>
    <xf numFmtId="0" fontId="23" fillId="0" borderId="0"/>
    <xf numFmtId="0" fontId="13" fillId="0" borderId="0"/>
    <xf numFmtId="0" fontId="2" fillId="0" borderId="0"/>
    <xf numFmtId="0" fontId="2" fillId="0" borderId="0"/>
    <xf numFmtId="0" fontId="2" fillId="0" borderId="0"/>
    <xf numFmtId="0" fontId="2" fillId="0" borderId="0"/>
    <xf numFmtId="0" fontId="13" fillId="0" borderId="0"/>
    <xf numFmtId="0" fontId="60"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60" fillId="0" borderId="0"/>
    <xf numFmtId="0" fontId="60" fillId="0" borderId="0"/>
    <xf numFmtId="0" fontId="38" fillId="0" borderId="0"/>
    <xf numFmtId="0" fontId="60" fillId="0" borderId="0"/>
    <xf numFmtId="0" fontId="38" fillId="0" borderId="0"/>
    <xf numFmtId="0" fontId="38" fillId="0" borderId="0"/>
    <xf numFmtId="0" fontId="63" fillId="0" borderId="0"/>
    <xf numFmtId="0" fontId="63" fillId="0" borderId="0"/>
    <xf numFmtId="0" fontId="63" fillId="0" borderId="0"/>
    <xf numFmtId="0" fontId="63" fillId="0" borderId="0"/>
    <xf numFmtId="0" fontId="17" fillId="0" borderId="0"/>
    <xf numFmtId="0" fontId="17" fillId="0" borderId="0"/>
    <xf numFmtId="0" fontId="23" fillId="0" borderId="0"/>
    <xf numFmtId="0" fontId="23" fillId="0" borderId="0"/>
    <xf numFmtId="0" fontId="60" fillId="0" borderId="0"/>
    <xf numFmtId="0" fontId="60" fillId="0" borderId="0"/>
    <xf numFmtId="0" fontId="1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0" fillId="0" borderId="0"/>
    <xf numFmtId="0" fontId="60" fillId="0" borderId="0"/>
    <xf numFmtId="0" fontId="2" fillId="0" borderId="0"/>
    <xf numFmtId="0" fontId="2" fillId="0" borderId="0"/>
    <xf numFmtId="0" fontId="60"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60" fillId="0" borderId="0"/>
    <xf numFmtId="0" fontId="60" fillId="0" borderId="0"/>
    <xf numFmtId="0" fontId="38" fillId="0" borderId="0"/>
    <xf numFmtId="0" fontId="60" fillId="0" borderId="0"/>
    <xf numFmtId="0" fontId="38" fillId="0" borderId="0"/>
    <xf numFmtId="0" fontId="38"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38"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60" fillId="0" borderId="0"/>
    <xf numFmtId="0" fontId="60" fillId="0" borderId="0"/>
    <xf numFmtId="0" fontId="38" fillId="0" borderId="0"/>
    <xf numFmtId="0" fontId="60" fillId="0" borderId="0"/>
    <xf numFmtId="0" fontId="38" fillId="0" borderId="0"/>
    <xf numFmtId="0" fontId="38"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38" fillId="0" borderId="0"/>
    <xf numFmtId="0" fontId="60" fillId="0" borderId="0"/>
    <xf numFmtId="0" fontId="23" fillId="0" borderId="0"/>
    <xf numFmtId="0" fontId="63" fillId="0" borderId="0"/>
    <xf numFmtId="0" fontId="63" fillId="0" borderId="0"/>
    <xf numFmtId="0" fontId="63" fillId="0" borderId="0"/>
    <xf numFmtId="0" fontId="63" fillId="0" borderId="0"/>
    <xf numFmtId="0" fontId="17" fillId="0" borderId="0"/>
    <xf numFmtId="0" fontId="17" fillId="0" borderId="0"/>
    <xf numFmtId="0" fontId="60"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60" fillId="0" borderId="0"/>
    <xf numFmtId="0" fontId="60" fillId="0" borderId="0"/>
    <xf numFmtId="0" fontId="38" fillId="0" borderId="0"/>
    <xf numFmtId="0" fontId="60" fillId="0" borderId="0"/>
    <xf numFmtId="0" fontId="38" fillId="0" borderId="0"/>
    <xf numFmtId="0" fontId="38" fillId="0" borderId="0"/>
    <xf numFmtId="0" fontId="23"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23" fillId="0" borderId="0"/>
    <xf numFmtId="0" fontId="23" fillId="0" borderId="0"/>
    <xf numFmtId="0" fontId="23" fillId="0" borderId="0"/>
    <xf numFmtId="0" fontId="38" fillId="0" borderId="0"/>
    <xf numFmtId="0" fontId="60" fillId="0" borderId="0"/>
    <xf numFmtId="0" fontId="60" fillId="0" borderId="0"/>
    <xf numFmtId="0" fontId="60" fillId="0" borderId="0"/>
    <xf numFmtId="0" fontId="60" fillId="0" borderId="0"/>
    <xf numFmtId="0" fontId="60" fillId="0" borderId="0"/>
    <xf numFmtId="0" fontId="38" fillId="0" borderId="0"/>
    <xf numFmtId="0" fontId="60" fillId="0" borderId="0"/>
    <xf numFmtId="0" fontId="38" fillId="0" borderId="0"/>
    <xf numFmtId="0" fontId="60"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2" fillId="25" borderId="7" applyNumberFormat="0" applyFon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0" fontId="35" fillId="20" borderId="8" applyNumberFormat="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3"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 fillId="0" borderId="0"/>
    <xf numFmtId="0" fontId="2" fillId="0" borderId="0"/>
    <xf numFmtId="0" fontId="68" fillId="0" borderId="0" applyNumberFormat="0" applyFill="0" applyBorder="0" applyAlignment="0" applyProtection="0">
      <alignment vertical="top"/>
      <protection locked="0"/>
    </xf>
  </cellStyleXfs>
  <cellXfs count="1492">
    <xf numFmtId="0" fontId="0" fillId="0" borderId="0" xfId="0"/>
    <xf numFmtId="0" fontId="0" fillId="0" borderId="0" xfId="0" applyBorder="1" applyProtection="1"/>
    <xf numFmtId="0" fontId="2" fillId="0" borderId="0" xfId="0" applyFont="1" applyBorder="1" applyProtection="1"/>
    <xf numFmtId="0" fontId="3" fillId="0" borderId="0" xfId="0" applyFont="1" applyBorder="1" applyProtection="1"/>
    <xf numFmtId="2" fontId="0" fillId="0" borderId="10" xfId="0" applyNumberFormat="1" applyBorder="1" applyProtection="1"/>
    <xf numFmtId="0" fontId="0" fillId="0" borderId="10" xfId="0" applyBorder="1" applyProtection="1"/>
    <xf numFmtId="0" fontId="0" fillId="0" borderId="11" xfId="0" applyBorder="1" applyAlignment="1" applyProtection="1">
      <alignment horizontal="center"/>
    </xf>
    <xf numFmtId="0" fontId="4" fillId="0" borderId="11" xfId="0" applyFont="1" applyFill="1" applyBorder="1" applyAlignment="1">
      <alignment horizont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wrapText="1"/>
    </xf>
    <xf numFmtId="0" fontId="4" fillId="0" borderId="11" xfId="0" applyFont="1" applyBorder="1" applyAlignment="1" applyProtection="1">
      <alignment horizontal="center" wrapText="1"/>
    </xf>
    <xf numFmtId="0" fontId="5" fillId="0" borderId="11" xfId="0" applyFont="1" applyFill="1" applyBorder="1" applyAlignment="1">
      <alignment horizontal="center" wrapText="1"/>
    </xf>
    <xf numFmtId="0" fontId="5" fillId="0" borderId="11" xfId="0" applyFont="1" applyFill="1" applyBorder="1" applyAlignment="1" applyProtection="1">
      <alignment horizontal="center" wrapText="1"/>
    </xf>
    <xf numFmtId="0" fontId="5" fillId="0" borderId="11" xfId="0" applyFont="1" applyBorder="1" applyAlignment="1" applyProtection="1">
      <alignment horizontal="center" wrapText="1"/>
    </xf>
    <xf numFmtId="0" fontId="0" fillId="0" borderId="12" xfId="0" applyBorder="1"/>
    <xf numFmtId="0" fontId="0" fillId="0" borderId="12" xfId="0" applyBorder="1" applyProtection="1"/>
    <xf numFmtId="0" fontId="0" fillId="0" borderId="13" xfId="0" applyBorder="1" applyProtection="1"/>
    <xf numFmtId="0" fontId="0" fillId="0" borderId="0" xfId="0" applyBorder="1"/>
    <xf numFmtId="0" fontId="0" fillId="0" borderId="14" xfId="0" applyBorder="1" applyProtection="1"/>
    <xf numFmtId="0" fontId="0" fillId="0" borderId="10" xfId="0" applyBorder="1"/>
    <xf numFmtId="0" fontId="6" fillId="0" borderId="15" xfId="0" applyFont="1" applyBorder="1" applyProtection="1"/>
    <xf numFmtId="0" fontId="0" fillId="0" borderId="0" xfId="0" applyFill="1"/>
    <xf numFmtId="43" fontId="1" fillId="0" borderId="0" xfId="107" applyFill="1" applyBorder="1" applyAlignment="1" applyProtection="1"/>
    <xf numFmtId="164" fontId="14" fillId="0" borderId="11" xfId="164" applyNumberFormat="1" applyFont="1" applyFill="1" applyBorder="1"/>
    <xf numFmtId="0" fontId="2" fillId="0" borderId="11" xfId="367" applyBorder="1" applyAlignment="1">
      <alignment wrapText="1"/>
    </xf>
    <xf numFmtId="0" fontId="0" fillId="0" borderId="11" xfId="0" applyBorder="1" applyAlignment="1">
      <alignment wrapText="1"/>
    </xf>
    <xf numFmtId="170" fontId="2" fillId="0" borderId="16" xfId="367" applyNumberFormat="1" applyBorder="1"/>
    <xf numFmtId="170" fontId="2" fillId="0" borderId="17" xfId="367" applyNumberFormat="1" applyBorder="1"/>
    <xf numFmtId="170" fontId="2" fillId="0" borderId="18" xfId="367" applyNumberFormat="1" applyBorder="1"/>
    <xf numFmtId="168" fontId="14" fillId="0" borderId="11" xfId="164" applyNumberFormat="1" applyFont="1" applyFill="1" applyBorder="1"/>
    <xf numFmtId="166" fontId="8" fillId="0" borderId="11" xfId="164" applyNumberFormat="1" applyFont="1" applyFill="1" applyBorder="1" applyAlignment="1" applyProtection="1">
      <alignment wrapText="1"/>
    </xf>
    <xf numFmtId="0" fontId="8" fillId="0" borderId="11" xfId="0" applyFont="1" applyFill="1" applyBorder="1" applyAlignment="1" applyProtection="1">
      <alignment wrapText="1"/>
    </xf>
    <xf numFmtId="43" fontId="8" fillId="0" borderId="11" xfId="107" applyFont="1" applyFill="1" applyBorder="1" applyAlignment="1" applyProtection="1">
      <alignment wrapText="1"/>
    </xf>
    <xf numFmtId="164" fontId="0" fillId="0" borderId="0" xfId="0" applyNumberFormat="1" applyBorder="1" applyProtection="1"/>
    <xf numFmtId="171" fontId="0" fillId="0" borderId="0" xfId="0" applyNumberFormat="1"/>
    <xf numFmtId="0" fontId="0" fillId="0" borderId="0" xfId="0" applyFill="1" applyProtection="1"/>
    <xf numFmtId="0" fontId="0" fillId="0" borderId="0" xfId="0" applyProtection="1"/>
    <xf numFmtId="167" fontId="9" fillId="0" borderId="19" xfId="107" applyNumberFormat="1" applyFont="1" applyFill="1" applyBorder="1" applyAlignment="1" applyProtection="1">
      <alignment horizontal="center"/>
    </xf>
    <xf numFmtId="44" fontId="2" fillId="0" borderId="19" xfId="164" applyNumberFormat="1" applyFont="1" applyFill="1" applyBorder="1" applyAlignment="1" applyProtection="1">
      <alignment horizontal="center"/>
    </xf>
    <xf numFmtId="44" fontId="2" fillId="0" borderId="19" xfId="169" applyNumberFormat="1" applyFont="1" applyFill="1" applyBorder="1" applyAlignment="1" applyProtection="1"/>
    <xf numFmtId="43" fontId="2" fillId="0" borderId="19" xfId="108" applyFont="1" applyFill="1" applyBorder="1" applyAlignment="1" applyProtection="1">
      <alignment horizontal="center"/>
    </xf>
    <xf numFmtId="43" fontId="2" fillId="0" borderId="0" xfId="109" applyFill="1" applyBorder="1" applyAlignment="1" applyProtection="1"/>
    <xf numFmtId="168" fontId="2" fillId="0" borderId="11" xfId="170" applyNumberFormat="1" applyFont="1" applyFill="1" applyBorder="1"/>
    <xf numFmtId="170" fontId="2" fillId="0" borderId="0" xfId="0" applyNumberFormat="1" applyFont="1" applyBorder="1" applyProtection="1"/>
    <xf numFmtId="169" fontId="2" fillId="0" borderId="19" xfId="169" applyNumberFormat="1" applyFont="1" applyFill="1" applyBorder="1" applyAlignment="1" applyProtection="1"/>
    <xf numFmtId="44" fontId="2" fillId="0" borderId="24" xfId="169" applyNumberFormat="1" applyFont="1" applyFill="1" applyBorder="1" applyAlignment="1" applyProtection="1"/>
    <xf numFmtId="167" fontId="9" fillId="0" borderId="17" xfId="107" applyNumberFormat="1" applyFont="1" applyFill="1" applyBorder="1" applyAlignment="1" applyProtection="1">
      <alignment horizontal="center"/>
    </xf>
    <xf numFmtId="44" fontId="2" fillId="0" borderId="17" xfId="164" applyNumberFormat="1" applyFont="1" applyFill="1" applyBorder="1" applyAlignment="1" applyProtection="1">
      <alignment horizontal="center"/>
    </xf>
    <xf numFmtId="167" fontId="7" fillId="27" borderId="11" xfId="107" applyNumberFormat="1" applyFont="1" applyFill="1" applyBorder="1" applyAlignment="1" applyProtection="1">
      <alignment horizontal="center"/>
    </xf>
    <xf numFmtId="169" fontId="7" fillId="27" borderId="11" xfId="107" applyNumberFormat="1" applyFont="1" applyFill="1" applyBorder="1" applyAlignment="1" applyProtection="1">
      <alignment horizontal="center"/>
    </xf>
    <xf numFmtId="169" fontId="5" fillId="27" borderId="11" xfId="107" applyNumberFormat="1" applyFont="1" applyFill="1" applyBorder="1" applyAlignment="1" applyProtection="1">
      <alignment horizontal="center"/>
    </xf>
    <xf numFmtId="44" fontId="5" fillId="27" borderId="25" xfId="169" applyNumberFormat="1" applyFont="1" applyFill="1" applyBorder="1" applyAlignment="1" applyProtection="1"/>
    <xf numFmtId="43" fontId="5" fillId="27" borderId="11" xfId="108" applyFont="1" applyFill="1" applyBorder="1" applyAlignment="1" applyProtection="1">
      <alignment horizontal="center"/>
    </xf>
    <xf numFmtId="169" fontId="7" fillId="27" borderId="19" xfId="107" applyNumberFormat="1" applyFont="1" applyFill="1" applyBorder="1" applyAlignment="1" applyProtection="1">
      <alignment horizontal="center"/>
    </xf>
    <xf numFmtId="166" fontId="2" fillId="0" borderId="0" xfId="107" applyNumberFormat="1" applyFont="1" applyFill="1" applyBorder="1" applyAlignment="1" applyProtection="1">
      <alignment horizontal="center"/>
    </xf>
    <xf numFmtId="166" fontId="2" fillId="0" borderId="26" xfId="107" applyNumberFormat="1" applyFont="1" applyFill="1" applyBorder="1" applyAlignment="1" applyProtection="1">
      <alignment horizontal="center"/>
    </xf>
    <xf numFmtId="0" fontId="5" fillId="0" borderId="27" xfId="0" applyFont="1" applyBorder="1" applyAlignment="1" applyProtection="1">
      <alignment horizontal="center" wrapText="1"/>
    </xf>
    <xf numFmtId="0" fontId="2" fillId="0" borderId="0" xfId="367" applyBorder="1" applyAlignment="1">
      <alignment wrapText="1"/>
    </xf>
    <xf numFmtId="0" fontId="0" fillId="0" borderId="0" xfId="0" applyBorder="1" applyAlignment="1">
      <alignment wrapText="1"/>
    </xf>
    <xf numFmtId="0" fontId="4" fillId="0" borderId="27" xfId="0" applyFont="1" applyBorder="1" applyAlignment="1" applyProtection="1">
      <alignment horizontal="center" wrapText="1"/>
    </xf>
    <xf numFmtId="0" fontId="39" fillId="0" borderId="11" xfId="0" applyNumberFormat="1" applyFont="1" applyFill="1" applyBorder="1"/>
    <xf numFmtId="0" fontId="39" fillId="0" borderId="11" xfId="0" applyNumberFormat="1" applyFont="1" applyBorder="1"/>
    <xf numFmtId="2" fontId="2" fillId="0" borderId="0" xfId="367" applyNumberFormat="1" applyBorder="1"/>
    <xf numFmtId="2" fontId="2" fillId="0" borderId="0" xfId="367" applyNumberFormat="1" applyBorder="1" applyAlignment="1">
      <alignment wrapText="1"/>
    </xf>
    <xf numFmtId="0" fontId="0" fillId="0" borderId="27" xfId="0" applyBorder="1" applyAlignment="1" applyProtection="1">
      <alignment horizontal="center"/>
    </xf>
    <xf numFmtId="2" fontId="0" fillId="0" borderId="11" xfId="0" applyNumberFormat="1" applyBorder="1"/>
    <xf numFmtId="170" fontId="2" fillId="0" borderId="0" xfId="367" applyNumberFormat="1" applyBorder="1"/>
    <xf numFmtId="2" fontId="0" fillId="0" borderId="0" xfId="0" applyNumberFormat="1" applyBorder="1" applyProtection="1"/>
    <xf numFmtId="166" fontId="2" fillId="0" borderId="19" xfId="107" applyNumberFormat="1" applyFont="1" applyFill="1" applyBorder="1" applyAlignment="1" applyProtection="1">
      <alignment horizontal="center"/>
    </xf>
    <xf numFmtId="166" fontId="2" fillId="0" borderId="17" xfId="107" applyNumberFormat="1" applyFont="1" applyFill="1" applyBorder="1" applyAlignment="1" applyProtection="1">
      <alignment horizontal="center"/>
    </xf>
    <xf numFmtId="44" fontId="2" fillId="0" borderId="26" xfId="164" applyNumberFormat="1" applyFont="1" applyFill="1" applyBorder="1" applyAlignment="1" applyProtection="1">
      <alignment horizontal="center"/>
    </xf>
    <xf numFmtId="166" fontId="2" fillId="0" borderId="28" xfId="107" applyNumberFormat="1" applyFont="1" applyFill="1" applyBorder="1" applyAlignment="1" applyProtection="1">
      <alignment horizontal="center"/>
    </xf>
    <xf numFmtId="166" fontId="17" fillId="0" borderId="26" xfId="174" applyNumberFormat="1" applyFont="1" applyFill="1" applyBorder="1" applyProtection="1"/>
    <xf numFmtId="0" fontId="2" fillId="0" borderId="0" xfId="0" applyFont="1" applyProtection="1"/>
    <xf numFmtId="0" fontId="2" fillId="0" borderId="0" xfId="0" applyFont="1" applyFill="1" applyProtection="1"/>
    <xf numFmtId="0" fontId="47" fillId="0" borderId="32" xfId="0" applyFont="1" applyFill="1" applyBorder="1" applyAlignment="1" applyProtection="1">
      <alignment horizontal="right"/>
    </xf>
    <xf numFmtId="2" fontId="54" fillId="0" borderId="32" xfId="107" applyNumberFormat="1" applyFont="1" applyFill="1" applyBorder="1" applyAlignment="1" applyProtection="1">
      <alignment horizontal="right"/>
    </xf>
    <xf numFmtId="39" fontId="47" fillId="0" borderId="32" xfId="170" applyNumberFormat="1" applyFont="1" applyFill="1" applyBorder="1" applyAlignment="1" applyProtection="1">
      <alignment horizontal="right"/>
    </xf>
    <xf numFmtId="0" fontId="48" fillId="0" borderId="0" xfId="0" applyFont="1" applyFill="1" applyProtection="1"/>
    <xf numFmtId="0" fontId="48" fillId="0" borderId="0" xfId="0" applyFont="1" applyProtection="1"/>
    <xf numFmtId="2" fontId="54" fillId="0" borderId="20" xfId="107" applyNumberFormat="1" applyFont="1" applyFill="1" applyBorder="1" applyAlignment="1" applyProtection="1">
      <alignment horizontal="center"/>
    </xf>
    <xf numFmtId="0" fontId="54" fillId="0" borderId="20" xfId="109" applyNumberFormat="1" applyFont="1" applyFill="1" applyBorder="1" applyAlignment="1" applyProtection="1">
      <alignment horizontal="center"/>
    </xf>
    <xf numFmtId="167" fontId="54" fillId="0" borderId="20" xfId="109" applyNumberFormat="1" applyFont="1" applyFill="1" applyBorder="1" applyAlignment="1" applyProtection="1">
      <alignment horizontal="center"/>
    </xf>
    <xf numFmtId="0" fontId="47" fillId="0" borderId="0" xfId="0" applyFont="1" applyFill="1"/>
    <xf numFmtId="0" fontId="47" fillId="0" borderId="0" xfId="0" applyFont="1"/>
    <xf numFmtId="43" fontId="47" fillId="26" borderId="40" xfId="107" applyFont="1" applyFill="1" applyBorder="1" applyAlignment="1" applyProtection="1">
      <alignment horizontal="center" wrapText="1"/>
    </xf>
    <xf numFmtId="166" fontId="47" fillId="26" borderId="40" xfId="164" applyNumberFormat="1" applyFont="1" applyFill="1" applyBorder="1" applyAlignment="1" applyProtection="1">
      <alignment horizontal="center" wrapText="1"/>
    </xf>
    <xf numFmtId="0" fontId="47" fillId="26" borderId="40" xfId="164" applyNumberFormat="1" applyFont="1" applyFill="1" applyBorder="1" applyAlignment="1" applyProtection="1">
      <alignment horizontal="center" wrapText="1"/>
    </xf>
    <xf numFmtId="43" fontId="47" fillId="26" borderId="41" xfId="107" applyFont="1" applyFill="1" applyBorder="1" applyAlignment="1" applyProtection="1">
      <alignment horizontal="center" wrapText="1"/>
    </xf>
    <xf numFmtId="0" fontId="47" fillId="26" borderId="0" xfId="0" applyFont="1" applyFill="1"/>
    <xf numFmtId="0" fontId="47" fillId="0" borderId="30" xfId="107" applyNumberFormat="1" applyFont="1" applyFill="1" applyBorder="1" applyAlignment="1" applyProtection="1">
      <alignment horizontal="center"/>
    </xf>
    <xf numFmtId="2" fontId="47" fillId="0" borderId="20" xfId="107" applyNumberFormat="1" applyFont="1" applyFill="1" applyBorder="1" applyAlignment="1" applyProtection="1">
      <alignment horizontal="center"/>
    </xf>
    <xf numFmtId="39" fontId="47" fillId="0" borderId="20" xfId="170" applyNumberFormat="1" applyFont="1" applyFill="1" applyBorder="1" applyAlignment="1" applyProtection="1"/>
    <xf numFmtId="2" fontId="47" fillId="0" borderId="23" xfId="107" applyNumberFormat="1" applyFont="1" applyFill="1" applyBorder="1" applyAlignment="1" applyProtection="1">
      <alignment horizontal="center"/>
    </xf>
    <xf numFmtId="0" fontId="47" fillId="0" borderId="20" xfId="109" applyNumberFormat="1" applyFont="1" applyFill="1" applyBorder="1" applyAlignment="1" applyProtection="1">
      <alignment horizontal="center"/>
    </xf>
    <xf numFmtId="2" fontId="47" fillId="0" borderId="37" xfId="107" applyNumberFormat="1" applyFont="1" applyFill="1" applyBorder="1" applyAlignment="1" applyProtection="1">
      <alignment horizontal="center"/>
    </xf>
    <xf numFmtId="2" fontId="47" fillId="0" borderId="38" xfId="107" applyNumberFormat="1" applyFont="1" applyFill="1" applyBorder="1" applyAlignment="1" applyProtection="1">
      <alignment horizontal="center"/>
    </xf>
    <xf numFmtId="0" fontId="47" fillId="0" borderId="0" xfId="0" applyFont="1" applyFill="1" applyProtection="1"/>
    <xf numFmtId="0" fontId="47" fillId="0" borderId="0" xfId="0" applyFont="1" applyProtection="1"/>
    <xf numFmtId="0" fontId="50" fillId="0" borderId="0" xfId="0" applyFont="1" applyFill="1" applyProtection="1"/>
    <xf numFmtId="0" fontId="50" fillId="0" borderId="0" xfId="0" applyFont="1" applyProtection="1"/>
    <xf numFmtId="0" fontId="47" fillId="26" borderId="44" xfId="0" applyFont="1" applyFill="1" applyBorder="1" applyAlignment="1" applyProtection="1">
      <alignment horizontal="center" wrapText="1"/>
    </xf>
    <xf numFmtId="0" fontId="47" fillId="26" borderId="40" xfId="0" applyFont="1" applyFill="1" applyBorder="1" applyAlignment="1" applyProtection="1">
      <alignment horizontal="center"/>
    </xf>
    <xf numFmtId="167" fontId="47" fillId="26" borderId="40" xfId="107" applyNumberFormat="1" applyFont="1" applyFill="1" applyBorder="1" applyAlignment="1" applyProtection="1">
      <alignment horizontal="center" wrapText="1"/>
    </xf>
    <xf numFmtId="0" fontId="47" fillId="0" borderId="20" xfId="0" applyFont="1" applyFill="1" applyBorder="1" applyAlignment="1" applyProtection="1">
      <alignment horizontal="center"/>
    </xf>
    <xf numFmtId="1" fontId="47" fillId="0" borderId="20" xfId="109" applyNumberFormat="1" applyFont="1" applyFill="1" applyBorder="1" applyAlignment="1" applyProtection="1">
      <alignment horizontal="center"/>
    </xf>
    <xf numFmtId="0" fontId="47" fillId="0" borderId="20" xfId="0" applyFont="1" applyFill="1" applyBorder="1" applyAlignment="1" applyProtection="1">
      <alignment horizontal="center" wrapText="1"/>
    </xf>
    <xf numFmtId="167" fontId="47" fillId="0" borderId="20" xfId="109" applyNumberFormat="1" applyFont="1" applyFill="1" applyBorder="1" applyAlignment="1" applyProtection="1">
      <alignment horizontal="center"/>
    </xf>
    <xf numFmtId="166" fontId="50" fillId="0" borderId="49" xfId="164" applyNumberFormat="1" applyFont="1" applyFill="1" applyBorder="1" applyAlignment="1" applyProtection="1">
      <alignment horizontal="centerContinuous"/>
      <protection locked="0"/>
    </xf>
    <xf numFmtId="0" fontId="50" fillId="0" borderId="49" xfId="0" applyFont="1" applyFill="1" applyBorder="1" applyAlignment="1">
      <alignment horizontal="center"/>
    </xf>
    <xf numFmtId="43" fontId="47" fillId="0" borderId="0" xfId="107" applyFont="1" applyFill="1" applyBorder="1" applyAlignment="1" applyProtection="1"/>
    <xf numFmtId="0" fontId="47" fillId="0" borderId="40" xfId="107" applyNumberFormat="1" applyFont="1" applyFill="1" applyBorder="1" applyAlignment="1" applyProtection="1">
      <alignment horizontal="center"/>
    </xf>
    <xf numFmtId="0" fontId="47" fillId="0" borderId="32" xfId="107" applyNumberFormat="1" applyFont="1" applyFill="1" applyBorder="1" applyAlignment="1" applyProtection="1">
      <alignment horizontal="center"/>
    </xf>
    <xf numFmtId="0" fontId="47" fillId="30" borderId="0" xfId="0" applyFont="1" applyFill="1"/>
    <xf numFmtId="44" fontId="47" fillId="0" borderId="32" xfId="164" applyNumberFormat="1" applyFont="1" applyFill="1" applyBorder="1" applyAlignment="1" applyProtection="1">
      <alignment horizontal="center" wrapText="1"/>
    </xf>
    <xf numFmtId="1" fontId="47" fillId="0" borderId="40" xfId="109" applyNumberFormat="1" applyFont="1" applyFill="1" applyBorder="1" applyAlignment="1" applyProtection="1">
      <alignment horizontal="center"/>
    </xf>
    <xf numFmtId="1" fontId="47" fillId="0" borderId="32" xfId="109" applyNumberFormat="1" applyFont="1" applyFill="1" applyBorder="1" applyAlignment="1" applyProtection="1">
      <alignment horizontal="center"/>
    </xf>
    <xf numFmtId="2" fontId="54" fillId="0" borderId="32" xfId="320" applyNumberFormat="1" applyFont="1" applyFill="1" applyBorder="1" applyProtection="1"/>
    <xf numFmtId="0" fontId="47" fillId="0" borderId="40" xfId="0" applyFont="1" applyFill="1" applyBorder="1" applyAlignment="1" applyProtection="1">
      <alignment horizontal="center" wrapText="1"/>
    </xf>
    <xf numFmtId="167" fontId="47" fillId="0" borderId="40" xfId="109" applyNumberFormat="1" applyFont="1" applyFill="1" applyBorder="1" applyAlignment="1" applyProtection="1">
      <alignment horizontal="center"/>
    </xf>
    <xf numFmtId="37" fontId="47" fillId="0" borderId="40" xfId="170" applyNumberFormat="1" applyFont="1" applyFill="1" applyBorder="1" applyAlignment="1" applyProtection="1"/>
    <xf numFmtId="167" fontId="47" fillId="0" borderId="40" xfId="107" applyNumberFormat="1" applyFont="1" applyFill="1" applyBorder="1" applyAlignment="1" applyProtection="1">
      <alignment horizontal="center" wrapText="1"/>
    </xf>
    <xf numFmtId="0" fontId="47" fillId="0" borderId="32" xfId="0" applyFont="1" applyFill="1" applyBorder="1" applyAlignment="1" applyProtection="1">
      <alignment horizontal="center" wrapText="1"/>
    </xf>
    <xf numFmtId="167" fontId="47" fillId="0" borderId="32" xfId="109" applyNumberFormat="1" applyFont="1" applyFill="1" applyBorder="1" applyAlignment="1" applyProtection="1">
      <alignment horizontal="center"/>
    </xf>
    <xf numFmtId="37" fontId="47" fillId="0" borderId="32" xfId="170" applyNumberFormat="1" applyFont="1" applyFill="1" applyBorder="1" applyAlignment="1" applyProtection="1"/>
    <xf numFmtId="167" fontId="47" fillId="0" borderId="32" xfId="107" applyNumberFormat="1" applyFont="1" applyFill="1" applyBorder="1" applyAlignment="1" applyProtection="1">
      <alignment horizontal="center" wrapText="1"/>
    </xf>
    <xf numFmtId="166" fontId="47" fillId="0" borderId="40" xfId="164" applyNumberFormat="1" applyFont="1" applyFill="1" applyBorder="1" applyProtection="1"/>
    <xf numFmtId="166" fontId="47" fillId="0" borderId="32" xfId="164" applyNumberFormat="1" applyFont="1" applyFill="1" applyBorder="1" applyProtection="1"/>
    <xf numFmtId="44" fontId="47" fillId="0" borderId="40" xfId="164" applyNumberFormat="1" applyFont="1" applyFill="1" applyBorder="1" applyProtection="1"/>
    <xf numFmtId="2" fontId="47" fillId="0" borderId="40" xfId="107" applyNumberFormat="1" applyFont="1" applyFill="1" applyBorder="1" applyAlignment="1" applyProtection="1">
      <alignment horizontal="center"/>
    </xf>
    <xf numFmtId="0" fontId="47" fillId="0" borderId="40" xfId="0" applyFont="1" applyFill="1" applyBorder="1" applyProtection="1"/>
    <xf numFmtId="2" fontId="47" fillId="0" borderId="41" xfId="107" applyNumberFormat="1" applyFont="1" applyFill="1" applyBorder="1" applyAlignment="1" applyProtection="1">
      <alignment horizontal="center"/>
    </xf>
    <xf numFmtId="44" fontId="47" fillId="0" borderId="32" xfId="164" applyNumberFormat="1" applyFont="1" applyFill="1" applyBorder="1" applyProtection="1"/>
    <xf numFmtId="2" fontId="47" fillId="0" borderId="32" xfId="107" applyNumberFormat="1" applyFont="1" applyFill="1" applyBorder="1" applyAlignment="1" applyProtection="1">
      <alignment horizontal="center"/>
    </xf>
    <xf numFmtId="0" fontId="47" fillId="0" borderId="32" xfId="0" applyFont="1" applyFill="1" applyBorder="1" applyProtection="1"/>
    <xf numFmtId="2" fontId="47" fillId="0" borderId="33" xfId="107" applyNumberFormat="1" applyFont="1" applyFill="1" applyBorder="1" applyAlignment="1" applyProtection="1">
      <alignment horizontal="center"/>
    </xf>
    <xf numFmtId="0" fontId="47" fillId="0" borderId="51" xfId="107" applyNumberFormat="1" applyFont="1" applyFill="1" applyBorder="1" applyAlignment="1" applyProtection="1">
      <alignment horizontal="center"/>
    </xf>
    <xf numFmtId="1" fontId="47" fillId="0" borderId="52" xfId="109" applyNumberFormat="1" applyFont="1" applyFill="1" applyBorder="1" applyAlignment="1" applyProtection="1">
      <alignment horizontal="center"/>
    </xf>
    <xf numFmtId="0" fontId="47" fillId="0" borderId="52" xfId="0" applyFont="1" applyFill="1" applyBorder="1" applyAlignment="1" applyProtection="1">
      <alignment horizontal="center" wrapText="1"/>
    </xf>
    <xf numFmtId="167" fontId="47" fillId="0" borderId="52" xfId="109" applyNumberFormat="1" applyFont="1" applyFill="1" applyBorder="1" applyAlignment="1" applyProtection="1">
      <alignment horizontal="center"/>
    </xf>
    <xf numFmtId="37" fontId="47" fillId="0" borderId="52" xfId="170" applyNumberFormat="1" applyFont="1" applyFill="1" applyBorder="1" applyAlignment="1" applyProtection="1"/>
    <xf numFmtId="44" fontId="47" fillId="0" borderId="52" xfId="164" applyNumberFormat="1" applyFont="1" applyFill="1" applyBorder="1" applyProtection="1"/>
    <xf numFmtId="2" fontId="47" fillId="0" borderId="52" xfId="107" applyNumberFormat="1" applyFont="1" applyFill="1" applyBorder="1" applyAlignment="1" applyProtection="1">
      <alignment horizontal="center"/>
    </xf>
    <xf numFmtId="2" fontId="47" fillId="0" borderId="53" xfId="107" applyNumberFormat="1" applyFont="1" applyFill="1" applyBorder="1" applyAlignment="1" applyProtection="1">
      <alignment horizontal="center"/>
    </xf>
    <xf numFmtId="0" fontId="47" fillId="0" borderId="20" xfId="107" applyNumberFormat="1" applyFont="1" applyFill="1" applyBorder="1" applyAlignment="1" applyProtection="1">
      <alignment horizontal="center"/>
    </xf>
    <xf numFmtId="37" fontId="47" fillId="0" borderId="20" xfId="170" applyNumberFormat="1" applyFont="1" applyFill="1" applyBorder="1" applyAlignment="1" applyProtection="1"/>
    <xf numFmtId="167" fontId="47" fillId="0" borderId="20" xfId="107" applyNumberFormat="1" applyFont="1" applyFill="1" applyBorder="1" applyAlignment="1" applyProtection="1">
      <alignment horizontal="center" wrapText="1"/>
    </xf>
    <xf numFmtId="166" fontId="47" fillId="0" borderId="20" xfId="164" applyNumberFormat="1" applyFont="1" applyFill="1" applyBorder="1" applyProtection="1"/>
    <xf numFmtId="44" fontId="47" fillId="0" borderId="20" xfId="164" applyNumberFormat="1" applyFont="1" applyFill="1" applyBorder="1" applyProtection="1"/>
    <xf numFmtId="0" fontId="47" fillId="0" borderId="37" xfId="107" applyNumberFormat="1" applyFont="1" applyFill="1" applyBorder="1" applyAlignment="1" applyProtection="1">
      <alignment horizontal="center"/>
    </xf>
    <xf numFmtId="1" fontId="47" fillId="0" borderId="37" xfId="109" applyNumberFormat="1" applyFont="1" applyFill="1" applyBorder="1" applyAlignment="1" applyProtection="1">
      <alignment horizontal="center"/>
    </xf>
    <xf numFmtId="0" fontId="47" fillId="0" borderId="37" xfId="0" applyFont="1" applyFill="1" applyBorder="1" applyAlignment="1" applyProtection="1">
      <alignment horizontal="center" wrapText="1"/>
    </xf>
    <xf numFmtId="167" fontId="47" fillId="0" borderId="37" xfId="109" applyNumberFormat="1" applyFont="1" applyFill="1" applyBorder="1" applyAlignment="1" applyProtection="1">
      <alignment horizontal="center"/>
    </xf>
    <xf numFmtId="37" fontId="47" fillId="0" borderId="37" xfId="170" applyNumberFormat="1" applyFont="1" applyFill="1" applyBorder="1" applyAlignment="1" applyProtection="1"/>
    <xf numFmtId="167" fontId="47" fillId="0" borderId="37" xfId="107" applyNumberFormat="1" applyFont="1" applyFill="1" applyBorder="1" applyAlignment="1" applyProtection="1">
      <alignment horizontal="center" wrapText="1"/>
    </xf>
    <xf numFmtId="44" fontId="47" fillId="0" borderId="37" xfId="164" applyNumberFormat="1" applyFont="1" applyFill="1" applyBorder="1" applyProtection="1"/>
    <xf numFmtId="0" fontId="47" fillId="0" borderId="32" xfId="109" applyNumberFormat="1" applyFont="1" applyFill="1" applyBorder="1" applyAlignment="1" applyProtection="1">
      <alignment horizontal="center"/>
    </xf>
    <xf numFmtId="166" fontId="53" fillId="0" borderId="21" xfId="164" applyNumberFormat="1" applyFont="1" applyFill="1" applyBorder="1" applyProtection="1"/>
    <xf numFmtId="0" fontId="47" fillId="0" borderId="46" xfId="107" applyNumberFormat="1" applyFont="1" applyFill="1" applyBorder="1" applyAlignment="1" applyProtection="1">
      <alignment horizontal="center"/>
    </xf>
    <xf numFmtId="2" fontId="47" fillId="0" borderId="21" xfId="107" applyNumberFormat="1" applyFont="1" applyFill="1" applyBorder="1" applyAlignment="1" applyProtection="1">
      <alignment horizontal="center"/>
    </xf>
    <xf numFmtId="166" fontId="47" fillId="0" borderId="21" xfId="164" applyNumberFormat="1" applyFont="1" applyFill="1" applyBorder="1" applyProtection="1"/>
    <xf numFmtId="44" fontId="47" fillId="0" borderId="21" xfId="164" applyNumberFormat="1" applyFont="1" applyFill="1" applyBorder="1" applyProtection="1"/>
    <xf numFmtId="0" fontId="47" fillId="0" borderId="31" xfId="107" applyNumberFormat="1" applyFont="1" applyFill="1" applyBorder="1" applyAlignment="1" applyProtection="1">
      <alignment horizontal="center"/>
    </xf>
    <xf numFmtId="1" fontId="47" fillId="0" borderId="57" xfId="109" applyNumberFormat="1" applyFont="1" applyFill="1" applyBorder="1" applyAlignment="1" applyProtection="1">
      <alignment horizontal="center"/>
    </xf>
    <xf numFmtId="0" fontId="47" fillId="0" borderId="57" xfId="0" applyFont="1" applyFill="1" applyBorder="1" applyAlignment="1" applyProtection="1">
      <alignment horizontal="center" wrapText="1"/>
    </xf>
    <xf numFmtId="167" fontId="47" fillId="0" borderId="57" xfId="109" applyNumberFormat="1" applyFont="1" applyFill="1" applyBorder="1" applyAlignment="1" applyProtection="1">
      <alignment horizontal="center"/>
    </xf>
    <xf numFmtId="37" fontId="47" fillId="0" borderId="57" xfId="170" applyNumberFormat="1" applyFont="1" applyFill="1" applyBorder="1" applyAlignment="1" applyProtection="1"/>
    <xf numFmtId="167" fontId="47" fillId="0" borderId="21" xfId="107" applyNumberFormat="1" applyFont="1" applyFill="1" applyBorder="1" applyAlignment="1" applyProtection="1">
      <alignment horizontal="center" wrapText="1"/>
    </xf>
    <xf numFmtId="10" fontId="47" fillId="0" borderId="57" xfId="170" applyNumberFormat="1" applyFont="1" applyFill="1" applyBorder="1" applyAlignment="1" applyProtection="1"/>
    <xf numFmtId="10" fontId="47" fillId="0" borderId="20" xfId="170" applyNumberFormat="1" applyFont="1" applyFill="1" applyBorder="1" applyAlignment="1" applyProtection="1"/>
    <xf numFmtId="10" fontId="47" fillId="0" borderId="32" xfId="170" applyNumberFormat="1" applyFont="1" applyFill="1" applyBorder="1" applyAlignment="1" applyProtection="1"/>
    <xf numFmtId="2" fontId="47" fillId="0" borderId="57" xfId="0" applyNumberFormat="1" applyFont="1" applyFill="1" applyBorder="1" applyProtection="1"/>
    <xf numFmtId="2" fontId="47" fillId="0" borderId="20" xfId="0" applyNumberFormat="1" applyFont="1" applyFill="1" applyBorder="1" applyProtection="1"/>
    <xf numFmtId="2" fontId="47" fillId="0" borderId="32" xfId="0" applyNumberFormat="1" applyFont="1" applyFill="1" applyBorder="1" applyProtection="1"/>
    <xf numFmtId="0" fontId="47" fillId="26" borderId="44" xfId="107" applyNumberFormat="1" applyFont="1" applyFill="1" applyBorder="1" applyAlignment="1" applyProtection="1">
      <alignment horizontal="center"/>
    </xf>
    <xf numFmtId="0" fontId="47" fillId="0" borderId="40" xfId="0" applyFont="1" applyFill="1" applyBorder="1" applyAlignment="1" applyProtection="1">
      <alignment horizontal="left"/>
    </xf>
    <xf numFmtId="165" fontId="47" fillId="26" borderId="40" xfId="0" applyNumberFormat="1" applyFont="1" applyFill="1" applyBorder="1" applyProtection="1"/>
    <xf numFmtId="44" fontId="47" fillId="26" borderId="40" xfId="164" applyNumberFormat="1" applyFont="1" applyFill="1" applyBorder="1" applyAlignment="1" applyProtection="1">
      <alignment horizontal="center" wrapText="1"/>
    </xf>
    <xf numFmtId="166" fontId="47" fillId="26" borderId="40" xfId="164" applyNumberFormat="1" applyFont="1" applyFill="1" applyBorder="1" applyProtection="1"/>
    <xf numFmtId="44" fontId="47" fillId="26" borderId="40" xfId="164" applyNumberFormat="1" applyFont="1" applyFill="1" applyBorder="1" applyProtection="1"/>
    <xf numFmtId="2" fontId="47" fillId="26" borderId="40" xfId="107" applyNumberFormat="1" applyFont="1" applyFill="1" applyBorder="1" applyAlignment="1" applyProtection="1">
      <alignment horizontal="center"/>
    </xf>
    <xf numFmtId="2" fontId="47" fillId="26" borderId="40" xfId="0" applyNumberFormat="1" applyFont="1" applyFill="1" applyBorder="1" applyProtection="1"/>
    <xf numFmtId="0" fontId="47" fillId="26" borderId="30" xfId="107" applyNumberFormat="1" applyFont="1" applyFill="1" applyBorder="1" applyAlignment="1" applyProtection="1">
      <alignment horizontal="center"/>
    </xf>
    <xf numFmtId="0" fontId="47" fillId="0" borderId="20" xfId="0" applyFont="1" applyFill="1" applyBorder="1" applyAlignment="1" applyProtection="1">
      <alignment horizontal="left"/>
    </xf>
    <xf numFmtId="165" fontId="47" fillId="26" borderId="20" xfId="0" applyNumberFormat="1" applyFont="1" applyFill="1" applyBorder="1" applyProtection="1"/>
    <xf numFmtId="167" fontId="47" fillId="26" borderId="20" xfId="107" applyNumberFormat="1" applyFont="1" applyFill="1" applyBorder="1" applyAlignment="1" applyProtection="1">
      <alignment horizontal="center" wrapText="1"/>
    </xf>
    <xf numFmtId="44" fontId="47" fillId="26" borderId="20" xfId="164" applyNumberFormat="1" applyFont="1" applyFill="1" applyBorder="1" applyAlignment="1" applyProtection="1">
      <alignment horizontal="center" wrapText="1"/>
    </xf>
    <xf numFmtId="43" fontId="47" fillId="26" borderId="20" xfId="164" applyNumberFormat="1" applyFont="1" applyFill="1" applyBorder="1" applyAlignment="1" applyProtection="1">
      <alignment horizontal="center" wrapText="1"/>
    </xf>
    <xf numFmtId="166" fontId="47" fillId="26" borderId="20" xfId="164" applyNumberFormat="1" applyFont="1" applyFill="1" applyBorder="1" applyProtection="1"/>
    <xf numFmtId="44" fontId="47" fillId="26" borderId="20" xfId="164" applyNumberFormat="1" applyFont="1" applyFill="1" applyBorder="1" applyProtection="1"/>
    <xf numFmtId="2" fontId="47" fillId="26" borderId="20" xfId="107" applyNumberFormat="1" applyFont="1" applyFill="1" applyBorder="1" applyAlignment="1" applyProtection="1">
      <alignment horizontal="center"/>
    </xf>
    <xf numFmtId="2" fontId="47" fillId="26" borderId="20" xfId="0" applyNumberFormat="1" applyFont="1" applyFill="1" applyBorder="1" applyProtection="1"/>
    <xf numFmtId="0" fontId="47" fillId="0" borderId="20" xfId="109" applyNumberFormat="1" applyFont="1" applyFill="1" applyBorder="1" applyAlignment="1" applyProtection="1">
      <alignment horizontal="left"/>
    </xf>
    <xf numFmtId="0" fontId="47" fillId="26" borderId="31" xfId="107" applyNumberFormat="1" applyFont="1" applyFill="1" applyBorder="1" applyAlignment="1" applyProtection="1">
      <alignment horizontal="center"/>
    </xf>
    <xf numFmtId="0" fontId="47" fillId="0" borderId="32" xfId="109" applyNumberFormat="1" applyFont="1" applyFill="1" applyBorder="1" applyAlignment="1" applyProtection="1">
      <alignment horizontal="left"/>
    </xf>
    <xf numFmtId="165" fontId="47" fillId="26" borderId="32" xfId="0" applyNumberFormat="1" applyFont="1" applyFill="1" applyBorder="1" applyProtection="1"/>
    <xf numFmtId="167" fontId="47" fillId="26" borderId="32" xfId="107" applyNumberFormat="1" applyFont="1" applyFill="1" applyBorder="1" applyAlignment="1" applyProtection="1">
      <alignment horizontal="center" wrapText="1"/>
    </xf>
    <xf numFmtId="44" fontId="47" fillId="26" borderId="32" xfId="164" applyNumberFormat="1" applyFont="1" applyFill="1" applyBorder="1" applyAlignment="1" applyProtection="1">
      <alignment horizontal="center" wrapText="1"/>
    </xf>
    <xf numFmtId="43" fontId="47" fillId="26" borderId="32" xfId="164" applyNumberFormat="1" applyFont="1" applyFill="1" applyBorder="1" applyAlignment="1" applyProtection="1">
      <alignment horizontal="center" wrapText="1"/>
    </xf>
    <xf numFmtId="166" fontId="47" fillId="26" borderId="32" xfId="164" applyNumberFormat="1" applyFont="1" applyFill="1" applyBorder="1" applyProtection="1"/>
    <xf numFmtId="44" fontId="47" fillId="26" borderId="32" xfId="164" applyNumberFormat="1" applyFont="1" applyFill="1" applyBorder="1" applyProtection="1"/>
    <xf numFmtId="2" fontId="47" fillId="26" borderId="32" xfId="107" applyNumberFormat="1" applyFont="1" applyFill="1" applyBorder="1" applyAlignment="1" applyProtection="1">
      <alignment horizontal="center"/>
    </xf>
    <xf numFmtId="2" fontId="47" fillId="26" borderId="32" xfId="0" applyNumberFormat="1" applyFont="1" applyFill="1" applyBorder="1" applyProtection="1"/>
    <xf numFmtId="0" fontId="47" fillId="26" borderId="40" xfId="0" applyFont="1" applyFill="1" applyBorder="1" applyAlignment="1" applyProtection="1">
      <alignment horizontal="right"/>
    </xf>
    <xf numFmtId="0" fontId="47" fillId="26" borderId="20" xfId="0" applyFont="1" applyFill="1" applyBorder="1" applyAlignment="1" applyProtection="1">
      <alignment horizontal="center"/>
    </xf>
    <xf numFmtId="0" fontId="47" fillId="26" borderId="20" xfId="0" applyFont="1" applyFill="1" applyBorder="1" applyProtection="1"/>
    <xf numFmtId="1" fontId="47" fillId="0" borderId="40" xfId="107" applyNumberFormat="1" applyFont="1" applyFill="1" applyBorder="1" applyAlignment="1" applyProtection="1">
      <alignment horizontal="center"/>
    </xf>
    <xf numFmtId="167" fontId="47" fillId="0" borderId="40" xfId="107" applyNumberFormat="1" applyFont="1" applyFill="1" applyBorder="1" applyAlignment="1" applyProtection="1">
      <alignment horizontal="center"/>
    </xf>
    <xf numFmtId="37" fontId="47" fillId="0" borderId="40" xfId="164" applyNumberFormat="1" applyFont="1" applyFill="1" applyBorder="1" applyAlignment="1" applyProtection="1"/>
    <xf numFmtId="10" fontId="47" fillId="0" borderId="40" xfId="164" applyNumberFormat="1" applyFont="1" applyFill="1" applyBorder="1" applyAlignment="1" applyProtection="1"/>
    <xf numFmtId="2" fontId="47" fillId="0" borderId="40" xfId="0" applyNumberFormat="1" applyFont="1" applyFill="1" applyBorder="1" applyProtection="1"/>
    <xf numFmtId="0" fontId="47" fillId="27" borderId="0" xfId="0" applyFont="1" applyFill="1" applyProtection="1"/>
    <xf numFmtId="1" fontId="47" fillId="0" borderId="20" xfId="107" applyNumberFormat="1" applyFont="1" applyFill="1" applyBorder="1" applyAlignment="1" applyProtection="1">
      <alignment horizontal="center"/>
    </xf>
    <xf numFmtId="167" fontId="47" fillId="0" borderId="20" xfId="107" applyNumberFormat="1" applyFont="1" applyFill="1" applyBorder="1" applyAlignment="1" applyProtection="1">
      <alignment horizontal="center"/>
    </xf>
    <xf numFmtId="37" fontId="47" fillId="0" borderId="20" xfId="164" applyNumberFormat="1" applyFont="1" applyFill="1" applyBorder="1" applyAlignment="1" applyProtection="1"/>
    <xf numFmtId="10" fontId="47" fillId="0" borderId="20" xfId="164" applyNumberFormat="1" applyFont="1" applyFill="1" applyBorder="1" applyAlignment="1" applyProtection="1"/>
    <xf numFmtId="1" fontId="47" fillId="0" borderId="32" xfId="107" applyNumberFormat="1" applyFont="1" applyFill="1" applyBorder="1" applyAlignment="1" applyProtection="1">
      <alignment horizontal="center"/>
    </xf>
    <xf numFmtId="167" fontId="47" fillId="0" borderId="32" xfId="107" applyNumberFormat="1" applyFont="1" applyFill="1" applyBorder="1" applyAlignment="1" applyProtection="1">
      <alignment horizontal="center"/>
    </xf>
    <xf numFmtId="37" fontId="47" fillId="0" borderId="32" xfId="164" applyNumberFormat="1" applyFont="1" applyFill="1" applyBorder="1" applyAlignment="1" applyProtection="1"/>
    <xf numFmtId="10" fontId="47" fillId="0" borderId="32" xfId="164" applyNumberFormat="1" applyFont="1" applyFill="1" applyBorder="1" applyAlignment="1" applyProtection="1"/>
    <xf numFmtId="0" fontId="50" fillId="30" borderId="0" xfId="0" applyFont="1" applyFill="1" applyProtection="1"/>
    <xf numFmtId="1" fontId="47" fillId="0" borderId="57" xfId="114" applyNumberFormat="1" applyFont="1" applyFill="1" applyBorder="1" applyAlignment="1" applyProtection="1">
      <alignment horizontal="center"/>
    </xf>
    <xf numFmtId="10" fontId="47" fillId="0" borderId="57" xfId="181" applyNumberFormat="1" applyFont="1" applyFill="1" applyBorder="1" applyAlignment="1" applyProtection="1"/>
    <xf numFmtId="44" fontId="47" fillId="26" borderId="57" xfId="164" applyNumberFormat="1" applyFont="1" applyFill="1" applyBorder="1" applyProtection="1"/>
    <xf numFmtId="1" fontId="47" fillId="0" borderId="20" xfId="114" applyNumberFormat="1" applyFont="1" applyFill="1" applyBorder="1" applyAlignment="1" applyProtection="1">
      <alignment horizontal="center"/>
    </xf>
    <xf numFmtId="10" fontId="47" fillId="0" borderId="20" xfId="181" applyNumberFormat="1" applyFont="1" applyFill="1" applyBorder="1" applyAlignment="1" applyProtection="1"/>
    <xf numFmtId="0" fontId="47" fillId="30" borderId="32" xfId="0" applyFont="1" applyFill="1" applyBorder="1" applyProtection="1"/>
    <xf numFmtId="0" fontId="50" fillId="30" borderId="32" xfId="0" applyFont="1" applyFill="1" applyBorder="1" applyProtection="1"/>
    <xf numFmtId="1" fontId="47" fillId="0" borderId="32" xfId="114" applyNumberFormat="1" applyFont="1" applyFill="1" applyBorder="1" applyAlignment="1" applyProtection="1">
      <alignment horizontal="center"/>
    </xf>
    <xf numFmtId="10" fontId="47" fillId="0" borderId="32" xfId="181" applyNumberFormat="1" applyFont="1" applyFill="1" applyBorder="1" applyAlignment="1" applyProtection="1"/>
    <xf numFmtId="0" fontId="47" fillId="0" borderId="57" xfId="0" applyFont="1" applyFill="1" applyBorder="1" applyAlignment="1" applyProtection="1">
      <alignment horizontal="left"/>
    </xf>
    <xf numFmtId="0" fontId="0" fillId="0" borderId="0" xfId="0" applyFill="1" applyBorder="1" applyProtection="1"/>
    <xf numFmtId="0" fontId="47" fillId="0" borderId="40" xfId="0" applyFont="1" applyBorder="1" applyProtection="1"/>
    <xf numFmtId="10" fontId="47" fillId="26" borderId="40" xfId="107" applyNumberFormat="1" applyFont="1" applyFill="1" applyBorder="1" applyAlignment="1" applyProtection="1">
      <alignment horizontal="center"/>
    </xf>
    <xf numFmtId="0" fontId="47" fillId="26" borderId="0" xfId="0" applyFont="1" applyFill="1" applyProtection="1"/>
    <xf numFmtId="0" fontId="47" fillId="0" borderId="20" xfId="0" applyFont="1" applyBorder="1" applyProtection="1"/>
    <xf numFmtId="10" fontId="47" fillId="0" borderId="20" xfId="107" applyNumberFormat="1" applyFont="1" applyFill="1" applyBorder="1" applyAlignment="1" applyProtection="1">
      <alignment horizontal="center"/>
    </xf>
    <xf numFmtId="0" fontId="47" fillId="0" borderId="32" xfId="0" applyFont="1" applyBorder="1" applyProtection="1"/>
    <xf numFmtId="10" fontId="47" fillId="0" borderId="32" xfId="107" applyNumberFormat="1" applyFont="1" applyFill="1" applyBorder="1" applyAlignment="1" applyProtection="1">
      <alignment horizontal="center"/>
    </xf>
    <xf numFmtId="0" fontId="2" fillId="30" borderId="0" xfId="0" applyFont="1" applyFill="1" applyProtection="1"/>
    <xf numFmtId="43" fontId="47" fillId="0" borderId="0" xfId="0" applyNumberFormat="1" applyFont="1" applyProtection="1"/>
    <xf numFmtId="2" fontId="47" fillId="26" borderId="21" xfId="107" applyNumberFormat="1" applyFont="1" applyFill="1" applyBorder="1" applyAlignment="1" applyProtection="1">
      <alignment horizontal="center"/>
    </xf>
    <xf numFmtId="167" fontId="47" fillId="26" borderId="21" xfId="107" applyNumberFormat="1" applyFont="1" applyFill="1" applyBorder="1" applyAlignment="1" applyProtection="1">
      <alignment horizontal="center" wrapText="1"/>
    </xf>
    <xf numFmtId="166" fontId="47" fillId="26" borderId="21" xfId="164" applyNumberFormat="1" applyFont="1" applyFill="1" applyBorder="1" applyProtection="1"/>
    <xf numFmtId="44" fontId="47" fillId="26" borderId="21" xfId="164" applyNumberFormat="1" applyFont="1" applyFill="1" applyBorder="1" applyProtection="1"/>
    <xf numFmtId="2" fontId="47" fillId="26" borderId="57" xfId="0" applyNumberFormat="1" applyFont="1" applyFill="1" applyBorder="1" applyProtection="1"/>
    <xf numFmtId="0" fontId="47" fillId="26" borderId="57" xfId="0" applyFont="1" applyFill="1" applyBorder="1" applyProtection="1"/>
    <xf numFmtId="37" fontId="47" fillId="0" borderId="20" xfId="181" applyNumberFormat="1" applyFont="1" applyFill="1" applyBorder="1" applyAlignment="1" applyProtection="1"/>
    <xf numFmtId="0" fontId="47" fillId="0" borderId="44" xfId="107" applyNumberFormat="1" applyFont="1" applyFill="1" applyBorder="1" applyAlignment="1" applyProtection="1">
      <alignment horizontal="center"/>
    </xf>
    <xf numFmtId="0" fontId="47" fillId="0" borderId="40" xfId="109" applyNumberFormat="1" applyFont="1" applyFill="1" applyBorder="1" applyAlignment="1" applyProtection="1">
      <alignment horizontal="left"/>
    </xf>
    <xf numFmtId="0" fontId="47" fillId="0" borderId="20" xfId="0" applyFont="1" applyFill="1" applyBorder="1" applyProtection="1"/>
    <xf numFmtId="0" fontId="47" fillId="0" borderId="21" xfId="107" applyNumberFormat="1" applyFont="1" applyFill="1" applyBorder="1" applyAlignment="1" applyProtection="1">
      <alignment horizontal="center"/>
    </xf>
    <xf numFmtId="0" fontId="47" fillId="0" borderId="57" xfId="0" applyFont="1" applyFill="1" applyBorder="1" applyProtection="1"/>
    <xf numFmtId="0" fontId="47" fillId="30" borderId="0" xfId="0" applyFont="1" applyFill="1" applyProtection="1"/>
    <xf numFmtId="171" fontId="0" fillId="0" borderId="0" xfId="0" applyNumberFormat="1" applyFill="1" applyProtection="1"/>
    <xf numFmtId="167" fontId="0" fillId="0" borderId="0" xfId="0" applyNumberFormat="1" applyProtection="1"/>
    <xf numFmtId="171" fontId="0" fillId="0" borderId="0" xfId="0" applyNumberFormat="1" applyProtection="1"/>
    <xf numFmtId="0" fontId="54" fillId="0" borderId="57" xfId="0" applyFont="1" applyFill="1" applyBorder="1" applyProtection="1"/>
    <xf numFmtId="0" fontId="54" fillId="0" borderId="20" xfId="0" applyFont="1" applyFill="1" applyBorder="1" applyProtection="1"/>
    <xf numFmtId="0" fontId="56" fillId="0" borderId="20" xfId="0" applyFont="1" applyBorder="1" applyProtection="1"/>
    <xf numFmtId="0" fontId="54" fillId="0" borderId="32" xfId="0" applyFont="1" applyFill="1" applyBorder="1" applyProtection="1"/>
    <xf numFmtId="43" fontId="0" fillId="0" borderId="0" xfId="0" applyNumberFormat="1" applyProtection="1"/>
    <xf numFmtId="2" fontId="54" fillId="0" borderId="32" xfId="107" applyNumberFormat="1" applyFont="1" applyFill="1" applyBorder="1" applyAlignment="1" applyProtection="1">
      <alignment horizontal="center"/>
    </xf>
    <xf numFmtId="167" fontId="54" fillId="0" borderId="57" xfId="109" applyNumberFormat="1" applyFont="1" applyFill="1" applyBorder="1" applyAlignment="1" applyProtection="1">
      <alignment horizontal="center"/>
    </xf>
    <xf numFmtId="2" fontId="47" fillId="0" borderId="57" xfId="107" applyNumberFormat="1" applyFont="1" applyFill="1" applyBorder="1" applyAlignment="1" applyProtection="1">
      <alignment horizontal="center"/>
    </xf>
    <xf numFmtId="2" fontId="47" fillId="0" borderId="20" xfId="107" applyNumberFormat="1" applyFont="1" applyFill="1" applyBorder="1" applyAlignment="1" applyProtection="1">
      <alignment horizontal="right"/>
    </xf>
    <xf numFmtId="0" fontId="47" fillId="0" borderId="65" xfId="107" applyNumberFormat="1" applyFont="1" applyFill="1" applyBorder="1" applyAlignment="1" applyProtection="1">
      <alignment horizontal="center"/>
    </xf>
    <xf numFmtId="2" fontId="47" fillId="0" borderId="57" xfId="107" applyNumberFormat="1" applyFont="1" applyFill="1" applyBorder="1" applyAlignment="1" applyProtection="1">
      <alignment horizontal="right"/>
    </xf>
    <xf numFmtId="166" fontId="47" fillId="0" borderId="57" xfId="164" applyNumberFormat="1" applyFont="1" applyFill="1" applyBorder="1" applyProtection="1"/>
    <xf numFmtId="2" fontId="47" fillId="0" borderId="32" xfId="107" applyNumberFormat="1" applyFont="1" applyFill="1" applyBorder="1" applyAlignment="1" applyProtection="1">
      <alignment horizontal="right"/>
    </xf>
    <xf numFmtId="175" fontId="47" fillId="0" borderId="57" xfId="170" applyNumberFormat="1" applyFont="1" applyFill="1" applyBorder="1" applyAlignment="1" applyProtection="1"/>
    <xf numFmtId="175" fontId="47" fillId="0" borderId="20" xfId="170" applyNumberFormat="1" applyFont="1" applyFill="1" applyBorder="1" applyAlignment="1" applyProtection="1"/>
    <xf numFmtId="175" fontId="47" fillId="0" borderId="32" xfId="170" applyNumberFormat="1" applyFont="1" applyFill="1" applyBorder="1" applyAlignment="1" applyProtection="1"/>
    <xf numFmtId="0" fontId="47" fillId="0" borderId="30" xfId="109" applyNumberFormat="1" applyFont="1" applyFill="1" applyBorder="1" applyAlignment="1" applyProtection="1">
      <alignment horizontal="left"/>
    </xf>
    <xf numFmtId="0" fontId="47" fillId="0" borderId="69" xfId="109" applyNumberFormat="1" applyFont="1" applyFill="1" applyBorder="1" applyAlignment="1" applyProtection="1">
      <alignment horizontal="left"/>
    </xf>
    <xf numFmtId="0" fontId="47" fillId="0" borderId="70" xfId="109" applyNumberFormat="1" applyFont="1" applyFill="1" applyBorder="1" applyAlignment="1" applyProtection="1">
      <alignment horizontal="left"/>
    </xf>
    <xf numFmtId="0" fontId="47" fillId="26" borderId="65" xfId="0" applyFont="1" applyFill="1" applyBorder="1" applyAlignment="1" applyProtection="1">
      <alignment horizontal="center" wrapText="1"/>
    </xf>
    <xf numFmtId="0" fontId="47" fillId="26" borderId="57" xfId="0" applyFont="1" applyFill="1" applyBorder="1" applyAlignment="1" applyProtection="1">
      <alignment horizontal="center"/>
    </xf>
    <xf numFmtId="0" fontId="47" fillId="26" borderId="71" xfId="0" applyFont="1" applyFill="1" applyBorder="1" applyAlignment="1" applyProtection="1">
      <alignment horizontal="center"/>
    </xf>
    <xf numFmtId="1" fontId="47" fillId="0" borderId="20" xfId="109" applyNumberFormat="1" applyFont="1" applyFill="1" applyBorder="1" applyAlignment="1" applyProtection="1">
      <alignment horizontal="left"/>
    </xf>
    <xf numFmtId="0" fontId="49" fillId="0" borderId="20" xfId="0" applyNumberFormat="1" applyFont="1" applyFill="1" applyBorder="1" applyAlignment="1" applyProtection="1">
      <alignment horizontal="left"/>
    </xf>
    <xf numFmtId="167" fontId="47" fillId="0" borderId="20" xfId="109" applyNumberFormat="1" applyFont="1" applyFill="1" applyBorder="1" applyAlignment="1" applyProtection="1">
      <alignment horizontal="left"/>
    </xf>
    <xf numFmtId="39" fontId="47" fillId="0" borderId="20" xfId="170" applyNumberFormat="1" applyFont="1" applyFill="1" applyBorder="1" applyAlignment="1" applyProtection="1">
      <alignment horizontal="left"/>
    </xf>
    <xf numFmtId="166" fontId="47" fillId="0" borderId="20" xfId="170" applyNumberFormat="1" applyFont="1" applyFill="1" applyBorder="1" applyAlignment="1" applyProtection="1">
      <alignment horizontal="left"/>
    </xf>
    <xf numFmtId="0" fontId="47" fillId="0" borderId="0" xfId="0" applyFont="1" applyFill="1" applyAlignment="1" applyProtection="1">
      <alignment horizontal="left"/>
    </xf>
    <xf numFmtId="0" fontId="47" fillId="0" borderId="0" xfId="0" applyFont="1" applyAlignment="1" applyProtection="1">
      <alignment horizontal="left"/>
    </xf>
    <xf numFmtId="0" fontId="47" fillId="0" borderId="20" xfId="0" applyFont="1" applyFill="1" applyBorder="1" applyAlignment="1" applyProtection="1">
      <alignment horizontal="left" wrapText="1"/>
    </xf>
    <xf numFmtId="0" fontId="47" fillId="0" borderId="32" xfId="0" applyFont="1" applyFill="1" applyBorder="1" applyAlignment="1" applyProtection="1">
      <alignment horizontal="left"/>
    </xf>
    <xf numFmtId="1" fontId="47" fillId="0" borderId="32" xfId="109" applyNumberFormat="1" applyFont="1" applyFill="1" applyBorder="1" applyAlignment="1" applyProtection="1">
      <alignment horizontal="left"/>
    </xf>
    <xf numFmtId="0" fontId="47" fillId="0" borderId="32" xfId="0" applyFont="1" applyFill="1" applyBorder="1" applyAlignment="1" applyProtection="1">
      <alignment horizontal="left" wrapText="1"/>
    </xf>
    <xf numFmtId="167" fontId="47" fillId="0" borderId="32" xfId="109" applyNumberFormat="1" applyFont="1" applyFill="1" applyBorder="1" applyAlignment="1" applyProtection="1">
      <alignment horizontal="left"/>
    </xf>
    <xf numFmtId="39" fontId="47" fillId="0" borderId="32" xfId="170" applyNumberFormat="1" applyFont="1" applyFill="1" applyBorder="1" applyAlignment="1" applyProtection="1">
      <alignment horizontal="left"/>
    </xf>
    <xf numFmtId="166" fontId="47" fillId="0" borderId="32" xfId="170" applyNumberFormat="1" applyFont="1" applyFill="1" applyBorder="1" applyAlignment="1" applyProtection="1">
      <alignment horizontal="left"/>
    </xf>
    <xf numFmtId="0" fontId="53" fillId="0" borderId="0" xfId="0" applyFont="1" applyFill="1" applyProtection="1"/>
    <xf numFmtId="0" fontId="53" fillId="0" borderId="0" xfId="0" applyFont="1" applyProtection="1"/>
    <xf numFmtId="0" fontId="54" fillId="0" borderId="0" xfId="0" applyFont="1" applyFill="1" applyProtection="1"/>
    <xf numFmtId="0" fontId="54" fillId="0" borderId="0" xfId="0" applyFont="1" applyProtection="1"/>
    <xf numFmtId="0" fontId="54" fillId="0" borderId="57" xfId="330" applyFont="1" applyFill="1" applyBorder="1" applyAlignment="1" applyProtection="1">
      <alignment horizontal="left"/>
    </xf>
    <xf numFmtId="2" fontId="54" fillId="0" borderId="57" xfId="107" applyNumberFormat="1" applyFont="1" applyFill="1" applyBorder="1" applyAlignment="1" applyProtection="1">
      <alignment horizontal="center"/>
    </xf>
    <xf numFmtId="0" fontId="54" fillId="0" borderId="69" xfId="107" applyNumberFormat="1" applyFont="1" applyFill="1" applyBorder="1" applyAlignment="1" applyProtection="1">
      <alignment horizontal="center"/>
    </xf>
    <xf numFmtId="0" fontId="54" fillId="0" borderId="20" xfId="330" applyFont="1" applyFill="1" applyBorder="1" applyAlignment="1" applyProtection="1">
      <alignment horizontal="left"/>
    </xf>
    <xf numFmtId="0" fontId="54" fillId="0" borderId="70" xfId="107" applyNumberFormat="1" applyFont="1" applyFill="1" applyBorder="1" applyAlignment="1" applyProtection="1">
      <alignment horizontal="center"/>
    </xf>
    <xf numFmtId="0" fontId="54" fillId="0" borderId="32" xfId="330" applyFont="1" applyFill="1" applyBorder="1" applyAlignment="1" applyProtection="1">
      <alignment horizontal="left"/>
    </xf>
    <xf numFmtId="0" fontId="54" fillId="0" borderId="57" xfId="109" applyNumberFormat="1" applyFont="1" applyFill="1" applyBorder="1" applyAlignment="1" applyProtection="1">
      <alignment horizontal="center"/>
    </xf>
    <xf numFmtId="0" fontId="54" fillId="0" borderId="20" xfId="330" applyFont="1" applyFill="1" applyBorder="1" applyAlignment="1" applyProtection="1">
      <alignment horizontal="center"/>
    </xf>
    <xf numFmtId="0" fontId="54" fillId="0" borderId="57" xfId="330" applyFont="1" applyFill="1" applyBorder="1" applyAlignment="1" applyProtection="1">
      <alignment horizontal="right"/>
    </xf>
    <xf numFmtId="0" fontId="54" fillId="0" borderId="20" xfId="330" applyFont="1" applyFill="1" applyBorder="1" applyAlignment="1" applyProtection="1">
      <alignment horizontal="right"/>
    </xf>
    <xf numFmtId="167" fontId="54" fillId="0" borderId="20" xfId="109" applyNumberFormat="1" applyFont="1" applyBorder="1" applyAlignment="1" applyProtection="1">
      <alignment horizontal="center"/>
    </xf>
    <xf numFmtId="167" fontId="54" fillId="0" borderId="20" xfId="109" applyNumberFormat="1" applyFont="1" applyBorder="1" applyProtection="1"/>
    <xf numFmtId="0" fontId="54" fillId="0" borderId="32" xfId="109" applyNumberFormat="1" applyFont="1" applyFill="1" applyBorder="1" applyAlignment="1" applyProtection="1">
      <alignment horizontal="center"/>
    </xf>
    <xf numFmtId="0" fontId="54" fillId="0" borderId="32" xfId="330" applyFont="1" applyFill="1" applyBorder="1" applyAlignment="1" applyProtection="1">
      <alignment horizontal="center"/>
    </xf>
    <xf numFmtId="167" fontId="54" fillId="0" borderId="32" xfId="109" applyNumberFormat="1" applyFont="1" applyBorder="1" applyAlignment="1" applyProtection="1">
      <alignment horizontal="center"/>
    </xf>
    <xf numFmtId="0" fontId="54" fillId="0" borderId="32" xfId="330" applyFont="1" applyFill="1" applyBorder="1" applyAlignment="1" applyProtection="1">
      <alignment horizontal="right"/>
    </xf>
    <xf numFmtId="44" fontId="53" fillId="0" borderId="0" xfId="0" applyNumberFormat="1" applyFont="1" applyProtection="1"/>
    <xf numFmtId="39" fontId="47" fillId="0" borderId="57" xfId="170" applyNumberFormat="1" applyFont="1" applyFill="1" applyBorder="1" applyAlignment="1" applyProtection="1"/>
    <xf numFmtId="166" fontId="47" fillId="26" borderId="20" xfId="164" applyNumberFormat="1" applyFont="1" applyFill="1" applyBorder="1" applyAlignment="1" applyProtection="1">
      <alignment wrapText="1"/>
    </xf>
    <xf numFmtId="44" fontId="47" fillId="0" borderId="20" xfId="0" applyNumberFormat="1" applyFont="1" applyFill="1" applyBorder="1" applyProtection="1"/>
    <xf numFmtId="39" fontId="47" fillId="0" borderId="32" xfId="170" applyNumberFormat="1" applyFont="1" applyFill="1" applyBorder="1" applyAlignment="1" applyProtection="1"/>
    <xf numFmtId="0" fontId="47" fillId="0" borderId="46" xfId="109" applyNumberFormat="1" applyFont="1" applyFill="1" applyBorder="1" applyAlignment="1" applyProtection="1">
      <alignment horizontal="center"/>
    </xf>
    <xf numFmtId="2" fontId="47" fillId="0" borderId="20" xfId="109" applyNumberFormat="1" applyFont="1" applyFill="1" applyBorder="1" applyAlignment="1" applyProtection="1">
      <alignment horizontal="center"/>
    </xf>
    <xf numFmtId="2" fontId="47" fillId="0" borderId="57" xfId="109" applyNumberFormat="1" applyFont="1" applyFill="1" applyBorder="1" applyAlignment="1" applyProtection="1">
      <alignment horizontal="center"/>
    </xf>
    <xf numFmtId="0" fontId="50" fillId="0" borderId="32" xfId="0" applyFont="1" applyBorder="1" applyProtection="1"/>
    <xf numFmtId="2" fontId="47" fillId="0" borderId="32" xfId="109" applyNumberFormat="1" applyFont="1" applyFill="1" applyBorder="1" applyAlignment="1" applyProtection="1">
      <alignment horizontal="center"/>
    </xf>
    <xf numFmtId="0" fontId="47" fillId="0" borderId="21" xfId="0" applyFont="1" applyBorder="1" applyProtection="1"/>
    <xf numFmtId="166" fontId="47" fillId="0" borderId="21" xfId="170" applyNumberFormat="1" applyFont="1" applyFill="1" applyBorder="1" applyProtection="1"/>
    <xf numFmtId="0" fontId="47" fillId="0" borderId="57" xfId="0" applyFont="1" applyBorder="1" applyProtection="1"/>
    <xf numFmtId="166" fontId="47" fillId="0" borderId="20" xfId="170" applyNumberFormat="1" applyFont="1" applyFill="1" applyBorder="1" applyProtection="1"/>
    <xf numFmtId="166" fontId="47" fillId="26" borderId="20" xfId="170" applyNumberFormat="1" applyFont="1" applyFill="1" applyBorder="1" applyAlignment="1" applyProtection="1">
      <alignment wrapText="1"/>
    </xf>
    <xf numFmtId="166" fontId="47" fillId="0" borderId="32" xfId="170" applyNumberFormat="1" applyFont="1" applyFill="1" applyBorder="1" applyProtection="1"/>
    <xf numFmtId="0" fontId="5" fillId="0" borderId="12" xfId="0" applyFont="1" applyFill="1" applyBorder="1" applyAlignment="1" applyProtection="1">
      <alignment horizontal="center"/>
    </xf>
    <xf numFmtId="0" fontId="0" fillId="0" borderId="12" xfId="0" applyFill="1" applyBorder="1" applyAlignment="1" applyProtection="1">
      <alignment horizontal="center"/>
    </xf>
    <xf numFmtId="166" fontId="7" fillId="0" borderId="12" xfId="164" applyNumberFormat="1" applyFont="1" applyFill="1" applyBorder="1" applyAlignment="1" applyProtection="1">
      <alignment horizontal="centerContinuous"/>
    </xf>
    <xf numFmtId="2" fontId="54" fillId="0" borderId="20" xfId="107" applyNumberFormat="1" applyFont="1" applyFill="1" applyBorder="1" applyAlignment="1" applyProtection="1">
      <alignment horizontal="right"/>
    </xf>
    <xf numFmtId="0" fontId="0" fillId="0" borderId="12" xfId="0" applyFill="1" applyBorder="1" applyProtection="1"/>
    <xf numFmtId="0" fontId="47" fillId="0" borderId="52" xfId="0" applyFont="1" applyFill="1" applyBorder="1" applyProtection="1"/>
    <xf numFmtId="0" fontId="47" fillId="0" borderId="37" xfId="0" applyFont="1" applyFill="1" applyBorder="1" applyAlignment="1" applyProtection="1">
      <alignment horizontal="left"/>
    </xf>
    <xf numFmtId="0" fontId="47" fillId="0" borderId="37" xfId="0" applyFont="1" applyFill="1" applyBorder="1" applyProtection="1"/>
    <xf numFmtId="0" fontId="47" fillId="26" borderId="76" xfId="0" applyFont="1" applyFill="1" applyBorder="1" applyProtection="1"/>
    <xf numFmtId="0" fontId="50" fillId="0" borderId="12" xfId="0" applyFont="1" applyFill="1" applyBorder="1" applyAlignment="1" applyProtection="1">
      <alignment horizontal="center"/>
    </xf>
    <xf numFmtId="166" fontId="50" fillId="0" borderId="12" xfId="164" applyNumberFormat="1" applyFont="1" applyFill="1" applyBorder="1" applyAlignment="1" applyProtection="1">
      <alignment horizontal="centerContinuous"/>
    </xf>
    <xf numFmtId="0" fontId="47" fillId="0" borderId="0" xfId="0" applyFont="1" applyFill="1" applyBorder="1" applyProtection="1"/>
    <xf numFmtId="0" fontId="47" fillId="0" borderId="0" xfId="0" applyFont="1" applyBorder="1" applyProtection="1"/>
    <xf numFmtId="0" fontId="5" fillId="0" borderId="0" xfId="0" applyFont="1" applyFill="1" applyBorder="1" applyProtection="1"/>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54" fillId="26" borderId="78" xfId="352" applyFont="1" applyFill="1" applyBorder="1" applyProtection="1"/>
    <xf numFmtId="0" fontId="54" fillId="0" borderId="78" xfId="320" applyFont="1" applyFill="1" applyBorder="1" applyProtection="1"/>
    <xf numFmtId="0" fontId="47" fillId="0" borderId="78" xfId="0" applyFont="1" applyFill="1" applyBorder="1" applyAlignment="1" applyProtection="1">
      <alignment horizontal="center" wrapText="1"/>
    </xf>
    <xf numFmtId="167" fontId="47" fillId="0" borderId="78" xfId="109" applyNumberFormat="1" applyFont="1" applyFill="1" applyBorder="1" applyAlignment="1" applyProtection="1">
      <alignment horizontal="center"/>
    </xf>
    <xf numFmtId="37" fontId="47" fillId="0" borderId="78" xfId="170" applyNumberFormat="1" applyFont="1" applyFill="1" applyBorder="1" applyAlignment="1" applyProtection="1"/>
    <xf numFmtId="167" fontId="47" fillId="0" borderId="79" xfId="107" applyNumberFormat="1" applyFont="1" applyFill="1" applyBorder="1" applyAlignment="1" applyProtection="1">
      <alignment horizontal="center" wrapText="1"/>
    </xf>
    <xf numFmtId="0" fontId="47" fillId="0" borderId="78" xfId="0" applyFont="1" applyFill="1" applyBorder="1" applyProtection="1"/>
    <xf numFmtId="44" fontId="47" fillId="0" borderId="57" xfId="164" applyNumberFormat="1" applyFont="1" applyFill="1" applyBorder="1" applyProtection="1"/>
    <xf numFmtId="166" fontId="50" fillId="0" borderId="0" xfId="164" applyNumberFormat="1" applyFont="1" applyFill="1" applyBorder="1" applyAlignment="1" applyProtection="1">
      <alignment horizontal="centerContinuous"/>
    </xf>
    <xf numFmtId="0" fontId="50" fillId="0" borderId="0" xfId="0" applyFont="1" applyFill="1" applyBorder="1" applyProtection="1"/>
    <xf numFmtId="0" fontId="50" fillId="0" borderId="0" xfId="0" applyFont="1" applyFill="1" applyBorder="1" applyAlignment="1" applyProtection="1">
      <alignment horizontal="center"/>
    </xf>
    <xf numFmtId="166" fontId="50" fillId="0" borderId="68" xfId="164" applyNumberFormat="1" applyFont="1" applyFill="1" applyBorder="1" applyAlignment="1" applyProtection="1">
      <alignment horizontal="centerContinuous"/>
    </xf>
    <xf numFmtId="166" fontId="50" fillId="0" borderId="68" xfId="164" applyNumberFormat="1" applyFont="1" applyFill="1" applyBorder="1" applyAlignment="1" applyProtection="1"/>
    <xf numFmtId="0" fontId="50" fillId="0" borderId="68" xfId="0" applyFont="1" applyFill="1" applyBorder="1" applyAlignment="1" applyProtection="1"/>
    <xf numFmtId="0" fontId="47" fillId="26" borderId="46" xfId="0" applyFont="1" applyFill="1" applyBorder="1" applyAlignment="1" applyProtection="1">
      <alignment horizontal="center" wrapText="1"/>
    </xf>
    <xf numFmtId="0" fontId="47" fillId="26" borderId="21" xfId="0" applyFont="1" applyFill="1" applyBorder="1" applyAlignment="1" applyProtection="1">
      <alignment horizontal="center"/>
    </xf>
    <xf numFmtId="43" fontId="47" fillId="26" borderId="21" xfId="107" applyFont="1" applyFill="1" applyBorder="1" applyAlignment="1" applyProtection="1">
      <alignment horizontal="center" wrapText="1"/>
    </xf>
    <xf numFmtId="39" fontId="47" fillId="0" borderId="20" xfId="181" applyNumberFormat="1" applyFont="1" applyFill="1" applyBorder="1" applyAlignment="1" applyProtection="1"/>
    <xf numFmtId="39" fontId="47" fillId="0" borderId="32" xfId="181" applyNumberFormat="1" applyFont="1" applyFill="1" applyBorder="1" applyAlignment="1" applyProtection="1"/>
    <xf numFmtId="2" fontId="47" fillId="0" borderId="20" xfId="109" applyNumberFormat="1" applyFont="1" applyFill="1" applyBorder="1" applyAlignment="1" applyProtection="1">
      <alignment horizontal="right"/>
    </xf>
    <xf numFmtId="2" fontId="47" fillId="0" borderId="32" xfId="109" applyNumberFormat="1" applyFont="1" applyFill="1" applyBorder="1" applyAlignment="1" applyProtection="1">
      <alignment horizontal="right"/>
    </xf>
    <xf numFmtId="44" fontId="47" fillId="0" borderId="20" xfId="170" applyNumberFormat="1" applyFont="1" applyFill="1" applyBorder="1" applyAlignment="1" applyProtection="1">
      <alignment horizontal="left"/>
    </xf>
    <xf numFmtId="44" fontId="47" fillId="0" borderId="32" xfId="170" applyNumberFormat="1" applyFont="1" applyFill="1" applyBorder="1" applyAlignment="1" applyProtection="1">
      <alignment horizontal="left"/>
    </xf>
    <xf numFmtId="0" fontId="53" fillId="0" borderId="0" xfId="0" applyFont="1" applyFill="1" applyBorder="1" applyProtection="1"/>
    <xf numFmtId="0" fontId="54" fillId="0" borderId="65" xfId="107" applyNumberFormat="1" applyFont="1" applyFill="1" applyBorder="1" applyAlignment="1" applyProtection="1">
      <alignment horizontal="center"/>
    </xf>
    <xf numFmtId="0" fontId="54" fillId="0" borderId="57" xfId="330" applyFont="1" applyFill="1" applyBorder="1" applyAlignment="1" applyProtection="1">
      <alignment horizontal="center"/>
    </xf>
    <xf numFmtId="166" fontId="57" fillId="0" borderId="0" xfId="164" applyNumberFormat="1" applyFont="1" applyFill="1" applyBorder="1" applyAlignment="1" applyProtection="1">
      <alignment horizontal="centerContinuous"/>
    </xf>
    <xf numFmtId="166" fontId="57" fillId="0" borderId="0" xfId="164" applyNumberFormat="1" applyFont="1" applyFill="1" applyBorder="1" applyAlignment="1" applyProtection="1">
      <alignment horizontal="center"/>
    </xf>
    <xf numFmtId="166" fontId="57" fillId="0" borderId="0" xfId="164" applyNumberFormat="1" applyFont="1" applyFill="1" applyBorder="1" applyAlignment="1" applyProtection="1"/>
    <xf numFmtId="0" fontId="57" fillId="0" borderId="0" xfId="0" applyFont="1" applyFill="1" applyBorder="1" applyAlignment="1" applyProtection="1"/>
    <xf numFmtId="44" fontId="54" fillId="0" borderId="21" xfId="107" applyNumberFormat="1" applyFont="1" applyFill="1" applyBorder="1" applyProtection="1"/>
    <xf numFmtId="44" fontId="54" fillId="0" borderId="20" xfId="107" applyNumberFormat="1" applyFont="1" applyFill="1" applyBorder="1" applyProtection="1"/>
    <xf numFmtId="44" fontId="54" fillId="0" borderId="37" xfId="107" applyNumberFormat="1" applyFont="1" applyFill="1" applyBorder="1" applyProtection="1"/>
    <xf numFmtId="0" fontId="57" fillId="0" borderId="0" xfId="0" applyFont="1" applyFill="1" applyBorder="1" applyProtection="1"/>
    <xf numFmtId="0" fontId="57" fillId="0" borderId="0" xfId="0" applyFont="1" applyFill="1" applyBorder="1" applyAlignment="1" applyProtection="1">
      <alignment horizontal="center"/>
    </xf>
    <xf numFmtId="0" fontId="54" fillId="0" borderId="0" xfId="0" applyFont="1" applyFill="1" applyBorder="1" applyAlignment="1" applyProtection="1">
      <alignment horizontal="center"/>
    </xf>
    <xf numFmtId="43" fontId="54" fillId="0" borderId="0" xfId="107" applyFont="1" applyFill="1" applyBorder="1" applyAlignment="1" applyProtection="1"/>
    <xf numFmtId="0" fontId="54" fillId="0" borderId="0" xfId="0" applyFont="1" applyFill="1" applyBorder="1" applyProtection="1"/>
    <xf numFmtId="0" fontId="54" fillId="0" borderId="0" xfId="0" applyFont="1" applyBorder="1" applyProtection="1"/>
    <xf numFmtId="0" fontId="54" fillId="26" borderId="80" xfId="0" applyFont="1" applyFill="1" applyBorder="1" applyAlignment="1" applyProtection="1">
      <alignment horizontal="center" wrapText="1"/>
    </xf>
    <xf numFmtId="0" fontId="54" fillId="26" borderId="81" xfId="0" applyFont="1" applyFill="1" applyBorder="1" applyAlignment="1" applyProtection="1">
      <alignment horizontal="center"/>
    </xf>
    <xf numFmtId="167" fontId="54" fillId="26" borderId="81" xfId="107" applyNumberFormat="1" applyFont="1" applyFill="1" applyBorder="1" applyAlignment="1" applyProtection="1">
      <alignment horizontal="center" wrapText="1"/>
    </xf>
    <xf numFmtId="43" fontId="54" fillId="26" borderId="81" xfId="107" applyFont="1" applyFill="1" applyBorder="1" applyAlignment="1" applyProtection="1">
      <alignment horizontal="center" wrapText="1"/>
    </xf>
    <xf numFmtId="166" fontId="54" fillId="26" borderId="82" xfId="164" applyNumberFormat="1" applyFont="1" applyFill="1" applyBorder="1" applyAlignment="1" applyProtection="1">
      <alignment horizontal="center" wrapText="1"/>
    </xf>
    <xf numFmtId="0" fontId="54" fillId="26" borderId="81" xfId="164" applyNumberFormat="1" applyFont="1" applyFill="1" applyBorder="1" applyAlignment="1" applyProtection="1">
      <alignment horizontal="center" wrapText="1"/>
    </xf>
    <xf numFmtId="166" fontId="54" fillId="26" borderId="81" xfId="164" applyNumberFormat="1" applyFont="1" applyFill="1" applyBorder="1" applyAlignment="1" applyProtection="1">
      <alignment horizontal="center" wrapText="1"/>
    </xf>
    <xf numFmtId="43" fontId="54" fillId="26" borderId="83" xfId="107" applyFont="1" applyFill="1" applyBorder="1" applyAlignment="1" applyProtection="1">
      <alignment horizontal="center" wrapText="1"/>
    </xf>
    <xf numFmtId="0" fontId="54" fillId="26" borderId="0" xfId="0" applyFont="1" applyFill="1" applyProtection="1"/>
    <xf numFmtId="44" fontId="47" fillId="26" borderId="20" xfId="164" applyNumberFormat="1" applyFont="1" applyFill="1" applyBorder="1" applyAlignment="1" applyProtection="1">
      <alignment wrapText="1"/>
    </xf>
    <xf numFmtId="44" fontId="47" fillId="0" borderId="21" xfId="170" applyNumberFormat="1" applyFont="1" applyFill="1" applyBorder="1" applyProtection="1"/>
    <xf numFmtId="44" fontId="47" fillId="0" borderId="20" xfId="170" applyNumberFormat="1" applyFont="1" applyFill="1" applyBorder="1" applyProtection="1"/>
    <xf numFmtId="44" fontId="47" fillId="26" borderId="20" xfId="170" applyNumberFormat="1" applyFont="1" applyFill="1" applyBorder="1" applyAlignment="1" applyProtection="1">
      <alignment wrapText="1"/>
    </xf>
    <xf numFmtId="44" fontId="47" fillId="0" borderId="32" xfId="170" applyNumberFormat="1" applyFont="1" applyFill="1" applyBorder="1" applyProtection="1"/>
    <xf numFmtId="0" fontId="49" fillId="0" borderId="44" xfId="587" applyFont="1" applyBorder="1" applyAlignment="1" applyProtection="1">
      <alignment horizontal="left"/>
    </xf>
    <xf numFmtId="1" fontId="47" fillId="0" borderId="40" xfId="114" applyNumberFormat="1" applyFont="1" applyFill="1" applyBorder="1" applyAlignment="1" applyProtection="1">
      <alignment horizontal="center"/>
    </xf>
    <xf numFmtId="167" fontId="47" fillId="0" borderId="40" xfId="114" applyNumberFormat="1" applyFont="1" applyFill="1" applyBorder="1" applyAlignment="1" applyProtection="1">
      <alignment horizontal="center"/>
    </xf>
    <xf numFmtId="37" fontId="47" fillId="0" borderId="40" xfId="181" applyNumberFormat="1" applyFont="1" applyFill="1" applyBorder="1" applyAlignment="1" applyProtection="1"/>
    <xf numFmtId="0" fontId="49" fillId="0" borderId="30" xfId="587" applyFont="1" applyFill="1" applyBorder="1" applyAlignment="1" applyProtection="1">
      <alignment horizontal="left"/>
    </xf>
    <xf numFmtId="167" fontId="47" fillId="0" borderId="20" xfId="114" applyNumberFormat="1" applyFont="1" applyFill="1" applyBorder="1" applyAlignment="1" applyProtection="1">
      <alignment horizontal="center"/>
    </xf>
    <xf numFmtId="0" fontId="47" fillId="0" borderId="30" xfId="587" applyFont="1" applyFill="1" applyBorder="1" applyAlignment="1" applyProtection="1">
      <alignment horizontal="left" wrapText="1"/>
    </xf>
    <xf numFmtId="0" fontId="47" fillId="0" borderId="30" xfId="587" applyFont="1" applyFill="1" applyBorder="1" applyAlignment="1" applyProtection="1">
      <alignment horizontal="left"/>
    </xf>
    <xf numFmtId="0" fontId="47" fillId="0" borderId="69" xfId="587" applyFont="1" applyFill="1" applyBorder="1" applyAlignment="1" applyProtection="1">
      <alignment horizontal="left"/>
    </xf>
    <xf numFmtId="0" fontId="47" fillId="0" borderId="30" xfId="587" applyFont="1" applyBorder="1" applyAlignment="1" applyProtection="1">
      <alignment horizontal="left"/>
    </xf>
    <xf numFmtId="0" fontId="49" fillId="0" borderId="30" xfId="587" applyFont="1" applyBorder="1" applyAlignment="1" applyProtection="1">
      <alignment horizontal="left"/>
    </xf>
    <xf numFmtId="0" fontId="47" fillId="0" borderId="47" xfId="114" applyNumberFormat="1" applyFont="1" applyFill="1" applyBorder="1" applyAlignment="1" applyProtection="1">
      <alignment horizontal="left"/>
    </xf>
    <xf numFmtId="1" fontId="47" fillId="0" borderId="37" xfId="114" applyNumberFormat="1" applyFont="1" applyFill="1" applyBorder="1" applyAlignment="1" applyProtection="1">
      <alignment horizontal="center"/>
    </xf>
    <xf numFmtId="167" fontId="47" fillId="0" borderId="37" xfId="114" applyNumberFormat="1" applyFont="1" applyFill="1" applyBorder="1" applyAlignment="1" applyProtection="1">
      <alignment horizontal="center"/>
    </xf>
    <xf numFmtId="37" fontId="47" fillId="0" borderId="37" xfId="181" applyNumberFormat="1" applyFont="1" applyFill="1" applyBorder="1" applyAlignment="1" applyProtection="1"/>
    <xf numFmtId="167" fontId="58" fillId="0" borderId="19" xfId="107" applyNumberFormat="1" applyFont="1" applyFill="1" applyBorder="1" applyAlignment="1" applyProtection="1">
      <alignment horizontal="center"/>
    </xf>
    <xf numFmtId="166" fontId="53" fillId="0" borderId="29" xfId="107" applyNumberFormat="1" applyFont="1" applyFill="1" applyBorder="1" applyAlignment="1" applyProtection="1">
      <alignment horizontal="center"/>
    </xf>
    <xf numFmtId="44" fontId="53" fillId="0" borderId="19" xfId="169" applyNumberFormat="1" applyFont="1" applyFill="1" applyBorder="1" applyAlignment="1" applyProtection="1"/>
    <xf numFmtId="43" fontId="53" fillId="0" borderId="19" xfId="108" applyFont="1" applyFill="1" applyBorder="1" applyAlignment="1" applyProtection="1">
      <alignment horizontal="center"/>
    </xf>
    <xf numFmtId="166" fontId="53" fillId="0" borderId="26" xfId="107" applyNumberFormat="1" applyFont="1" applyFill="1" applyBorder="1" applyAlignment="1" applyProtection="1">
      <alignment horizontal="center"/>
    </xf>
    <xf numFmtId="0" fontId="0" fillId="26" borderId="12" xfId="0" applyFill="1" applyBorder="1" applyProtection="1"/>
    <xf numFmtId="0" fontId="0" fillId="26" borderId="0" xfId="0" applyFill="1" applyBorder="1" applyProtection="1"/>
    <xf numFmtId="0" fontId="10" fillId="0" borderId="11" xfId="0" applyFont="1" applyBorder="1" applyAlignment="1" applyProtection="1">
      <alignment wrapText="1"/>
    </xf>
    <xf numFmtId="0" fontId="10" fillId="0" borderId="11" xfId="0" applyFont="1" applyFill="1" applyBorder="1" applyAlignment="1" applyProtection="1"/>
    <xf numFmtId="167" fontId="8" fillId="0" borderId="11" xfId="107" applyNumberFormat="1" applyFont="1" applyFill="1" applyBorder="1" applyAlignment="1" applyProtection="1">
      <alignment wrapText="1"/>
    </xf>
    <xf numFmtId="0" fontId="10" fillId="0" borderId="0" xfId="0" applyFont="1" applyFill="1" applyAlignment="1" applyProtection="1"/>
    <xf numFmtId="0" fontId="10" fillId="0" borderId="0" xfId="0" applyFont="1" applyAlignment="1" applyProtection="1"/>
    <xf numFmtId="0" fontId="53" fillId="0" borderId="19" xfId="0" applyFont="1" applyFill="1" applyBorder="1" applyAlignment="1" applyProtection="1">
      <alignment horizontal="center"/>
    </xf>
    <xf numFmtId="166" fontId="53" fillId="0" borderId="29" xfId="164" applyNumberFormat="1" applyFont="1" applyFill="1" applyBorder="1" applyProtection="1"/>
    <xf numFmtId="0" fontId="55" fillId="0" borderId="0" xfId="0" applyFont="1" applyFill="1" applyBorder="1" applyAlignment="1" applyProtection="1"/>
    <xf numFmtId="166" fontId="53" fillId="0" borderId="19" xfId="164" applyNumberFormat="1" applyFont="1" applyFill="1" applyBorder="1" applyProtection="1"/>
    <xf numFmtId="0" fontId="0" fillId="27" borderId="0" xfId="0" applyFill="1" applyProtection="1"/>
    <xf numFmtId="0" fontId="2" fillId="0" borderId="19" xfId="0" applyFont="1" applyFill="1" applyBorder="1" applyAlignment="1" applyProtection="1">
      <alignment horizontal="center"/>
    </xf>
    <xf numFmtId="0" fontId="2" fillId="0" borderId="17" xfId="0" applyFont="1" applyFill="1" applyBorder="1" applyProtection="1"/>
    <xf numFmtId="1" fontId="2" fillId="0" borderId="19" xfId="107" applyNumberFormat="1" applyFont="1" applyFill="1" applyBorder="1" applyAlignment="1" applyProtection="1">
      <alignment horizontal="center"/>
    </xf>
    <xf numFmtId="166" fontId="2" fillId="0" borderId="26" xfId="164" applyNumberFormat="1" applyFont="1" applyFill="1" applyBorder="1" applyProtection="1"/>
    <xf numFmtId="166" fontId="2" fillId="0" borderId="19" xfId="164" applyNumberFormat="1" applyFont="1" applyFill="1" applyBorder="1" applyProtection="1"/>
    <xf numFmtId="0" fontId="2" fillId="0" borderId="0" xfId="0" applyFont="1" applyFill="1" applyBorder="1" applyProtection="1"/>
    <xf numFmtId="0" fontId="0" fillId="0" borderId="17" xfId="0" applyFill="1" applyBorder="1" applyProtection="1"/>
    <xf numFmtId="0" fontId="2" fillId="0" borderId="19" xfId="107" applyNumberFormat="1" applyFont="1" applyFill="1" applyBorder="1" applyAlignment="1" applyProtection="1">
      <alignment horizontal="center"/>
    </xf>
    <xf numFmtId="166" fontId="2" fillId="0" borderId="24" xfId="164" applyNumberFormat="1" applyFont="1" applyFill="1" applyBorder="1" applyProtection="1"/>
    <xf numFmtId="0" fontId="5" fillId="30" borderId="0" xfId="0" applyFont="1" applyFill="1" applyProtection="1"/>
    <xf numFmtId="0" fontId="0" fillId="32" borderId="0" xfId="0" applyFill="1" applyProtection="1"/>
    <xf numFmtId="0" fontId="2" fillId="0" borderId="26" xfId="107" applyNumberFormat="1" applyFont="1" applyFill="1" applyBorder="1" applyAlignment="1" applyProtection="1">
      <alignment horizontal="center"/>
    </xf>
    <xf numFmtId="0" fontId="2" fillId="0" borderId="17" xfId="0" applyFont="1" applyFill="1" applyBorder="1" applyAlignment="1" applyProtection="1">
      <alignment horizontal="center"/>
    </xf>
    <xf numFmtId="0" fontId="2" fillId="0" borderId="28" xfId="107" applyNumberFormat="1" applyFont="1" applyFill="1" applyBorder="1" applyAlignment="1" applyProtection="1">
      <alignment horizontal="center"/>
    </xf>
    <xf numFmtId="0" fontId="2" fillId="27" borderId="11" xfId="0" applyFont="1" applyFill="1" applyBorder="1" applyAlignment="1" applyProtection="1">
      <alignment horizontal="center"/>
    </xf>
    <xf numFmtId="0" fontId="5" fillId="27" borderId="11" xfId="0" applyFont="1" applyFill="1" applyBorder="1" applyProtection="1"/>
    <xf numFmtId="0" fontId="5" fillId="27" borderId="11" xfId="107" applyNumberFormat="1" applyFont="1" applyFill="1" applyBorder="1" applyAlignment="1" applyProtection="1">
      <alignment horizontal="center"/>
    </xf>
    <xf numFmtId="0" fontId="0" fillId="27" borderId="12" xfId="0" applyFill="1" applyBorder="1" applyProtection="1"/>
    <xf numFmtId="0" fontId="0" fillId="30" borderId="0" xfId="0" applyFill="1" applyProtection="1"/>
    <xf numFmtId="44" fontId="0" fillId="0" borderId="0" xfId="164" applyFont="1" applyProtection="1"/>
    <xf numFmtId="43" fontId="0" fillId="0" borderId="0" xfId="0" applyNumberFormat="1" applyFill="1" applyProtection="1"/>
    <xf numFmtId="0" fontId="10" fillId="0" borderId="0" xfId="0" applyFont="1" applyFill="1" applyBorder="1" applyAlignment="1" applyProtection="1"/>
    <xf numFmtId="0" fontId="0" fillId="28" borderId="26" xfId="0" applyFill="1" applyBorder="1" applyAlignment="1" applyProtection="1"/>
    <xf numFmtId="44" fontId="7" fillId="30" borderId="19" xfId="164" applyNumberFormat="1" applyFont="1" applyFill="1" applyBorder="1" applyAlignment="1" applyProtection="1">
      <alignment horizontal="center"/>
    </xf>
    <xf numFmtId="42" fontId="53" fillId="28" borderId="84" xfId="425" applyNumberFormat="1" applyFont="1" applyFill="1" applyBorder="1" applyProtection="1"/>
    <xf numFmtId="42" fontId="53" fillId="28" borderId="76" xfId="424" applyNumberFormat="1" applyFont="1" applyFill="1" applyBorder="1" applyProtection="1"/>
    <xf numFmtId="169" fontId="7" fillId="30" borderId="19" xfId="107" applyNumberFormat="1" applyFont="1" applyFill="1" applyBorder="1" applyAlignment="1" applyProtection="1">
      <alignment horizontal="left" indent="3"/>
    </xf>
    <xf numFmtId="0" fontId="0" fillId="29" borderId="0" xfId="0" applyFill="1" applyProtection="1"/>
    <xf numFmtId="44" fontId="2" fillId="28" borderId="19" xfId="169" applyNumberFormat="1" applyFont="1" applyFill="1" applyBorder="1" applyAlignment="1" applyProtection="1"/>
    <xf numFmtId="0" fontId="5" fillId="30" borderId="17" xfId="0" applyFont="1" applyFill="1" applyBorder="1" applyProtection="1"/>
    <xf numFmtId="3" fontId="7" fillId="30" borderId="17" xfId="107" applyNumberFormat="1" applyFont="1" applyFill="1" applyBorder="1" applyAlignment="1" applyProtection="1">
      <alignment horizontal="right"/>
    </xf>
    <xf numFmtId="0" fontId="0" fillId="0" borderId="17" xfId="0" applyFill="1" applyBorder="1" applyAlignment="1" applyProtection="1">
      <alignment horizontal="left" indent="3"/>
    </xf>
    <xf numFmtId="0" fontId="2" fillId="28" borderId="19" xfId="107" applyNumberFormat="1" applyFont="1" applyFill="1" applyBorder="1" applyAlignment="1" applyProtection="1">
      <alignment horizontal="center"/>
    </xf>
    <xf numFmtId="0" fontId="50" fillId="0" borderId="12" xfId="0" applyFont="1" applyFill="1" applyBorder="1" applyAlignment="1" applyProtection="1"/>
    <xf numFmtId="42" fontId="53" fillId="28" borderId="84" xfId="460" applyNumberFormat="1" applyFont="1" applyFill="1" applyBorder="1" applyProtection="1"/>
    <xf numFmtId="42" fontId="17" fillId="0" borderId="64" xfId="463" applyNumberFormat="1" applyFont="1" applyBorder="1" applyProtection="1"/>
    <xf numFmtId="0" fontId="43" fillId="0" borderId="86" xfId="0" applyFont="1" applyFill="1" applyBorder="1" applyAlignment="1" applyProtection="1">
      <alignment horizontal="left" indent="5"/>
    </xf>
    <xf numFmtId="44" fontId="2" fillId="28" borderId="19" xfId="164" applyNumberFormat="1" applyFont="1" applyFill="1" applyBorder="1" applyAlignment="1" applyProtection="1">
      <alignment horizontal="center"/>
    </xf>
    <xf numFmtId="0" fontId="7" fillId="30" borderId="19" xfId="0" applyFont="1" applyFill="1" applyBorder="1" applyProtection="1"/>
    <xf numFmtId="0" fontId="0" fillId="28" borderId="26" xfId="0" applyFill="1" applyBorder="1" applyProtection="1"/>
    <xf numFmtId="3" fontId="2" fillId="28" borderId="19" xfId="164" applyNumberFormat="1" applyFont="1" applyFill="1" applyBorder="1" applyAlignment="1" applyProtection="1">
      <alignment horizontal="right"/>
    </xf>
    <xf numFmtId="167" fontId="7" fillId="30" borderId="19" xfId="107" applyNumberFormat="1" applyFont="1" applyFill="1" applyBorder="1" applyAlignment="1" applyProtection="1">
      <alignment horizontal="center"/>
    </xf>
    <xf numFmtId="3" fontId="53" fillId="0" borderId="19" xfId="164" quotePrefix="1" applyNumberFormat="1" applyFont="1" applyFill="1" applyBorder="1" applyAlignment="1" applyProtection="1">
      <alignment horizontal="right"/>
    </xf>
    <xf numFmtId="3" fontId="7" fillId="27" borderId="11" xfId="107" applyNumberFormat="1" applyFont="1" applyFill="1" applyBorder="1" applyAlignment="1" applyProtection="1">
      <alignment horizontal="right"/>
    </xf>
    <xf numFmtId="3" fontId="2" fillId="0" borderId="19" xfId="164" applyNumberFormat="1" applyFont="1" applyFill="1" applyBorder="1" applyAlignment="1" applyProtection="1">
      <alignment horizontal="right"/>
    </xf>
    <xf numFmtId="169" fontId="7" fillId="30" borderId="19" xfId="107" applyNumberFormat="1" applyFont="1" applyFill="1" applyBorder="1" applyAlignment="1" applyProtection="1">
      <alignment horizontal="center"/>
    </xf>
    <xf numFmtId="43" fontId="5" fillId="30" borderId="17" xfId="108" applyFont="1" applyFill="1" applyBorder="1" applyAlignment="1" applyProtection="1">
      <alignment horizontal="center"/>
    </xf>
    <xf numFmtId="0" fontId="7" fillId="27" borderId="0" xfId="0" applyFont="1" applyFill="1" applyProtection="1"/>
    <xf numFmtId="0" fontId="7" fillId="30" borderId="26" xfId="0" applyFont="1" applyFill="1" applyBorder="1" applyProtection="1"/>
    <xf numFmtId="0" fontId="2" fillId="30" borderId="17" xfId="0" applyFont="1" applyFill="1" applyBorder="1" applyAlignment="1" applyProtection="1">
      <alignment horizontal="center"/>
    </xf>
    <xf numFmtId="42" fontId="53" fillId="0" borderId="76" xfId="421" applyNumberFormat="1" applyFont="1" applyFill="1" applyBorder="1" applyProtection="1"/>
    <xf numFmtId="0" fontId="5" fillId="30" borderId="17" xfId="107" applyNumberFormat="1" applyFont="1" applyFill="1" applyBorder="1" applyAlignment="1" applyProtection="1">
      <alignment horizontal="center"/>
    </xf>
    <xf numFmtId="166" fontId="17" fillId="0" borderId="88" xfId="185" applyNumberFormat="1" applyFont="1" applyFill="1" applyBorder="1" applyProtection="1"/>
    <xf numFmtId="166" fontId="59" fillId="0" borderId="76" xfId="185" applyNumberFormat="1" applyFont="1" applyFill="1" applyBorder="1" applyAlignment="1" applyProtection="1">
      <alignment horizontal="right"/>
    </xf>
    <xf numFmtId="169" fontId="7" fillId="30" borderId="19" xfId="164" applyNumberFormat="1" applyFont="1" applyFill="1" applyBorder="1" applyAlignment="1" applyProtection="1">
      <alignment horizontal="center"/>
    </xf>
    <xf numFmtId="3" fontId="7" fillId="30" borderId="19" xfId="164" applyNumberFormat="1" applyFont="1" applyFill="1" applyBorder="1" applyAlignment="1" applyProtection="1">
      <alignment horizontal="right"/>
    </xf>
    <xf numFmtId="10" fontId="0" fillId="0" borderId="12" xfId="0" applyNumberFormat="1" applyFill="1" applyBorder="1" applyProtection="1"/>
    <xf numFmtId="0" fontId="2" fillId="30" borderId="19" xfId="0" applyFont="1" applyFill="1" applyBorder="1" applyAlignment="1" applyProtection="1">
      <alignment horizontal="center"/>
    </xf>
    <xf numFmtId="10" fontId="47" fillId="26" borderId="12" xfId="0" applyNumberFormat="1" applyFont="1" applyFill="1" applyBorder="1" applyProtection="1"/>
    <xf numFmtId="169" fontId="2" fillId="28" borderId="19" xfId="164" applyNumberFormat="1" applyFont="1" applyFill="1" applyBorder="1" applyAlignment="1" applyProtection="1">
      <alignment horizontal="center"/>
    </xf>
    <xf numFmtId="0" fontId="7" fillId="30" borderId="19" xfId="107" applyNumberFormat="1" applyFont="1" applyFill="1" applyBorder="1" applyAlignment="1" applyProtection="1">
      <alignment horizontal="center"/>
    </xf>
    <xf numFmtId="0" fontId="5" fillId="30" borderId="19" xfId="0" applyFont="1" applyFill="1" applyBorder="1" applyProtection="1"/>
    <xf numFmtId="166" fontId="2" fillId="0" borderId="64" xfId="164" applyNumberFormat="1" applyFont="1" applyFill="1" applyBorder="1" applyProtection="1"/>
    <xf numFmtId="43" fontId="2" fillId="28" borderId="19" xfId="108" applyFont="1" applyFill="1" applyBorder="1" applyAlignment="1" applyProtection="1">
      <alignment horizontal="center"/>
    </xf>
    <xf numFmtId="0" fontId="0" fillId="26" borderId="12" xfId="0" applyFill="1" applyBorder="1" applyAlignment="1" applyProtection="1">
      <alignment horizontal="right"/>
    </xf>
    <xf numFmtId="42" fontId="53" fillId="0" borderId="76" xfId="423" applyNumberFormat="1" applyFont="1" applyBorder="1" applyProtection="1"/>
    <xf numFmtId="0" fontId="2" fillId="0" borderId="12" xfId="0" applyFont="1" applyFill="1" applyBorder="1" applyAlignment="1" applyProtection="1">
      <alignment horizontal="center"/>
    </xf>
    <xf numFmtId="0" fontId="0" fillId="0" borderId="26" xfId="0" applyFill="1" applyBorder="1" applyProtection="1"/>
    <xf numFmtId="0" fontId="7" fillId="30" borderId="19" xfId="0" applyFont="1" applyFill="1" applyBorder="1" applyAlignment="1" applyProtection="1">
      <alignment horizontal="center"/>
    </xf>
    <xf numFmtId="44" fontId="0" fillId="0" borderId="0" xfId="164" applyFont="1" applyAlignment="1" applyProtection="1">
      <alignment horizontal="right"/>
    </xf>
    <xf numFmtId="169" fontId="7" fillId="30" borderId="17" xfId="107" applyNumberFormat="1" applyFont="1" applyFill="1" applyBorder="1" applyAlignment="1" applyProtection="1">
      <alignment horizontal="center"/>
    </xf>
    <xf numFmtId="42" fontId="17" fillId="0" borderId="26" xfId="463" applyNumberFormat="1" applyFont="1" applyBorder="1" applyProtection="1"/>
    <xf numFmtId="166" fontId="2" fillId="28" borderId="24" xfId="164" applyNumberFormat="1" applyFont="1" applyFill="1" applyBorder="1" applyProtection="1"/>
    <xf numFmtId="0" fontId="7" fillId="0" borderId="0" xfId="0" applyFont="1" applyFill="1" applyBorder="1" applyProtection="1"/>
    <xf numFmtId="0" fontId="7" fillId="26" borderId="0" xfId="0" applyFont="1" applyFill="1" applyBorder="1" applyProtection="1"/>
    <xf numFmtId="169" fontId="5" fillId="30" borderId="19" xfId="107" applyNumberFormat="1" applyFont="1" applyFill="1" applyBorder="1" applyAlignment="1" applyProtection="1">
      <alignment horizontal="left" indent="5"/>
    </xf>
    <xf numFmtId="3" fontId="7" fillId="30" borderId="19" xfId="107" applyNumberFormat="1" applyFont="1" applyFill="1" applyBorder="1" applyAlignment="1" applyProtection="1">
      <alignment horizontal="right"/>
    </xf>
    <xf numFmtId="167" fontId="9" fillId="28" borderId="19" xfId="107" applyNumberFormat="1" applyFont="1" applyFill="1" applyBorder="1" applyAlignment="1" applyProtection="1">
      <alignment horizontal="center"/>
    </xf>
    <xf numFmtId="169" fontId="7" fillId="30" borderId="24" xfId="107" applyNumberFormat="1" applyFont="1" applyFill="1" applyBorder="1" applyAlignment="1" applyProtection="1">
      <alignment horizontal="center"/>
    </xf>
    <xf numFmtId="167" fontId="7" fillId="30" borderId="17" xfId="107" applyNumberFormat="1" applyFont="1" applyFill="1" applyBorder="1" applyAlignment="1" applyProtection="1">
      <alignment horizontal="center"/>
    </xf>
    <xf numFmtId="44" fontId="2" fillId="28" borderId="24" xfId="164" applyNumberFormat="1" applyFont="1" applyFill="1" applyBorder="1" applyAlignment="1" applyProtection="1">
      <alignment horizontal="center"/>
    </xf>
    <xf numFmtId="0" fontId="5" fillId="30" borderId="19" xfId="107" applyNumberFormat="1" applyFont="1" applyFill="1" applyBorder="1" applyAlignment="1" applyProtection="1">
      <alignment horizontal="center"/>
    </xf>
    <xf numFmtId="3" fontId="53" fillId="0" borderId="19" xfId="164" applyNumberFormat="1" applyFont="1" applyFill="1" applyBorder="1" applyAlignment="1" applyProtection="1">
      <alignment horizontal="right"/>
    </xf>
    <xf numFmtId="169" fontId="2" fillId="28" borderId="19" xfId="169" applyNumberFormat="1" applyFont="1" applyFill="1" applyBorder="1" applyAlignment="1" applyProtection="1"/>
    <xf numFmtId="10" fontId="0" fillId="0" borderId="0" xfId="0" applyNumberFormat="1" applyFill="1" applyBorder="1" applyProtection="1"/>
    <xf numFmtId="3" fontId="2" fillId="0" borderId="17" xfId="164" applyNumberFormat="1" applyFont="1" applyFill="1" applyBorder="1" applyAlignment="1" applyProtection="1">
      <alignment horizontal="right"/>
    </xf>
    <xf numFmtId="0" fontId="2" fillId="28" borderId="19" xfId="0" applyFont="1" applyFill="1" applyBorder="1" applyAlignment="1" applyProtection="1">
      <alignment horizontal="center"/>
    </xf>
    <xf numFmtId="0" fontId="2" fillId="28" borderId="17" xfId="0" applyFont="1" applyFill="1" applyBorder="1" applyProtection="1"/>
    <xf numFmtId="44" fontId="2" fillId="0" borderId="64" xfId="164" applyNumberFormat="1" applyFont="1" applyFill="1" applyBorder="1" applyAlignment="1" applyProtection="1">
      <alignment horizontal="center"/>
    </xf>
    <xf numFmtId="0" fontId="0" fillId="26" borderId="0" xfId="0" applyFill="1" applyBorder="1" applyAlignment="1" applyProtection="1">
      <alignment horizontal="right"/>
    </xf>
    <xf numFmtId="166" fontId="8" fillId="0" borderId="11" xfId="164" applyNumberFormat="1" applyFont="1" applyFill="1" applyBorder="1" applyAlignment="1" applyProtection="1">
      <alignment horizontal="right" wrapText="1"/>
    </xf>
    <xf numFmtId="0" fontId="0" fillId="0" borderId="12" xfId="0" applyFill="1" applyBorder="1" applyAlignment="1" applyProtection="1">
      <alignment horizontal="right"/>
    </xf>
    <xf numFmtId="169" fontId="2" fillId="0" borderId="26" xfId="169" applyNumberFormat="1" applyFont="1" applyFill="1" applyBorder="1" applyAlignment="1" applyProtection="1"/>
    <xf numFmtId="44" fontId="2" fillId="0" borderId="26" xfId="169" applyNumberFormat="1" applyFont="1" applyFill="1" applyBorder="1" applyAlignment="1" applyProtection="1"/>
    <xf numFmtId="43" fontId="2" fillId="0" borderId="26" xfId="108" applyFont="1" applyFill="1" applyBorder="1" applyAlignment="1" applyProtection="1">
      <alignment horizontal="center"/>
    </xf>
    <xf numFmtId="169" fontId="2" fillId="0" borderId="64" xfId="169" applyNumberFormat="1" applyFont="1" applyFill="1" applyBorder="1" applyAlignment="1" applyProtection="1"/>
    <xf numFmtId="0" fontId="0" fillId="0" borderId="64" xfId="0" applyFill="1" applyBorder="1" applyProtection="1"/>
    <xf numFmtId="44" fontId="2" fillId="0" borderId="64" xfId="169" applyNumberFormat="1" applyFont="1" applyFill="1" applyBorder="1" applyAlignment="1" applyProtection="1"/>
    <xf numFmtId="43" fontId="2" fillId="0" borderId="64" xfId="108" applyFont="1" applyFill="1" applyBorder="1" applyAlignment="1" applyProtection="1">
      <alignment horizontal="center"/>
    </xf>
    <xf numFmtId="43" fontId="2" fillId="0" borderId="18" xfId="108" applyFont="1" applyFill="1" applyBorder="1" applyAlignment="1" applyProtection="1">
      <alignment horizontal="center"/>
    </xf>
    <xf numFmtId="0" fontId="2" fillId="26" borderId="14" xfId="0" applyFont="1" applyFill="1" applyBorder="1" applyAlignment="1" applyProtection="1">
      <alignment horizontal="center"/>
    </xf>
    <xf numFmtId="0" fontId="2" fillId="26" borderId="0" xfId="0" applyFont="1" applyFill="1" applyBorder="1" applyProtection="1"/>
    <xf numFmtId="0" fontId="2" fillId="26" borderId="0" xfId="107" applyNumberFormat="1" applyFont="1" applyFill="1" applyBorder="1" applyAlignment="1" applyProtection="1">
      <alignment horizontal="center"/>
    </xf>
    <xf numFmtId="167" fontId="9" fillId="26" borderId="0" xfId="107" applyNumberFormat="1" applyFont="1" applyFill="1" applyBorder="1" applyAlignment="1" applyProtection="1">
      <alignment horizontal="center"/>
    </xf>
    <xf numFmtId="3" fontId="9" fillId="26" borderId="0" xfId="107" applyNumberFormat="1" applyFont="1" applyFill="1" applyBorder="1" applyAlignment="1" applyProtection="1">
      <alignment horizontal="right"/>
    </xf>
    <xf numFmtId="44" fontId="2" fillId="0" borderId="0" xfId="164" applyNumberFormat="1" applyFont="1" applyFill="1" applyBorder="1" applyAlignment="1" applyProtection="1">
      <alignment horizontal="center"/>
    </xf>
    <xf numFmtId="169" fontId="9" fillId="26" borderId="0" xfId="107" applyNumberFormat="1" applyFont="1" applyFill="1" applyBorder="1" applyAlignment="1" applyProtection="1">
      <alignment horizontal="center"/>
    </xf>
    <xf numFmtId="43" fontId="2" fillId="26" borderId="0" xfId="108" applyFont="1" applyFill="1" applyBorder="1" applyAlignment="1" applyProtection="1">
      <alignment horizontal="center"/>
    </xf>
    <xf numFmtId="43" fontId="2" fillId="26" borderId="75" xfId="108" applyFont="1" applyFill="1" applyBorder="1" applyAlignment="1" applyProtection="1">
      <alignment horizontal="center"/>
    </xf>
    <xf numFmtId="0" fontId="2" fillId="0" borderId="91" xfId="0" applyFont="1" applyFill="1" applyBorder="1" applyAlignment="1" applyProtection="1">
      <alignment horizontal="center"/>
    </xf>
    <xf numFmtId="0" fontId="2" fillId="0" borderId="91" xfId="107" applyNumberFormat="1" applyFont="1" applyFill="1" applyBorder="1" applyAlignment="1" applyProtection="1">
      <alignment horizontal="center"/>
    </xf>
    <xf numFmtId="167" fontId="9" fillId="0" borderId="91" xfId="107" applyNumberFormat="1" applyFont="1" applyFill="1" applyBorder="1" applyAlignment="1" applyProtection="1">
      <alignment horizontal="center"/>
    </xf>
    <xf numFmtId="3" fontId="2" fillId="0" borderId="91" xfId="164" applyNumberFormat="1" applyFont="1" applyFill="1" applyBorder="1" applyAlignment="1" applyProtection="1">
      <alignment horizontal="right"/>
    </xf>
    <xf numFmtId="44" fontId="2" fillId="0" borderId="91" xfId="164" applyNumberFormat="1" applyFont="1" applyFill="1" applyBorder="1" applyAlignment="1" applyProtection="1">
      <alignment horizontal="center"/>
    </xf>
    <xf numFmtId="42" fontId="17" fillId="0" borderId="91" xfId="463" applyNumberFormat="1" applyFont="1" applyBorder="1" applyProtection="1"/>
    <xf numFmtId="166" fontId="2" fillId="0" borderId="91" xfId="164" applyNumberFormat="1" applyFont="1" applyFill="1" applyBorder="1" applyProtection="1"/>
    <xf numFmtId="169" fontId="2" fillId="0" borderId="91" xfId="169" applyNumberFormat="1" applyFont="1" applyFill="1" applyBorder="1" applyAlignment="1" applyProtection="1"/>
    <xf numFmtId="0" fontId="0" fillId="0" borderId="91" xfId="0" applyFill="1" applyBorder="1" applyProtection="1"/>
    <xf numFmtId="44" fontId="2" fillId="0" borderId="91" xfId="169" applyNumberFormat="1" applyFont="1" applyFill="1" applyBorder="1" applyAlignment="1" applyProtection="1"/>
    <xf numFmtId="43" fontId="2" fillId="0" borderId="91" xfId="108" applyFont="1" applyFill="1" applyBorder="1" applyAlignment="1" applyProtection="1">
      <alignment horizontal="center"/>
    </xf>
    <xf numFmtId="169" fontId="0" fillId="0" borderId="0" xfId="0" applyNumberFormat="1" applyFill="1" applyProtection="1"/>
    <xf numFmtId="0" fontId="0" fillId="0" borderId="0" xfId="0" applyProtection="1"/>
    <xf numFmtId="0" fontId="0" fillId="0" borderId="0" xfId="0" applyFill="1" applyBorder="1" applyAlignment="1" applyProtection="1">
      <alignment horizontal="center"/>
    </xf>
    <xf numFmtId="0" fontId="47" fillId="0" borderId="12" xfId="0" applyFont="1" applyFill="1" applyBorder="1" applyAlignment="1" applyProtection="1">
      <alignment horizontal="center"/>
    </xf>
    <xf numFmtId="0" fontId="0" fillId="0" borderId="26" xfId="0" applyFill="1" applyBorder="1" applyAlignment="1" applyProtection="1">
      <alignment horizontal="left" indent="3"/>
    </xf>
    <xf numFmtId="0" fontId="2" fillId="28" borderId="26" xfId="0" applyFont="1" applyFill="1" applyBorder="1" applyProtection="1"/>
    <xf numFmtId="0" fontId="0" fillId="0" borderId="0" xfId="0" applyProtection="1"/>
    <xf numFmtId="169" fontId="2" fillId="30" borderId="19" xfId="0" applyNumberFormat="1" applyFont="1" applyFill="1" applyBorder="1" applyAlignment="1" applyProtection="1">
      <alignment horizontal="center"/>
    </xf>
    <xf numFmtId="169" fontId="5" fillId="30" borderId="19" xfId="0" applyNumberFormat="1" applyFont="1" applyFill="1" applyBorder="1" applyProtection="1"/>
    <xf numFmtId="169" fontId="5" fillId="30" borderId="19" xfId="107" applyNumberFormat="1" applyFont="1" applyFill="1" applyBorder="1" applyAlignment="1" applyProtection="1">
      <alignment horizontal="center"/>
    </xf>
    <xf numFmtId="169" fontId="0" fillId="0" borderId="0" xfId="0" applyNumberFormat="1" applyFill="1" applyBorder="1" applyProtection="1"/>
    <xf numFmtId="169" fontId="0" fillId="27" borderId="0" xfId="0" applyNumberFormat="1" applyFill="1" applyProtection="1"/>
    <xf numFmtId="0" fontId="1" fillId="0" borderId="0" xfId="0" applyFont="1" applyProtection="1"/>
    <xf numFmtId="0" fontId="9" fillId="34" borderId="12" xfId="0" applyFont="1" applyFill="1" applyBorder="1" applyProtection="1"/>
    <xf numFmtId="10" fontId="0" fillId="34" borderId="12" xfId="0" applyNumberFormat="1" applyFill="1" applyBorder="1" applyProtection="1"/>
    <xf numFmtId="0" fontId="5" fillId="34" borderId="90" xfId="0" applyFont="1" applyFill="1" applyBorder="1" applyAlignment="1" applyProtection="1">
      <alignment horizontal="center"/>
    </xf>
    <xf numFmtId="0" fontId="5" fillId="34" borderId="90" xfId="0" applyFont="1" applyFill="1" applyBorder="1" applyProtection="1"/>
    <xf numFmtId="2" fontId="5" fillId="34" borderId="90" xfId="107" applyNumberFormat="1" applyFont="1" applyFill="1" applyBorder="1" applyAlignment="1" applyProtection="1">
      <alignment horizontal="center"/>
    </xf>
    <xf numFmtId="167" fontId="7" fillId="34" borderId="90" xfId="107" applyNumberFormat="1" applyFont="1" applyFill="1" applyBorder="1" applyAlignment="1" applyProtection="1">
      <alignment horizontal="center"/>
    </xf>
    <xf numFmtId="3" fontId="7" fillId="34" borderId="90" xfId="107" applyNumberFormat="1" applyFont="1" applyFill="1" applyBorder="1" applyAlignment="1" applyProtection="1">
      <alignment horizontal="right"/>
    </xf>
    <xf numFmtId="169" fontId="7" fillId="34" borderId="90" xfId="107" applyNumberFormat="1" applyFont="1" applyFill="1" applyBorder="1" applyAlignment="1" applyProtection="1">
      <alignment horizontal="center"/>
    </xf>
    <xf numFmtId="169" fontId="7" fillId="34" borderId="74" xfId="107" applyNumberFormat="1" applyFont="1" applyFill="1" applyBorder="1" applyAlignment="1" applyProtection="1">
      <alignment horizontal="center"/>
    </xf>
    <xf numFmtId="169" fontId="7" fillId="34" borderId="85" xfId="107" applyNumberFormat="1" applyFont="1" applyFill="1" applyBorder="1" applyAlignment="1" applyProtection="1">
      <alignment horizontal="center"/>
    </xf>
    <xf numFmtId="43" fontId="5" fillId="34" borderId="90" xfId="107" applyFont="1" applyFill="1" applyBorder="1" applyAlignment="1" applyProtection="1">
      <alignment horizontal="center"/>
    </xf>
    <xf numFmtId="0" fontId="5" fillId="34" borderId="87" xfId="0" applyFont="1" applyFill="1" applyBorder="1" applyProtection="1"/>
    <xf numFmtId="2" fontId="5" fillId="34" borderId="87" xfId="107" applyNumberFormat="1" applyFont="1" applyFill="1" applyBorder="1" applyAlignment="1" applyProtection="1">
      <alignment horizontal="center"/>
    </xf>
    <xf numFmtId="44" fontId="5" fillId="34" borderId="87" xfId="164" applyFont="1" applyFill="1" applyBorder="1" applyProtection="1"/>
    <xf numFmtId="172" fontId="22" fillId="34" borderId="87" xfId="0" applyNumberFormat="1" applyFont="1" applyFill="1" applyBorder="1" applyAlignment="1" applyProtection="1">
      <alignment horizontal="right" vertical="center"/>
    </xf>
    <xf numFmtId="5" fontId="5" fillId="34" borderId="87" xfId="0" applyNumberFormat="1" applyFont="1" applyFill="1" applyBorder="1" applyProtection="1"/>
    <xf numFmtId="5" fontId="7" fillId="34" borderId="87" xfId="0" applyNumberFormat="1" applyFont="1" applyFill="1" applyBorder="1" applyAlignment="1" applyProtection="1">
      <alignment horizontal="center"/>
    </xf>
    <xf numFmtId="0" fontId="5" fillId="34" borderId="85" xfId="0" applyFont="1" applyFill="1" applyBorder="1" applyProtection="1"/>
    <xf numFmtId="0" fontId="48" fillId="0" borderId="0" xfId="0" applyFont="1" applyFill="1" applyBorder="1" applyAlignment="1" applyProtection="1">
      <alignment horizontal="center" vertical="top"/>
    </xf>
    <xf numFmtId="0" fontId="47" fillId="35" borderId="34" xfId="0" applyFont="1" applyFill="1" applyBorder="1" applyAlignment="1" applyProtection="1">
      <alignment horizontal="center" vertical="top" wrapText="1"/>
    </xf>
    <xf numFmtId="0" fontId="48" fillId="0" borderId="0" xfId="0" applyFont="1" applyFill="1" applyAlignment="1" applyProtection="1">
      <alignment horizontal="center" vertical="top"/>
    </xf>
    <xf numFmtId="0" fontId="48" fillId="0" borderId="0" xfId="0" applyFont="1" applyAlignment="1" applyProtection="1">
      <alignment horizontal="center" vertical="top"/>
    </xf>
    <xf numFmtId="0" fontId="47" fillId="34" borderId="12" xfId="0" applyFont="1" applyFill="1" applyBorder="1" applyProtection="1"/>
    <xf numFmtId="10" fontId="47" fillId="34" borderId="12" xfId="0" applyNumberFormat="1" applyFont="1" applyFill="1" applyBorder="1" applyProtection="1"/>
    <xf numFmtId="0" fontId="9" fillId="35" borderId="11" xfId="0" applyFont="1" applyFill="1" applyBorder="1" applyAlignment="1" applyProtection="1">
      <alignment horizontal="center" vertical="top" wrapText="1"/>
    </xf>
    <xf numFmtId="166" fontId="7" fillId="0" borderId="0" xfId="170" applyNumberFormat="1" applyFont="1" applyFill="1" applyBorder="1" applyAlignment="1" applyProtection="1">
      <alignment horizontal="center"/>
    </xf>
    <xf numFmtId="166" fontId="0" fillId="0" borderId="0" xfId="0" applyNumberFormat="1" applyFill="1" applyBorder="1" applyAlignment="1" applyProtection="1">
      <alignment horizontal="center"/>
    </xf>
    <xf numFmtId="166" fontId="7" fillId="0" borderId="0" xfId="170"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166" fontId="7" fillId="0" borderId="0" xfId="170" applyNumberFormat="1" applyFont="1" applyFill="1" applyBorder="1" applyAlignment="1" applyProtection="1"/>
    <xf numFmtId="166" fontId="50" fillId="0" borderId="12" xfId="170" applyNumberFormat="1" applyFont="1" applyFill="1" applyBorder="1" applyAlignment="1" applyProtection="1">
      <alignment horizontal="center"/>
    </xf>
    <xf numFmtId="166" fontId="47" fillId="0" borderId="12" xfId="0" applyNumberFormat="1" applyFont="1" applyFill="1" applyBorder="1" applyAlignment="1" applyProtection="1">
      <alignment horizontal="center"/>
    </xf>
    <xf numFmtId="166" fontId="50" fillId="0" borderId="12" xfId="170" applyNumberFormat="1" applyFont="1" applyFill="1" applyBorder="1" applyAlignment="1" applyProtection="1">
      <alignment horizontal="centerContinuous"/>
    </xf>
    <xf numFmtId="1" fontId="47" fillId="0" borderId="12" xfId="0" applyNumberFormat="1" applyFont="1" applyFill="1" applyBorder="1" applyAlignment="1" applyProtection="1">
      <alignment horizontal="center"/>
    </xf>
    <xf numFmtId="166" fontId="50" fillId="0" borderId="12" xfId="170" applyNumberFormat="1" applyFont="1" applyFill="1" applyBorder="1" applyAlignment="1" applyProtection="1"/>
    <xf numFmtId="166" fontId="0" fillId="0" borderId="0" xfId="0" applyNumberFormat="1" applyProtection="1"/>
    <xf numFmtId="2" fontId="47" fillId="0" borderId="45" xfId="107" applyNumberFormat="1" applyFont="1" applyFill="1" applyBorder="1" applyAlignment="1" applyProtection="1">
      <alignment horizontal="center"/>
    </xf>
    <xf numFmtId="2" fontId="47" fillId="0" borderId="48" xfId="107" applyNumberFormat="1" applyFont="1" applyFill="1" applyBorder="1" applyAlignment="1" applyProtection="1">
      <alignment horizontal="center"/>
    </xf>
    <xf numFmtId="0" fontId="47" fillId="35" borderId="50" xfId="0" applyFont="1" applyFill="1" applyBorder="1" applyAlignment="1" applyProtection="1">
      <alignment horizontal="center" wrapText="1"/>
    </xf>
    <xf numFmtId="0" fontId="47" fillId="35" borderId="45" xfId="0" applyFont="1" applyFill="1" applyBorder="1" applyAlignment="1" applyProtection="1">
      <alignment horizontal="center" wrapText="1"/>
    </xf>
    <xf numFmtId="2" fontId="49" fillId="0" borderId="40" xfId="320" applyNumberFormat="1" applyFont="1" applyFill="1" applyBorder="1" applyProtection="1"/>
    <xf numFmtId="2" fontId="49" fillId="0" borderId="20" xfId="320" applyNumberFormat="1" applyFont="1" applyFill="1" applyBorder="1" applyProtection="1"/>
    <xf numFmtId="0" fontId="47" fillId="31" borderId="0" xfId="0" applyFont="1" applyFill="1" applyProtection="1"/>
    <xf numFmtId="10" fontId="47" fillId="31" borderId="0" xfId="0" applyNumberFormat="1" applyFont="1" applyFill="1" applyProtection="1"/>
    <xf numFmtId="0" fontId="50" fillId="0" borderId="12" xfId="0" applyFont="1" applyFill="1" applyBorder="1" applyProtection="1"/>
    <xf numFmtId="166" fontId="50" fillId="0" borderId="12" xfId="164" applyNumberFormat="1" applyFont="1" applyFill="1" applyBorder="1" applyAlignment="1" applyProtection="1"/>
    <xf numFmtId="0" fontId="50" fillId="0" borderId="0" xfId="0" applyFont="1" applyFill="1" applyBorder="1" applyAlignment="1" applyProtection="1"/>
    <xf numFmtId="0" fontId="47" fillId="30" borderId="77" xfId="0" applyFont="1" applyFill="1" applyBorder="1" applyProtection="1"/>
    <xf numFmtId="0" fontId="65" fillId="0" borderId="0" xfId="0" applyFont="1" applyProtection="1"/>
    <xf numFmtId="0" fontId="66" fillId="0" borderId="26" xfId="0" applyFont="1" applyBorder="1" applyAlignment="1" applyProtection="1">
      <alignment wrapText="1"/>
    </xf>
    <xf numFmtId="0" fontId="66" fillId="0" borderId="26" xfId="0" applyFont="1" applyBorder="1" applyAlignment="1" applyProtection="1">
      <alignment horizontal="right"/>
    </xf>
    <xf numFmtId="2" fontId="48" fillId="0" borderId="11" xfId="0" applyNumberFormat="1" applyFont="1" applyBorder="1" applyProtection="1"/>
    <xf numFmtId="171" fontId="66" fillId="0" borderId="26" xfId="0" applyNumberFormat="1" applyFont="1" applyBorder="1" applyProtection="1"/>
    <xf numFmtId="167" fontId="48" fillId="0" borderId="0" xfId="0" applyNumberFormat="1" applyFont="1" applyProtection="1"/>
    <xf numFmtId="0" fontId="66" fillId="0" borderId="26" xfId="0" applyFont="1" applyBorder="1" applyProtection="1"/>
    <xf numFmtId="0" fontId="66" fillId="0" borderId="64" xfId="0" applyFont="1" applyBorder="1" applyAlignment="1" applyProtection="1">
      <alignment horizontal="right"/>
    </xf>
    <xf numFmtId="171" fontId="66" fillId="0" borderId="64" xfId="0" applyNumberFormat="1" applyFont="1" applyBorder="1" applyProtection="1"/>
    <xf numFmtId="171" fontId="48" fillId="0" borderId="0" xfId="0" applyNumberFormat="1" applyFont="1" applyProtection="1"/>
    <xf numFmtId="2" fontId="48" fillId="0" borderId="0" xfId="0" applyNumberFormat="1" applyFont="1" applyProtection="1"/>
    <xf numFmtId="0" fontId="49" fillId="0" borderId="46" xfId="107" applyNumberFormat="1" applyFont="1" applyFill="1" applyBorder="1" applyAlignment="1" applyProtection="1">
      <alignment horizontal="center"/>
    </xf>
    <xf numFmtId="0" fontId="49" fillId="0" borderId="21" xfId="0" applyFont="1" applyBorder="1" applyProtection="1"/>
    <xf numFmtId="0" fontId="49" fillId="0" borderId="57" xfId="0" applyFont="1" applyBorder="1" applyProtection="1"/>
    <xf numFmtId="2" fontId="49" fillId="0" borderId="21" xfId="320" applyNumberFormat="1" applyFont="1" applyFill="1" applyBorder="1" applyProtection="1"/>
    <xf numFmtId="3" fontId="49" fillId="0" borderId="57" xfId="0" applyNumberFormat="1" applyFont="1" applyBorder="1" applyProtection="1"/>
    <xf numFmtId="0" fontId="49" fillId="0" borderId="21" xfId="320" applyFont="1" applyFill="1" applyBorder="1" applyProtection="1"/>
    <xf numFmtId="166" fontId="49" fillId="0" borderId="21" xfId="164" applyNumberFormat="1" applyFont="1" applyFill="1" applyBorder="1" applyProtection="1"/>
    <xf numFmtId="167" fontId="49" fillId="0" borderId="21" xfId="107" applyNumberFormat="1" applyFont="1" applyFill="1" applyBorder="1" applyAlignment="1" applyProtection="1">
      <alignment horizontal="center" wrapText="1"/>
    </xf>
    <xf numFmtId="44" fontId="49" fillId="0" borderId="21" xfId="164" applyNumberFormat="1" applyFont="1" applyFill="1" applyBorder="1" applyProtection="1"/>
    <xf numFmtId="2" fontId="49" fillId="0" borderId="21" xfId="107" applyNumberFormat="1" applyFont="1" applyFill="1" applyBorder="1" applyAlignment="1" applyProtection="1">
      <alignment horizontal="center"/>
    </xf>
    <xf numFmtId="0" fontId="49" fillId="0" borderId="21" xfId="0" applyFont="1" applyFill="1" applyBorder="1" applyProtection="1"/>
    <xf numFmtId="0" fontId="49" fillId="0" borderId="92" xfId="0" applyFont="1" applyFill="1" applyBorder="1" applyProtection="1"/>
    <xf numFmtId="0" fontId="49" fillId="0" borderId="57" xfId="0" applyFont="1" applyFill="1" applyBorder="1" applyProtection="1"/>
    <xf numFmtId="0" fontId="49" fillId="0" borderId="30" xfId="107" applyNumberFormat="1" applyFont="1" applyFill="1" applyBorder="1" applyAlignment="1" applyProtection="1">
      <alignment horizontal="center"/>
    </xf>
    <xf numFmtId="0" fontId="49" fillId="0" borderId="20" xfId="0" applyFont="1" applyBorder="1" applyProtection="1"/>
    <xf numFmtId="3" fontId="49" fillId="0" borderId="20" xfId="0" applyNumberFormat="1" applyFont="1" applyBorder="1" applyProtection="1"/>
    <xf numFmtId="0" fontId="49" fillId="0" borderId="20" xfId="320" applyFont="1" applyFill="1" applyBorder="1" applyProtection="1"/>
    <xf numFmtId="166" fontId="49" fillId="0" borderId="20" xfId="164" applyNumberFormat="1" applyFont="1" applyFill="1" applyBorder="1" applyProtection="1"/>
    <xf numFmtId="167" fontId="49" fillId="0" borderId="20" xfId="107" applyNumberFormat="1" applyFont="1" applyFill="1" applyBorder="1" applyAlignment="1" applyProtection="1">
      <alignment horizontal="center" wrapText="1"/>
    </xf>
    <xf numFmtId="44" fontId="49" fillId="0" borderId="20" xfId="164" applyNumberFormat="1" applyFont="1" applyFill="1" applyBorder="1" applyProtection="1"/>
    <xf numFmtId="2" fontId="49" fillId="0" borderId="20" xfId="107" applyNumberFormat="1" applyFont="1" applyFill="1" applyBorder="1" applyAlignment="1" applyProtection="1">
      <alignment horizontal="center"/>
    </xf>
    <xf numFmtId="0" fontId="49" fillId="0" borderId="20" xfId="0" applyFont="1" applyFill="1" applyBorder="1" applyProtection="1"/>
    <xf numFmtId="2" fontId="49" fillId="0" borderId="23" xfId="107" applyNumberFormat="1" applyFont="1" applyFill="1" applyBorder="1" applyAlignment="1" applyProtection="1">
      <alignment horizontal="center"/>
    </xf>
    <xf numFmtId="0" fontId="49" fillId="0" borderId="69" xfId="0" applyFont="1" applyFill="1" applyBorder="1" applyProtection="1"/>
    <xf numFmtId="0" fontId="52" fillId="0" borderId="20" xfId="0" applyFont="1" applyBorder="1" applyProtection="1"/>
    <xf numFmtId="2" fontId="52" fillId="0" borderId="20" xfId="320" applyNumberFormat="1" applyFont="1" applyFill="1" applyBorder="1" applyProtection="1"/>
    <xf numFmtId="0" fontId="52" fillId="0" borderId="20" xfId="320" applyFont="1" applyFill="1" applyBorder="1" applyProtection="1"/>
    <xf numFmtId="0" fontId="49" fillId="0" borderId="20" xfId="0" applyFont="1" applyFill="1" applyBorder="1" applyAlignment="1" applyProtection="1">
      <alignment horizontal="left" wrapText="1"/>
    </xf>
    <xf numFmtId="0" fontId="49" fillId="0" borderId="20" xfId="320" applyFont="1" applyFill="1" applyBorder="1" applyAlignment="1" applyProtection="1">
      <alignment horizontal="right"/>
    </xf>
    <xf numFmtId="0" fontId="52" fillId="0" borderId="20" xfId="320" applyFont="1" applyFill="1" applyBorder="1" applyAlignment="1" applyProtection="1">
      <alignment horizontal="right"/>
    </xf>
    <xf numFmtId="0" fontId="49" fillId="0" borderId="20" xfId="109" applyNumberFormat="1" applyFont="1" applyFill="1" applyBorder="1" applyAlignment="1" applyProtection="1">
      <alignment horizontal="left"/>
    </xf>
    <xf numFmtId="167" fontId="49" fillId="0" borderId="20" xfId="109" applyNumberFormat="1" applyFont="1" applyFill="1" applyBorder="1" applyAlignment="1" applyProtection="1">
      <alignment horizontal="center"/>
    </xf>
    <xf numFmtId="2" fontId="49" fillId="0" borderId="20" xfId="0" applyNumberFormat="1" applyFont="1" applyFill="1" applyBorder="1" applyProtection="1"/>
    <xf numFmtId="0" fontId="49" fillId="0" borderId="31" xfId="107" applyNumberFormat="1" applyFont="1" applyFill="1" applyBorder="1" applyAlignment="1" applyProtection="1">
      <alignment horizontal="center"/>
    </xf>
    <xf numFmtId="0" fontId="52" fillId="0" borderId="32" xfId="109" applyNumberFormat="1" applyFont="1" applyFill="1" applyBorder="1" applyAlignment="1" applyProtection="1">
      <alignment horizontal="left"/>
    </xf>
    <xf numFmtId="1" fontId="49" fillId="0" borderId="32" xfId="109" applyNumberFormat="1" applyFont="1" applyFill="1" applyBorder="1" applyAlignment="1" applyProtection="1">
      <alignment horizontal="right"/>
    </xf>
    <xf numFmtId="2" fontId="49" fillId="0" borderId="32" xfId="107" applyNumberFormat="1" applyFont="1" applyFill="1" applyBorder="1" applyAlignment="1" applyProtection="1">
      <alignment horizontal="center"/>
    </xf>
    <xf numFmtId="0" fontId="49" fillId="0" borderId="32" xfId="0" applyFont="1" applyFill="1" applyBorder="1" applyAlignment="1" applyProtection="1">
      <alignment horizontal="left" wrapText="1"/>
    </xf>
    <xf numFmtId="167" fontId="49" fillId="0" borderId="32" xfId="109" applyNumberFormat="1" applyFont="1" applyFill="1" applyBorder="1" applyAlignment="1" applyProtection="1">
      <alignment horizontal="center"/>
    </xf>
    <xf numFmtId="0" fontId="49" fillId="0" borderId="32" xfId="320" applyFont="1" applyFill="1" applyBorder="1" applyProtection="1"/>
    <xf numFmtId="166" fontId="49" fillId="0" borderId="32" xfId="164" applyNumberFormat="1" applyFont="1" applyFill="1" applyBorder="1" applyProtection="1"/>
    <xf numFmtId="167" fontId="49" fillId="0" borderId="32" xfId="107" applyNumberFormat="1" applyFont="1" applyFill="1" applyBorder="1" applyAlignment="1" applyProtection="1">
      <alignment horizontal="center" wrapText="1"/>
    </xf>
    <xf numFmtId="44" fontId="49" fillId="0" borderId="32" xfId="164" applyNumberFormat="1" applyFont="1" applyFill="1" applyBorder="1" applyProtection="1"/>
    <xf numFmtId="2" fontId="49" fillId="0" borderId="32" xfId="0" applyNumberFormat="1" applyFont="1" applyFill="1" applyBorder="1" applyProtection="1"/>
    <xf numFmtId="2" fontId="49" fillId="0" borderId="33" xfId="107" applyNumberFormat="1" applyFont="1" applyFill="1" applyBorder="1" applyAlignment="1" applyProtection="1">
      <alignment horizontal="center"/>
    </xf>
    <xf numFmtId="0" fontId="49" fillId="0" borderId="70" xfId="0" applyFont="1" applyFill="1" applyBorder="1" applyProtection="1"/>
    <xf numFmtId="0" fontId="49" fillId="0" borderId="32" xfId="0" applyFont="1" applyFill="1" applyBorder="1" applyProtection="1"/>
    <xf numFmtId="0" fontId="5" fillId="0" borderId="0" xfId="0" applyFont="1"/>
    <xf numFmtId="44" fontId="0" fillId="0" borderId="12" xfId="0" applyNumberFormat="1" applyFill="1" applyBorder="1" applyProtection="1"/>
    <xf numFmtId="4" fontId="5" fillId="30" borderId="19" xfId="107" applyNumberFormat="1" applyFont="1" applyFill="1" applyBorder="1" applyAlignment="1" applyProtection="1">
      <alignment horizontal="center"/>
    </xf>
    <xf numFmtId="44" fontId="2" fillId="28" borderId="77" xfId="164" applyNumberFormat="1" applyFont="1" applyFill="1" applyBorder="1" applyAlignment="1" applyProtection="1">
      <alignment horizontal="center"/>
    </xf>
    <xf numFmtId="44" fontId="2" fillId="0" borderId="77" xfId="164" applyNumberFormat="1" applyFont="1" applyFill="1" applyBorder="1" applyAlignment="1" applyProtection="1">
      <alignment horizontal="center"/>
    </xf>
    <xf numFmtId="42" fontId="53" fillId="0" borderId="76" xfId="461" applyNumberFormat="1" applyFont="1" applyBorder="1" applyProtection="1"/>
    <xf numFmtId="42" fontId="53" fillId="0" borderId="84" xfId="462" applyNumberFormat="1" applyFont="1" applyBorder="1" applyProtection="1"/>
    <xf numFmtId="44" fontId="2" fillId="28" borderId="26" xfId="164" applyNumberFormat="1" applyFont="1" applyFill="1" applyBorder="1" applyAlignment="1" applyProtection="1">
      <alignment horizontal="center"/>
    </xf>
    <xf numFmtId="42" fontId="53" fillId="0" borderId="26" xfId="421" applyNumberFormat="1" applyFont="1" applyFill="1" applyBorder="1" applyProtection="1"/>
    <xf numFmtId="166" fontId="59" fillId="0" borderId="26" xfId="185" applyNumberFormat="1" applyFont="1" applyFill="1" applyBorder="1" applyAlignment="1" applyProtection="1">
      <alignment horizontal="right"/>
    </xf>
    <xf numFmtId="42" fontId="53" fillId="0" borderId="26" xfId="423" applyNumberFormat="1" applyFont="1" applyBorder="1" applyProtection="1"/>
    <xf numFmtId="42" fontId="53" fillId="28" borderId="26" xfId="424" applyNumberFormat="1" applyFont="1" applyFill="1" applyBorder="1" applyProtection="1"/>
    <xf numFmtId="166" fontId="2" fillId="28" borderId="19" xfId="164" applyNumberFormat="1" applyFont="1" applyFill="1" applyBorder="1" applyProtection="1"/>
    <xf numFmtId="42" fontId="53" fillId="28" borderId="28" xfId="425" applyNumberFormat="1" applyFont="1" applyFill="1" applyBorder="1" applyProtection="1"/>
    <xf numFmtId="42" fontId="53" fillId="28" borderId="28" xfId="460" applyNumberFormat="1" applyFont="1" applyFill="1" applyBorder="1" applyProtection="1"/>
    <xf numFmtId="169" fontId="7" fillId="30" borderId="18" xfId="107" applyNumberFormat="1" applyFont="1" applyFill="1" applyBorder="1" applyAlignment="1" applyProtection="1">
      <alignment horizontal="center"/>
    </xf>
    <xf numFmtId="0" fontId="1" fillId="0" borderId="0" xfId="0" applyFont="1" applyFill="1" applyProtection="1"/>
    <xf numFmtId="0" fontId="9" fillId="0" borderId="0" xfId="0" applyFont="1" applyFill="1" applyProtection="1"/>
    <xf numFmtId="0" fontId="9" fillId="26" borderId="0" xfId="0" applyFont="1" applyFill="1" applyProtection="1"/>
    <xf numFmtId="0" fontId="1" fillId="33" borderId="0" xfId="0" applyFont="1" applyFill="1" applyProtection="1"/>
    <xf numFmtId="0" fontId="9" fillId="0" borderId="0" xfId="0" applyFont="1" applyProtection="1"/>
    <xf numFmtId="0" fontId="9" fillId="26" borderId="11" xfId="0" applyFont="1" applyFill="1" applyBorder="1" applyAlignment="1" applyProtection="1">
      <alignment horizontal="center" wrapText="1"/>
    </xf>
    <xf numFmtId="0" fontId="9" fillId="26" borderId="16" xfId="0" applyFont="1" applyFill="1" applyBorder="1" applyAlignment="1" applyProtection="1">
      <alignment horizontal="center"/>
    </xf>
    <xf numFmtId="167" fontId="9" fillId="26" borderId="16" xfId="109" applyNumberFormat="1" applyFont="1" applyFill="1" applyBorder="1" applyAlignment="1" applyProtection="1">
      <alignment horizontal="center" wrapText="1"/>
    </xf>
    <xf numFmtId="166" fontId="9" fillId="26" borderId="16" xfId="170" applyNumberFormat="1" applyFont="1" applyFill="1" applyBorder="1" applyAlignment="1" applyProtection="1">
      <alignment horizontal="center" wrapText="1"/>
    </xf>
    <xf numFmtId="0" fontId="9" fillId="26" borderId="16" xfId="170" applyNumberFormat="1" applyFont="1" applyFill="1" applyBorder="1" applyAlignment="1" applyProtection="1">
      <alignment horizontal="center" wrapText="1"/>
    </xf>
    <xf numFmtId="43" fontId="9" fillId="26" borderId="11" xfId="109" applyFont="1" applyFill="1" applyBorder="1" applyAlignment="1" applyProtection="1">
      <alignment horizontal="center" wrapText="1"/>
    </xf>
    <xf numFmtId="0" fontId="9" fillId="0" borderId="0" xfId="0" applyFont="1" applyBorder="1" applyProtection="1"/>
    <xf numFmtId="166" fontId="9" fillId="0" borderId="0" xfId="0" applyNumberFormat="1" applyFont="1" applyBorder="1" applyProtection="1"/>
    <xf numFmtId="0" fontId="9" fillId="0" borderId="0" xfId="0" applyFont="1" applyFill="1" applyBorder="1" applyProtection="1"/>
    <xf numFmtId="166" fontId="9" fillId="0" borderId="0" xfId="0" applyNumberFormat="1" applyFont="1" applyProtection="1"/>
    <xf numFmtId="0" fontId="1" fillId="0" borderId="15" xfId="109" applyNumberFormat="1" applyFont="1" applyFill="1" applyBorder="1" applyAlignment="1" applyProtection="1">
      <alignment horizontal="center"/>
    </xf>
    <xf numFmtId="4" fontId="17" fillId="0" borderId="29" xfId="109" applyNumberFormat="1" applyFont="1" applyFill="1" applyBorder="1" applyAlignment="1" applyProtection="1">
      <alignment horizontal="center"/>
    </xf>
    <xf numFmtId="3" fontId="17" fillId="0" borderId="29" xfId="109" applyNumberFormat="1" applyFont="1" applyFill="1" applyBorder="1" applyAlignment="1" applyProtection="1">
      <alignment horizontal="center"/>
    </xf>
    <xf numFmtId="166" fontId="1" fillId="0" borderId="29" xfId="109" applyNumberFormat="1" applyFont="1" applyFill="1" applyBorder="1" applyAlignment="1" applyProtection="1">
      <alignment horizontal="center"/>
    </xf>
    <xf numFmtId="166" fontId="1" fillId="0" borderId="29" xfId="170" applyNumberFormat="1" applyFont="1" applyFill="1" applyBorder="1" applyProtection="1"/>
    <xf numFmtId="169" fontId="1" fillId="0" borderId="26" xfId="170" applyNumberFormat="1" applyFont="1" applyFill="1" applyBorder="1" applyProtection="1"/>
    <xf numFmtId="2" fontId="1" fillId="0" borderId="24" xfId="109" applyNumberFormat="1" applyFont="1" applyFill="1" applyBorder="1" applyAlignment="1" applyProtection="1">
      <alignment horizontal="center"/>
    </xf>
    <xf numFmtId="0" fontId="1" fillId="0" borderId="62" xfId="109" applyNumberFormat="1" applyFont="1" applyFill="1" applyBorder="1" applyAlignment="1" applyProtection="1">
      <alignment horizontal="center"/>
    </xf>
    <xf numFmtId="4" fontId="1" fillId="0" borderId="26" xfId="109" applyNumberFormat="1" applyFont="1" applyFill="1" applyBorder="1" applyAlignment="1" applyProtection="1">
      <alignment horizontal="center"/>
    </xf>
    <xf numFmtId="3" fontId="1" fillId="0" borderId="26" xfId="109" applyNumberFormat="1" applyFont="1" applyFill="1" applyBorder="1" applyAlignment="1" applyProtection="1">
      <alignment horizontal="center"/>
    </xf>
    <xf numFmtId="167" fontId="1" fillId="0" borderId="19" xfId="107" applyNumberFormat="1" applyFont="1" applyFill="1" applyBorder="1" applyAlignment="1" applyProtection="1">
      <alignment horizontal="center"/>
    </xf>
    <xf numFmtId="166" fontId="1" fillId="0" borderId="26" xfId="109" applyNumberFormat="1" applyFont="1" applyFill="1" applyBorder="1" applyAlignment="1" applyProtection="1">
      <alignment horizontal="center"/>
    </xf>
    <xf numFmtId="166" fontId="1" fillId="0" borderId="86" xfId="170" applyNumberFormat="1" applyFont="1" applyFill="1" applyBorder="1" applyProtection="1"/>
    <xf numFmtId="166" fontId="1" fillId="0" borderId="26" xfId="170" applyNumberFormat="1" applyFont="1" applyFill="1" applyBorder="1" applyAlignment="1" applyProtection="1">
      <alignment wrapText="1"/>
    </xf>
    <xf numFmtId="166" fontId="1" fillId="0" borderId="26" xfId="170" applyNumberFormat="1" applyFont="1" applyFill="1" applyBorder="1" applyProtection="1"/>
    <xf numFmtId="1" fontId="1" fillId="0" borderId="26" xfId="109" applyNumberFormat="1" applyFont="1" applyFill="1" applyBorder="1" applyAlignment="1" applyProtection="1">
      <alignment horizontal="center"/>
    </xf>
    <xf numFmtId="4" fontId="17" fillId="0" borderId="26" xfId="109" applyNumberFormat="1" applyFont="1" applyFill="1" applyBorder="1" applyAlignment="1" applyProtection="1">
      <alignment horizontal="center"/>
    </xf>
    <xf numFmtId="3" fontId="17" fillId="0" borderId="26" xfId="109" applyNumberFormat="1" applyFont="1" applyFill="1" applyBorder="1" applyAlignment="1" applyProtection="1">
      <alignment horizontal="center"/>
    </xf>
    <xf numFmtId="0" fontId="1" fillId="30" borderId="62" xfId="109" applyNumberFormat="1" applyFont="1" applyFill="1" applyBorder="1" applyAlignment="1" applyProtection="1">
      <alignment horizontal="center"/>
    </xf>
    <xf numFmtId="0" fontId="5" fillId="30" borderId="26" xfId="109" applyNumberFormat="1" applyFont="1" applyFill="1" applyBorder="1" applyAlignment="1" applyProtection="1">
      <alignment horizontal="left"/>
    </xf>
    <xf numFmtId="0" fontId="1" fillId="30" borderId="26" xfId="109" applyNumberFormat="1" applyFont="1" applyFill="1" applyBorder="1" applyAlignment="1" applyProtection="1">
      <alignment horizontal="center"/>
    </xf>
    <xf numFmtId="3" fontId="5" fillId="30" borderId="26" xfId="109" applyNumberFormat="1" applyFont="1" applyFill="1" applyBorder="1" applyAlignment="1" applyProtection="1">
      <alignment horizontal="center"/>
    </xf>
    <xf numFmtId="166" fontId="5" fillId="30" borderId="26" xfId="109" applyNumberFormat="1" applyFont="1" applyFill="1" applyBorder="1" applyAlignment="1" applyProtection="1">
      <alignment horizontal="center"/>
    </xf>
    <xf numFmtId="166" fontId="5" fillId="30" borderId="86" xfId="170" applyNumberFormat="1" applyFont="1" applyFill="1" applyBorder="1" applyProtection="1"/>
    <xf numFmtId="166" fontId="5" fillId="30" borderId="26" xfId="170" applyNumberFormat="1" applyFont="1" applyFill="1" applyBorder="1" applyAlignment="1" applyProtection="1">
      <alignment wrapText="1"/>
    </xf>
    <xf numFmtId="166" fontId="5" fillId="30" borderId="26" xfId="170" applyNumberFormat="1" applyFont="1" applyFill="1" applyBorder="1" applyProtection="1"/>
    <xf numFmtId="169" fontId="5" fillId="30" borderId="26" xfId="170" applyNumberFormat="1" applyFont="1" applyFill="1" applyBorder="1" applyProtection="1"/>
    <xf numFmtId="2" fontId="5" fillId="30" borderId="24" xfId="109" applyNumberFormat="1" applyFont="1" applyFill="1" applyBorder="1" applyAlignment="1" applyProtection="1">
      <alignment horizontal="center"/>
    </xf>
    <xf numFmtId="0" fontId="1" fillId="30" borderId="0" xfId="0" applyFont="1" applyFill="1" applyProtection="1"/>
    <xf numFmtId="0" fontId="1" fillId="0" borderId="26" xfId="109" applyNumberFormat="1" applyFont="1" applyFill="1" applyBorder="1" applyAlignment="1" applyProtection="1">
      <alignment horizontal="left"/>
    </xf>
    <xf numFmtId="0" fontId="5" fillId="30" borderId="26" xfId="109" applyNumberFormat="1" applyFont="1" applyFill="1" applyBorder="1" applyAlignment="1" applyProtection="1">
      <alignment horizontal="center"/>
    </xf>
    <xf numFmtId="0" fontId="1" fillId="27" borderId="62" xfId="109" applyNumberFormat="1" applyFont="1" applyFill="1" applyBorder="1" applyAlignment="1" applyProtection="1">
      <alignment horizontal="center"/>
    </xf>
    <xf numFmtId="0" fontId="1" fillId="27" borderId="26" xfId="109" applyNumberFormat="1" applyFont="1" applyFill="1" applyBorder="1" applyAlignment="1" applyProtection="1">
      <alignment horizontal="left"/>
    </xf>
    <xf numFmtId="0" fontId="1" fillId="27" borderId="26" xfId="109" applyNumberFormat="1" applyFont="1" applyFill="1" applyBorder="1" applyAlignment="1" applyProtection="1">
      <alignment horizontal="left" indent="1"/>
    </xf>
    <xf numFmtId="0" fontId="1" fillId="27" borderId="26" xfId="109" applyNumberFormat="1" applyFont="1" applyFill="1" applyBorder="1" applyAlignment="1" applyProtection="1">
      <alignment horizontal="center"/>
    </xf>
    <xf numFmtId="166" fontId="1" fillId="27" borderId="26" xfId="109" applyNumberFormat="1" applyFont="1" applyFill="1" applyBorder="1" applyAlignment="1" applyProtection="1">
      <alignment horizontal="center"/>
    </xf>
    <xf numFmtId="166" fontId="1" fillId="27" borderId="86" xfId="170" applyNumberFormat="1" applyFont="1" applyFill="1" applyBorder="1" applyProtection="1"/>
    <xf numFmtId="166" fontId="1" fillId="27" borderId="26" xfId="170" applyNumberFormat="1" applyFont="1" applyFill="1" applyBorder="1" applyAlignment="1" applyProtection="1">
      <alignment wrapText="1"/>
    </xf>
    <xf numFmtId="166" fontId="1" fillId="27" borderId="26" xfId="170" applyNumberFormat="1" applyFont="1" applyFill="1" applyBorder="1" applyProtection="1"/>
    <xf numFmtId="169" fontId="1" fillId="27" borderId="26" xfId="170" applyNumberFormat="1" applyFont="1" applyFill="1" applyBorder="1" applyProtection="1"/>
    <xf numFmtId="0" fontId="1" fillId="27" borderId="24" xfId="109" applyNumberFormat="1" applyFont="1" applyFill="1" applyBorder="1" applyAlignment="1" applyProtection="1">
      <alignment horizontal="center"/>
    </xf>
    <xf numFmtId="0" fontId="1" fillId="27" borderId="0" xfId="0" applyFont="1" applyFill="1" applyProtection="1"/>
    <xf numFmtId="0" fontId="17" fillId="0" borderId="26" xfId="0" applyFont="1" applyFill="1" applyBorder="1" applyAlignment="1" applyProtection="1">
      <alignment horizontal="left" indent="3"/>
    </xf>
    <xf numFmtId="0" fontId="17" fillId="0" borderId="26" xfId="0" applyFont="1" applyFill="1" applyBorder="1" applyAlignment="1" applyProtection="1"/>
    <xf numFmtId="0" fontId="1" fillId="0" borderId="26" xfId="109" applyNumberFormat="1" applyFont="1" applyFill="1" applyBorder="1" applyAlignment="1" applyProtection="1">
      <alignment horizontal="center"/>
    </xf>
    <xf numFmtId="0" fontId="1" fillId="0" borderId="24" xfId="109" applyNumberFormat="1" applyFont="1" applyFill="1" applyBorder="1" applyAlignment="1" applyProtection="1">
      <alignment horizontal="center"/>
    </xf>
    <xf numFmtId="0" fontId="17" fillId="0" borderId="89" xfId="0" applyFont="1" applyFill="1" applyBorder="1" applyAlignment="1" applyProtection="1">
      <alignment horizontal="left" indent="3"/>
    </xf>
    <xf numFmtId="0" fontId="17" fillId="0" borderId="89" xfId="0" applyFont="1" applyFill="1" applyBorder="1" applyAlignment="1" applyProtection="1">
      <alignment horizontal="left"/>
    </xf>
    <xf numFmtId="44" fontId="1" fillId="0" borderId="26" xfId="109" applyNumberFormat="1" applyFont="1" applyFill="1" applyBorder="1" applyAlignment="1" applyProtection="1">
      <alignment horizontal="center"/>
    </xf>
    <xf numFmtId="0" fontId="17" fillId="0" borderId="26" xfId="0" applyFont="1" applyFill="1" applyBorder="1" applyAlignment="1" applyProtection="1">
      <alignment horizontal="left"/>
    </xf>
    <xf numFmtId="0" fontId="1" fillId="28" borderId="23" xfId="109" applyNumberFormat="1" applyFont="1" applyFill="1" applyBorder="1" applyAlignment="1" applyProtection="1">
      <alignment horizontal="center"/>
    </xf>
    <xf numFmtId="0" fontId="17" fillId="28" borderId="86" xfId="0" applyFont="1" applyFill="1" applyBorder="1" applyAlignment="1" applyProtection="1">
      <alignment horizontal="left"/>
    </xf>
    <xf numFmtId="0" fontId="17" fillId="28" borderId="86" xfId="0" applyFont="1" applyFill="1" applyBorder="1" applyAlignment="1" applyProtection="1">
      <alignment horizontal="left" indent="1"/>
    </xf>
    <xf numFmtId="0" fontId="1" fillId="28" borderId="26" xfId="109" applyNumberFormat="1" applyFont="1" applyFill="1" applyBorder="1" applyAlignment="1" applyProtection="1">
      <alignment horizontal="center"/>
    </xf>
    <xf numFmtId="166" fontId="1" fillId="28" borderId="26" xfId="109" applyNumberFormat="1" applyFont="1" applyFill="1" applyBorder="1" applyAlignment="1" applyProtection="1">
      <alignment horizontal="center"/>
    </xf>
    <xf numFmtId="166" fontId="1" fillId="28" borderId="86" xfId="170" applyNumberFormat="1" applyFont="1" applyFill="1" applyBorder="1" applyProtection="1"/>
    <xf numFmtId="166" fontId="1" fillId="28" borderId="26" xfId="170" applyNumberFormat="1" applyFont="1" applyFill="1" applyBorder="1" applyAlignment="1" applyProtection="1">
      <alignment wrapText="1"/>
    </xf>
    <xf numFmtId="166" fontId="1" fillId="28" borderId="26" xfId="170" applyNumberFormat="1" applyFont="1" applyFill="1" applyBorder="1" applyProtection="1"/>
    <xf numFmtId="169" fontId="1" fillId="28" borderId="26" xfId="170" applyNumberFormat="1" applyFont="1" applyFill="1" applyBorder="1" applyProtection="1"/>
    <xf numFmtId="0" fontId="1" fillId="28" borderId="24" xfId="109" applyNumberFormat="1" applyFont="1" applyFill="1" applyBorder="1" applyAlignment="1" applyProtection="1">
      <alignment horizontal="center"/>
    </xf>
    <xf numFmtId="0" fontId="1" fillId="28" borderId="0" xfId="0" applyFont="1" applyFill="1" applyProtection="1"/>
    <xf numFmtId="0" fontId="1" fillId="0" borderId="23" xfId="109" applyNumberFormat="1" applyFont="1" applyFill="1" applyBorder="1" applyAlignment="1" applyProtection="1">
      <alignment horizontal="center"/>
    </xf>
    <xf numFmtId="0" fontId="17" fillId="0" borderId="86" xfId="0" applyFont="1" applyFill="1" applyBorder="1" applyAlignment="1" applyProtection="1">
      <alignment horizontal="left" indent="3"/>
    </xf>
    <xf numFmtId="0" fontId="17" fillId="0" borderId="86" xfId="0" applyFont="1" applyFill="1" applyBorder="1" applyAlignment="1" applyProtection="1">
      <alignment horizontal="left" indent="1"/>
    </xf>
    <xf numFmtId="0" fontId="67" fillId="0" borderId="86" xfId="0" applyFont="1" applyFill="1" applyBorder="1" applyAlignment="1" applyProtection="1">
      <alignment horizontal="left" indent="5"/>
    </xf>
    <xf numFmtId="166" fontId="1" fillId="26" borderId="26" xfId="109" applyNumberFormat="1" applyFont="1" applyFill="1" applyBorder="1" applyAlignment="1" applyProtection="1">
      <alignment horizontal="center"/>
    </xf>
    <xf numFmtId="166" fontId="17" fillId="0" borderId="26" xfId="185" applyNumberFormat="1" applyFont="1" applyBorder="1" applyAlignment="1" applyProtection="1">
      <alignment horizontal="right"/>
    </xf>
    <xf numFmtId="166" fontId="17" fillId="0" borderId="26" xfId="185" applyNumberFormat="1" applyFont="1" applyFill="1" applyBorder="1" applyAlignment="1" applyProtection="1">
      <alignment horizontal="right"/>
    </xf>
    <xf numFmtId="164" fontId="1" fillId="0" borderId="26" xfId="170" applyNumberFormat="1" applyFont="1" applyFill="1" applyBorder="1" applyAlignment="1" applyProtection="1">
      <alignment wrapText="1"/>
    </xf>
    <xf numFmtId="42" fontId="17" fillId="0" borderId="26" xfId="467" applyNumberFormat="1" applyFont="1" applyFill="1" applyBorder="1" applyProtection="1"/>
    <xf numFmtId="0" fontId="17" fillId="27" borderId="26" xfId="0" applyFont="1" applyFill="1" applyBorder="1" applyAlignment="1" applyProtection="1">
      <alignment horizontal="left"/>
    </xf>
    <xf numFmtId="0" fontId="17" fillId="27" borderId="26" xfId="0" applyFont="1" applyFill="1" applyBorder="1" applyAlignment="1" applyProtection="1">
      <alignment horizontal="left" indent="1"/>
    </xf>
    <xf numFmtId="42" fontId="17" fillId="27" borderId="26" xfId="468" applyNumberFormat="1" applyFont="1" applyFill="1" applyBorder="1" applyProtection="1"/>
    <xf numFmtId="0" fontId="17" fillId="27" borderId="28" xfId="0" applyFont="1" applyFill="1" applyBorder="1" applyAlignment="1" applyProtection="1">
      <alignment horizontal="left"/>
    </xf>
    <xf numFmtId="0" fontId="17" fillId="27" borderId="28" xfId="0" applyFont="1" applyFill="1" applyBorder="1" applyAlignment="1" applyProtection="1">
      <alignment horizontal="left" indent="1"/>
    </xf>
    <xf numFmtId="0" fontId="5" fillId="30" borderId="24" xfId="109" applyNumberFormat="1" applyFont="1" applyFill="1" applyBorder="1" applyAlignment="1" applyProtection="1">
      <alignment horizontal="center"/>
    </xf>
    <xf numFmtId="0" fontId="1" fillId="0" borderId="19" xfId="0" applyFont="1" applyBorder="1" applyProtection="1"/>
    <xf numFmtId="42" fontId="17" fillId="0" borderId="19" xfId="469" applyNumberFormat="1" applyFont="1" applyBorder="1" applyProtection="1"/>
    <xf numFmtId="0" fontId="1" fillId="0" borderId="26" xfId="0" applyFont="1" applyBorder="1" applyProtection="1"/>
    <xf numFmtId="166" fontId="17" fillId="0" borderId="26" xfId="170" applyNumberFormat="1" applyFont="1" applyFill="1" applyBorder="1" applyProtection="1"/>
    <xf numFmtId="42" fontId="17" fillId="0" borderId="19" xfId="469" applyNumberFormat="1" applyFont="1" applyFill="1" applyBorder="1" applyProtection="1"/>
    <xf numFmtId="166" fontId="5" fillId="30" borderId="64" xfId="170" applyNumberFormat="1" applyFont="1" applyFill="1" applyBorder="1" applyProtection="1"/>
    <xf numFmtId="167" fontId="5" fillId="34" borderId="90" xfId="109" applyNumberFormat="1" applyFont="1" applyFill="1" applyBorder="1" applyProtection="1"/>
    <xf numFmtId="166" fontId="5" fillId="34" borderId="90" xfId="170" applyNumberFormat="1" applyFont="1" applyFill="1" applyBorder="1" applyProtection="1"/>
    <xf numFmtId="2" fontId="5" fillId="34" borderId="90" xfId="170" applyNumberFormat="1" applyFont="1" applyFill="1" applyBorder="1" applyProtection="1"/>
    <xf numFmtId="0" fontId="1" fillId="0" borderId="0" xfId="0" applyFont="1"/>
    <xf numFmtId="3" fontId="0" fillId="0" borderId="20" xfId="0" applyNumberFormat="1" applyBorder="1"/>
    <xf numFmtId="43" fontId="0" fillId="0" borderId="20" xfId="0" applyNumberFormat="1" applyBorder="1"/>
    <xf numFmtId="0" fontId="0" fillId="0" borderId="93" xfId="0" applyBorder="1"/>
    <xf numFmtId="43" fontId="0" fillId="0" borderId="94" xfId="0" applyNumberFormat="1" applyBorder="1"/>
    <xf numFmtId="0" fontId="0" fillId="0" borderId="97" xfId="0" applyBorder="1"/>
    <xf numFmtId="3" fontId="0" fillId="0" borderId="57" xfId="0" applyNumberFormat="1" applyBorder="1"/>
    <xf numFmtId="43" fontId="0" fillId="0" borderId="57" xfId="0" applyNumberFormat="1" applyBorder="1"/>
    <xf numFmtId="43" fontId="0" fillId="0" borderId="98" xfId="0" applyNumberFormat="1" applyBorder="1"/>
    <xf numFmtId="0" fontId="47" fillId="35" borderId="99" xfId="0" applyFont="1" applyFill="1" applyBorder="1" applyAlignment="1" applyProtection="1">
      <alignment horizontal="center" vertical="top" wrapText="1"/>
    </xf>
    <xf numFmtId="0" fontId="47" fillId="35" borderId="100" xfId="0" applyFont="1" applyFill="1" applyBorder="1" applyAlignment="1" applyProtection="1">
      <alignment horizontal="center" vertical="top" wrapText="1"/>
    </xf>
    <xf numFmtId="0" fontId="47" fillId="35" borderId="101" xfId="0" applyFont="1" applyFill="1" applyBorder="1" applyAlignment="1" applyProtection="1">
      <alignment horizontal="center" vertical="top" wrapText="1"/>
    </xf>
    <xf numFmtId="0" fontId="5" fillId="36" borderId="95" xfId="0" applyFont="1" applyFill="1" applyBorder="1"/>
    <xf numFmtId="3" fontId="5" fillId="36" borderId="37" xfId="0" applyNumberFormat="1" applyFont="1" applyFill="1" applyBorder="1"/>
    <xf numFmtId="4" fontId="5" fillId="36" borderId="37" xfId="0" applyNumberFormat="1" applyFont="1" applyFill="1" applyBorder="1"/>
    <xf numFmtId="4" fontId="5" fillId="36" borderId="96" xfId="0" applyNumberFormat="1" applyFont="1" applyFill="1" applyBorder="1"/>
    <xf numFmtId="0" fontId="5" fillId="37" borderId="97" xfId="0" applyFont="1" applyFill="1" applyBorder="1"/>
    <xf numFmtId="3" fontId="0" fillId="37" borderId="57" xfId="0" applyNumberFormat="1" applyFill="1" applyBorder="1"/>
    <xf numFmtId="43" fontId="0" fillId="37" borderId="57" xfId="0" applyNumberFormat="1" applyFill="1" applyBorder="1"/>
    <xf numFmtId="43" fontId="0" fillId="37" borderId="98" xfId="0" applyNumberFormat="1" applyFill="1" applyBorder="1"/>
    <xf numFmtId="0" fontId="5" fillId="37" borderId="102" xfId="0" applyFont="1" applyFill="1" applyBorder="1"/>
    <xf numFmtId="3" fontId="5" fillId="37" borderId="103" xfId="0" applyNumberFormat="1" applyFont="1" applyFill="1" applyBorder="1"/>
    <xf numFmtId="43" fontId="5" fillId="37" borderId="103" xfId="0" applyNumberFormat="1" applyFont="1" applyFill="1" applyBorder="1"/>
    <xf numFmtId="43" fontId="5" fillId="37" borderId="104" xfId="0" applyNumberFormat="1" applyFont="1" applyFill="1" applyBorder="1"/>
    <xf numFmtId="0" fontId="5" fillId="37" borderId="93" xfId="0" applyFont="1" applyFill="1" applyBorder="1"/>
    <xf numFmtId="3" fontId="5" fillId="37" borderId="20" xfId="0" applyNumberFormat="1" applyFont="1" applyFill="1" applyBorder="1"/>
    <xf numFmtId="43" fontId="5" fillId="37" borderId="20" xfId="0" applyNumberFormat="1" applyFont="1" applyFill="1" applyBorder="1"/>
    <xf numFmtId="43" fontId="5" fillId="37" borderId="94" xfId="0" applyNumberFormat="1" applyFont="1" applyFill="1" applyBorder="1"/>
    <xf numFmtId="1" fontId="53" fillId="0" borderId="19" xfId="107" applyNumberFormat="1" applyFont="1" applyFill="1" applyBorder="1" applyAlignment="1" applyProtection="1">
      <alignment horizontal="center"/>
    </xf>
    <xf numFmtId="0" fontId="47" fillId="35" borderId="11" xfId="0" applyFont="1" applyFill="1" applyBorder="1" applyAlignment="1" applyProtection="1">
      <alignment horizontal="center" vertical="top" wrapText="1"/>
    </xf>
    <xf numFmtId="42" fontId="53" fillId="0" borderId="76" xfId="462" applyNumberFormat="1" applyFont="1" applyFill="1" applyBorder="1" applyProtection="1"/>
    <xf numFmtId="42" fontId="53" fillId="0" borderId="84" xfId="462" applyNumberFormat="1" applyFont="1" applyFill="1" applyBorder="1" applyProtection="1"/>
    <xf numFmtId="0" fontId="1" fillId="0" borderId="26" xfId="0" applyFont="1" applyFill="1" applyBorder="1" applyProtection="1"/>
    <xf numFmtId="166" fontId="50" fillId="0" borderId="12" xfId="164" applyNumberFormat="1" applyFont="1" applyFill="1" applyBorder="1" applyAlignment="1" applyProtection="1">
      <alignment horizontal="center"/>
    </xf>
    <xf numFmtId="0" fontId="68" fillId="0" borderId="29" xfId="806" applyFill="1" applyBorder="1" applyAlignment="1" applyProtection="1"/>
    <xf numFmtId="0" fontId="68" fillId="0" borderId="26" xfId="806" applyFill="1" applyBorder="1" applyAlignment="1" applyProtection="1">
      <alignment horizontal="left"/>
    </xf>
    <xf numFmtId="0" fontId="68" fillId="0" borderId="26" xfId="806" applyNumberFormat="1" applyFill="1" applyBorder="1" applyAlignment="1" applyProtection="1">
      <alignment horizontal="left"/>
    </xf>
    <xf numFmtId="0" fontId="68" fillId="0" borderId="26" xfId="806" applyFill="1" applyBorder="1" applyAlignment="1" applyProtection="1"/>
    <xf numFmtId="0" fontId="69" fillId="0" borderId="26" xfId="806" applyFont="1" applyFill="1" applyBorder="1" applyAlignment="1" applyProtection="1"/>
    <xf numFmtId="0" fontId="69" fillId="0" borderId="17" xfId="806" applyFont="1" applyFill="1" applyBorder="1" applyAlignment="1" applyProtection="1"/>
    <xf numFmtId="42" fontId="17" fillId="0" borderId="26" xfId="465" applyNumberFormat="1" applyFont="1" applyFill="1" applyBorder="1" applyProtection="1"/>
    <xf numFmtId="0" fontId="69" fillId="0" borderId="16" xfId="806" applyNumberFormat="1" applyFont="1" applyFill="1" applyBorder="1" applyAlignment="1" applyProtection="1">
      <alignment horizontal="left"/>
    </xf>
    <xf numFmtId="0" fontId="69" fillId="0" borderId="26" xfId="806" applyNumberFormat="1" applyFont="1" applyFill="1" applyBorder="1" applyAlignment="1" applyProtection="1">
      <alignment horizontal="left"/>
    </xf>
    <xf numFmtId="0" fontId="69" fillId="0" borderId="16" xfId="806" applyNumberFormat="1" applyFont="1" applyFill="1" applyBorder="1" applyAlignment="1" applyProtection="1"/>
    <xf numFmtId="0" fontId="69" fillId="0" borderId="26" xfId="806" applyNumberFormat="1" applyFont="1" applyFill="1" applyBorder="1" applyAlignment="1" applyProtection="1"/>
    <xf numFmtId="2" fontId="49" fillId="0" borderId="32" xfId="320" applyNumberFormat="1" applyFont="1" applyFill="1" applyBorder="1" applyProtection="1"/>
    <xf numFmtId="167" fontId="50" fillId="34" borderId="39" xfId="107" applyNumberFormat="1" applyFont="1" applyFill="1" applyBorder="1" applyAlignment="1" applyProtection="1">
      <alignment horizontal="center" wrapText="1"/>
    </xf>
    <xf numFmtId="0" fontId="47" fillId="34" borderId="0" xfId="0" applyFont="1" applyFill="1" applyProtection="1"/>
    <xf numFmtId="10" fontId="47" fillId="34" borderId="0" xfId="0" applyNumberFormat="1" applyFont="1" applyFill="1" applyProtection="1"/>
    <xf numFmtId="0" fontId="47" fillId="35" borderId="42" xfId="0" applyFont="1" applyFill="1" applyBorder="1" applyAlignment="1" applyProtection="1">
      <alignment horizontal="center" wrapText="1"/>
    </xf>
    <xf numFmtId="0" fontId="47" fillId="35" borderId="39" xfId="0" applyFont="1" applyFill="1" applyBorder="1" applyAlignment="1" applyProtection="1">
      <alignment horizontal="center" wrapText="1"/>
    </xf>
    <xf numFmtId="166" fontId="50" fillId="0" borderId="12" xfId="164" applyNumberFormat="1" applyFont="1" applyFill="1" applyBorder="1" applyAlignment="1" applyProtection="1">
      <alignment horizontal="center"/>
    </xf>
    <xf numFmtId="0" fontId="47" fillId="0" borderId="12" xfId="0" applyFont="1" applyFill="1" applyBorder="1" applyAlignment="1" applyProtection="1">
      <alignment horizontal="center"/>
    </xf>
    <xf numFmtId="166" fontId="50" fillId="0" borderId="0" xfId="164" applyNumberFormat="1" applyFont="1" applyFill="1" applyBorder="1" applyAlignment="1" applyProtection="1">
      <alignment horizontal="center"/>
    </xf>
    <xf numFmtId="0" fontId="47" fillId="0" borderId="0" xfId="0" applyFont="1" applyFill="1" applyBorder="1" applyAlignment="1" applyProtection="1">
      <alignment horizontal="center"/>
    </xf>
    <xf numFmtId="166" fontId="50" fillId="0" borderId="68" xfId="164" applyNumberFormat="1" applyFont="1" applyFill="1" applyBorder="1" applyAlignment="1" applyProtection="1">
      <alignment horizontal="center"/>
    </xf>
    <xf numFmtId="0" fontId="47" fillId="0" borderId="68" xfId="0" applyFont="1" applyFill="1" applyBorder="1" applyAlignment="1" applyProtection="1">
      <alignment horizontal="center"/>
    </xf>
    <xf numFmtId="0" fontId="50" fillId="34" borderId="42" xfId="107" applyNumberFormat="1" applyFont="1" applyFill="1" applyBorder="1" applyAlignment="1" applyProtection="1">
      <alignment horizontal="center"/>
    </xf>
    <xf numFmtId="0" fontId="50" fillId="34" borderId="39" xfId="107" applyNumberFormat="1" applyFont="1" applyFill="1" applyBorder="1" applyAlignment="1" applyProtection="1">
      <alignment horizontal="center"/>
    </xf>
    <xf numFmtId="2" fontId="50" fillId="34" borderId="39" xfId="107" applyNumberFormat="1" applyFont="1" applyFill="1" applyBorder="1" applyAlignment="1" applyProtection="1">
      <alignment horizontal="center"/>
    </xf>
    <xf numFmtId="3" fontId="50" fillId="34" borderId="39" xfId="107" applyNumberFormat="1" applyFont="1" applyFill="1" applyBorder="1" applyAlignment="1" applyProtection="1">
      <alignment horizontal="center"/>
    </xf>
    <xf numFmtId="10" fontId="50" fillId="34" borderId="39" xfId="107" applyNumberFormat="1" applyFont="1" applyFill="1" applyBorder="1" applyAlignment="1" applyProtection="1">
      <alignment horizontal="center"/>
    </xf>
    <xf numFmtId="43" fontId="50" fillId="34" borderId="39" xfId="164" applyNumberFormat="1" applyFont="1" applyFill="1" applyBorder="1" applyAlignment="1" applyProtection="1">
      <alignment horizontal="center" wrapText="1"/>
    </xf>
    <xf numFmtId="2" fontId="50" fillId="34" borderId="39" xfId="0" applyNumberFormat="1" applyFont="1" applyFill="1" applyBorder="1" applyProtection="1"/>
    <xf numFmtId="44" fontId="50" fillId="34" borderId="39" xfId="164" applyNumberFormat="1" applyFont="1" applyFill="1" applyBorder="1" applyProtection="1"/>
    <xf numFmtId="2" fontId="50" fillId="34" borderId="60" xfId="0" applyNumberFormat="1" applyFont="1" applyFill="1" applyBorder="1" applyProtection="1"/>
    <xf numFmtId="43" fontId="50" fillId="34" borderId="39" xfId="0" applyNumberFormat="1" applyFont="1" applyFill="1" applyBorder="1" applyProtection="1"/>
    <xf numFmtId="43" fontId="50" fillId="34" borderId="39" xfId="164" applyNumberFormat="1" applyFont="1" applyFill="1" applyBorder="1" applyProtection="1"/>
    <xf numFmtId="0" fontId="50" fillId="34" borderId="59" xfId="107" applyNumberFormat="1" applyFont="1" applyFill="1" applyBorder="1" applyAlignment="1" applyProtection="1">
      <alignment horizontal="center"/>
    </xf>
    <xf numFmtId="0" fontId="50" fillId="34" borderId="58" xfId="107" applyNumberFormat="1" applyFont="1" applyFill="1" applyBorder="1" applyAlignment="1" applyProtection="1">
      <alignment horizontal="left"/>
    </xf>
    <xf numFmtId="2" fontId="50" fillId="34" borderId="58" xfId="107" applyNumberFormat="1" applyFont="1" applyFill="1" applyBorder="1" applyAlignment="1" applyProtection="1">
      <alignment horizontal="center"/>
    </xf>
    <xf numFmtId="0" fontId="50" fillId="34" borderId="58" xfId="107" applyNumberFormat="1" applyFont="1" applyFill="1" applyBorder="1" applyAlignment="1" applyProtection="1">
      <alignment horizontal="center"/>
    </xf>
    <xf numFmtId="3" fontId="50" fillId="34" borderId="58" xfId="107" applyNumberFormat="1" applyFont="1" applyFill="1" applyBorder="1" applyAlignment="1" applyProtection="1">
      <alignment horizontal="center"/>
    </xf>
    <xf numFmtId="167" fontId="50" fillId="34" borderId="58" xfId="107" applyNumberFormat="1" applyFont="1" applyFill="1" applyBorder="1" applyAlignment="1" applyProtection="1">
      <alignment horizontal="center" wrapText="1"/>
    </xf>
    <xf numFmtId="10" fontId="50" fillId="34" borderId="58" xfId="107" applyNumberFormat="1" applyFont="1" applyFill="1" applyBorder="1" applyAlignment="1" applyProtection="1">
      <alignment horizontal="center"/>
    </xf>
    <xf numFmtId="0" fontId="2" fillId="34" borderId="0" xfId="0" applyFont="1" applyFill="1" applyProtection="1"/>
    <xf numFmtId="10" fontId="0" fillId="34" borderId="0" xfId="0" applyNumberFormat="1" applyFill="1" applyProtection="1"/>
    <xf numFmtId="0" fontId="50" fillId="34" borderId="39" xfId="107" applyNumberFormat="1" applyFont="1" applyFill="1" applyBorder="1" applyAlignment="1" applyProtection="1">
      <alignment horizontal="left"/>
    </xf>
    <xf numFmtId="2" fontId="50" fillId="34" borderId="43" xfId="107" applyNumberFormat="1" applyFont="1" applyFill="1" applyBorder="1" applyAlignment="1" applyProtection="1">
      <alignment horizontal="center"/>
    </xf>
    <xf numFmtId="1" fontId="50" fillId="34" borderId="39" xfId="107" applyNumberFormat="1" applyFont="1" applyFill="1" applyBorder="1" applyAlignment="1" applyProtection="1">
      <alignment horizontal="right"/>
    </xf>
    <xf numFmtId="44" fontId="47" fillId="0" borderId="40" xfId="170" applyNumberFormat="1" applyFont="1" applyFill="1" applyBorder="1" applyAlignment="1" applyProtection="1"/>
    <xf numFmtId="44" fontId="47" fillId="26" borderId="40" xfId="0" applyNumberFormat="1" applyFont="1" applyFill="1" applyBorder="1" applyProtection="1"/>
    <xf numFmtId="44" fontId="47" fillId="0" borderId="20" xfId="170" applyNumberFormat="1" applyFont="1" applyFill="1" applyBorder="1" applyAlignment="1" applyProtection="1"/>
    <xf numFmtId="44" fontId="47" fillId="26" borderId="20" xfId="0" applyNumberFormat="1" applyFont="1" applyFill="1" applyBorder="1" applyProtection="1"/>
    <xf numFmtId="44" fontId="47" fillId="0" borderId="32" xfId="170" applyNumberFormat="1" applyFont="1" applyFill="1" applyBorder="1" applyAlignment="1" applyProtection="1"/>
    <xf numFmtId="44" fontId="47" fillId="26" borderId="32" xfId="0" applyNumberFormat="1" applyFont="1" applyFill="1" applyBorder="1" applyProtection="1"/>
    <xf numFmtId="44" fontId="47" fillId="26" borderId="40" xfId="107" applyNumberFormat="1" applyFont="1" applyFill="1" applyBorder="1" applyAlignment="1" applyProtection="1">
      <alignment horizontal="center"/>
    </xf>
    <xf numFmtId="44" fontId="47" fillId="26" borderId="20" xfId="107" applyNumberFormat="1" applyFont="1" applyFill="1" applyBorder="1" applyAlignment="1" applyProtection="1">
      <alignment horizontal="center"/>
    </xf>
    <xf numFmtId="44" fontId="47" fillId="26" borderId="32" xfId="107" applyNumberFormat="1" applyFont="1" applyFill="1" applyBorder="1" applyAlignment="1" applyProtection="1">
      <alignment horizontal="center"/>
    </xf>
    <xf numFmtId="44" fontId="51" fillId="34" borderId="39" xfId="164" applyNumberFormat="1" applyFont="1" applyFill="1" applyBorder="1" applyProtection="1"/>
    <xf numFmtId="2" fontId="51" fillId="34" borderId="60" xfId="0" applyNumberFormat="1" applyFont="1" applyFill="1" applyBorder="1" applyProtection="1"/>
    <xf numFmtId="44" fontId="51" fillId="34" borderId="39" xfId="352" applyNumberFormat="1" applyFont="1" applyFill="1" applyBorder="1" applyAlignment="1" applyProtection="1">
      <alignment horizontal="right"/>
    </xf>
    <xf numFmtId="44" fontId="50" fillId="34" borderId="39" xfId="164" applyNumberFormat="1" applyFont="1" applyFill="1" applyBorder="1" applyAlignment="1" applyProtection="1">
      <alignment horizontal="center" wrapText="1"/>
    </xf>
    <xf numFmtId="44" fontId="47" fillId="0" borderId="40" xfId="164" applyNumberFormat="1" applyFont="1" applyFill="1" applyBorder="1" applyAlignment="1" applyProtection="1">
      <alignment horizontal="center" wrapText="1"/>
    </xf>
    <xf numFmtId="44" fontId="47" fillId="0" borderId="40" xfId="0" applyNumberFormat="1" applyFont="1" applyFill="1" applyBorder="1" applyProtection="1"/>
    <xf numFmtId="44" fontId="47" fillId="0" borderId="20" xfId="164" applyNumberFormat="1" applyFont="1" applyFill="1" applyBorder="1" applyAlignment="1" applyProtection="1">
      <alignment horizontal="center" wrapText="1"/>
    </xf>
    <xf numFmtId="44" fontId="50" fillId="34" borderId="39" xfId="107" applyNumberFormat="1" applyFont="1" applyFill="1" applyBorder="1" applyAlignment="1" applyProtection="1">
      <alignment horizontal="center"/>
    </xf>
    <xf numFmtId="44" fontId="50" fillId="34" borderId="39" xfId="107" applyNumberFormat="1" applyFont="1" applyFill="1" applyBorder="1" applyAlignment="1" applyProtection="1">
      <alignment horizontal="center" wrapText="1"/>
    </xf>
    <xf numFmtId="0" fontId="47" fillId="27" borderId="20" xfId="0" applyFont="1" applyFill="1" applyBorder="1" applyProtection="1"/>
    <xf numFmtId="0" fontId="47" fillId="35" borderId="43" xfId="0" applyFont="1" applyFill="1" applyBorder="1" applyAlignment="1" applyProtection="1">
      <alignment horizontal="center" wrapText="1"/>
    </xf>
    <xf numFmtId="0" fontId="50" fillId="34" borderId="27" xfId="107" applyNumberFormat="1" applyFont="1" applyFill="1" applyBorder="1" applyAlignment="1" applyProtection="1">
      <alignment horizontal="center"/>
    </xf>
    <xf numFmtId="0" fontId="50" fillId="34" borderId="11" xfId="107" applyNumberFormat="1" applyFont="1" applyFill="1" applyBorder="1" applyAlignment="1" applyProtection="1">
      <alignment horizontal="center"/>
    </xf>
    <xf numFmtId="2" fontId="50" fillId="34" borderId="11" xfId="107" applyNumberFormat="1" applyFont="1" applyFill="1" applyBorder="1" applyAlignment="1" applyProtection="1">
      <alignment horizontal="center"/>
    </xf>
    <xf numFmtId="3" fontId="50" fillId="34" borderId="11" xfId="107" applyNumberFormat="1" applyFont="1" applyFill="1" applyBorder="1" applyAlignment="1" applyProtection="1">
      <alignment horizontal="center"/>
    </xf>
    <xf numFmtId="167" fontId="50" fillId="34" borderId="11" xfId="107" applyNumberFormat="1" applyFont="1" applyFill="1" applyBorder="1" applyAlignment="1" applyProtection="1">
      <alignment horizontal="center" wrapText="1"/>
    </xf>
    <xf numFmtId="10" fontId="50" fillId="34" borderId="11" xfId="107" applyNumberFormat="1" applyFont="1" applyFill="1" applyBorder="1" applyAlignment="1" applyProtection="1">
      <alignment horizontal="center"/>
    </xf>
    <xf numFmtId="2" fontId="50" fillId="34" borderId="49" xfId="0" applyNumberFormat="1" applyFont="1" applyFill="1" applyBorder="1" applyProtection="1"/>
    <xf numFmtId="44" fontId="51" fillId="34" borderId="49" xfId="352" applyNumberFormat="1" applyFont="1" applyFill="1" applyBorder="1" applyAlignment="1" applyProtection="1">
      <alignment horizontal="right"/>
    </xf>
    <xf numFmtId="44" fontId="50" fillId="34" borderId="11" xfId="164" applyNumberFormat="1" applyFont="1" applyFill="1" applyBorder="1" applyAlignment="1" applyProtection="1">
      <alignment horizontal="center" wrapText="1"/>
    </xf>
    <xf numFmtId="44" fontId="50" fillId="34" borderId="11" xfId="107" applyNumberFormat="1" applyFont="1" applyFill="1" applyBorder="1" applyAlignment="1" applyProtection="1">
      <alignment horizontal="center"/>
    </xf>
    <xf numFmtId="44" fontId="47" fillId="0" borderId="37" xfId="170" applyNumberFormat="1" applyFont="1" applyFill="1" applyBorder="1" applyAlignment="1" applyProtection="1"/>
    <xf numFmtId="44" fontId="47" fillId="0" borderId="32" xfId="0" applyNumberFormat="1" applyFont="1" applyFill="1" applyBorder="1" applyProtection="1"/>
    <xf numFmtId="166" fontId="50" fillId="0" borderId="12" xfId="164" applyNumberFormat="1" applyFont="1" applyFill="1" applyBorder="1" applyAlignment="1" applyProtection="1">
      <alignment horizontal="centerContinuous"/>
      <protection locked="0"/>
    </xf>
    <xf numFmtId="166" fontId="50" fillId="0" borderId="12" xfId="164" applyNumberFormat="1" applyFont="1" applyFill="1" applyBorder="1" applyAlignment="1" applyProtection="1">
      <protection locked="0"/>
    </xf>
    <xf numFmtId="0" fontId="47" fillId="0" borderId="0" xfId="0" applyFont="1" applyBorder="1"/>
    <xf numFmtId="0" fontId="50" fillId="0" borderId="12" xfId="0" applyFont="1" applyFill="1" applyBorder="1" applyAlignment="1">
      <alignment horizontal="center"/>
    </xf>
    <xf numFmtId="0" fontId="47" fillId="0" borderId="0" xfId="0" applyFont="1" applyFill="1" applyBorder="1"/>
    <xf numFmtId="2" fontId="64" fillId="0" borderId="52" xfId="320" applyNumberFormat="1" applyFont="1" applyFill="1" applyBorder="1" applyProtection="1"/>
    <xf numFmtId="167" fontId="47" fillId="0" borderId="52" xfId="107" applyNumberFormat="1" applyFont="1" applyFill="1" applyBorder="1" applyAlignment="1" applyProtection="1">
      <alignment horizontal="center" wrapText="1"/>
    </xf>
    <xf numFmtId="166" fontId="47" fillId="0" borderId="52" xfId="164" applyNumberFormat="1" applyFont="1" applyFill="1" applyBorder="1" applyProtection="1">
      <protection locked="0"/>
    </xf>
    <xf numFmtId="166" fontId="47" fillId="0" borderId="52" xfId="164" applyNumberFormat="1" applyFont="1" applyFill="1" applyBorder="1" applyProtection="1"/>
    <xf numFmtId="0" fontId="47" fillId="0" borderId="52" xfId="0" applyFont="1" applyFill="1" applyBorder="1"/>
    <xf numFmtId="0" fontId="50" fillId="34" borderId="54" xfId="107" applyNumberFormat="1" applyFont="1" applyFill="1" applyBorder="1" applyAlignment="1" applyProtection="1">
      <alignment horizontal="center"/>
    </xf>
    <xf numFmtId="0" fontId="50" fillId="34" borderId="55" xfId="107" applyNumberFormat="1" applyFont="1" applyFill="1" applyBorder="1" applyAlignment="1" applyProtection="1">
      <alignment horizontal="left"/>
    </xf>
    <xf numFmtId="0" fontId="50" fillId="34" borderId="55" xfId="107" applyNumberFormat="1" applyFont="1" applyFill="1" applyBorder="1" applyAlignment="1" applyProtection="1">
      <alignment horizontal="center"/>
    </xf>
    <xf numFmtId="2" fontId="50" fillId="34" borderId="55" xfId="107" applyNumberFormat="1" applyFont="1" applyFill="1" applyBorder="1" applyAlignment="1" applyProtection="1">
      <alignment horizontal="center"/>
    </xf>
    <xf numFmtId="3" fontId="50" fillId="34" borderId="55" xfId="107" applyNumberFormat="1" applyFont="1" applyFill="1" applyBorder="1" applyAlignment="1" applyProtection="1">
      <alignment horizontal="center"/>
    </xf>
    <xf numFmtId="167" fontId="50" fillId="34" borderId="55" xfId="107" applyNumberFormat="1" applyFont="1" applyFill="1" applyBorder="1" applyAlignment="1" applyProtection="1">
      <alignment horizontal="center" wrapText="1"/>
    </xf>
    <xf numFmtId="171" fontId="51" fillId="34" borderId="55" xfId="352" applyNumberFormat="1" applyFont="1" applyFill="1" applyBorder="1" applyAlignment="1" applyProtection="1">
      <alignment horizontal="right"/>
    </xf>
    <xf numFmtId="2" fontId="50" fillId="34" borderId="55" xfId="0" applyNumberFormat="1" applyFont="1" applyFill="1" applyBorder="1"/>
    <xf numFmtId="44" fontId="50" fillId="34" borderId="55" xfId="164" applyNumberFormat="1" applyFont="1" applyFill="1" applyBorder="1" applyProtection="1"/>
    <xf numFmtId="2" fontId="50" fillId="34" borderId="56" xfId="107" applyNumberFormat="1" applyFont="1" applyFill="1" applyBorder="1" applyAlignment="1" applyProtection="1">
      <alignment horizontal="center"/>
    </xf>
    <xf numFmtId="0" fontId="50" fillId="0" borderId="0" xfId="0" applyFont="1" applyFill="1"/>
    <xf numFmtId="0" fontId="50" fillId="30" borderId="0" xfId="0" applyFont="1" applyFill="1"/>
    <xf numFmtId="0" fontId="47" fillId="0" borderId="52" xfId="0" applyFont="1" applyFill="1" applyBorder="1" applyAlignment="1" applyProtection="1">
      <alignment horizontal="left"/>
    </xf>
    <xf numFmtId="44" fontId="50" fillId="34" borderId="55" xfId="164" applyNumberFormat="1" applyFont="1" applyFill="1" applyBorder="1" applyAlignment="1" applyProtection="1">
      <alignment horizontal="center" wrapText="1"/>
    </xf>
    <xf numFmtId="0" fontId="47" fillId="34" borderId="54" xfId="107" applyNumberFormat="1" applyFont="1" applyFill="1" applyBorder="1" applyAlignment="1" applyProtection="1">
      <alignment horizontal="center"/>
    </xf>
    <xf numFmtId="0" fontId="47" fillId="34" borderId="55" xfId="107" applyNumberFormat="1" applyFont="1" applyFill="1" applyBorder="1" applyAlignment="1" applyProtection="1">
      <alignment horizontal="center"/>
    </xf>
    <xf numFmtId="2" fontId="47" fillId="34" borderId="55" xfId="0" applyNumberFormat="1" applyFont="1" applyFill="1" applyBorder="1" applyProtection="1"/>
    <xf numFmtId="44" fontId="47" fillId="34" borderId="55" xfId="164" applyNumberFormat="1" applyFont="1" applyFill="1" applyBorder="1" applyProtection="1"/>
    <xf numFmtId="44" fontId="47" fillId="35" borderId="39" xfId="0" applyNumberFormat="1" applyFont="1" applyFill="1" applyBorder="1" applyAlignment="1" applyProtection="1">
      <alignment horizontal="center" wrapText="1"/>
    </xf>
    <xf numFmtId="44" fontId="47" fillId="0" borderId="52" xfId="170" applyNumberFormat="1" applyFont="1" applyFill="1" applyBorder="1" applyAlignment="1" applyProtection="1"/>
    <xf numFmtId="44" fontId="47" fillId="34" borderId="55" xfId="107" applyNumberFormat="1" applyFont="1" applyFill="1" applyBorder="1" applyAlignment="1" applyProtection="1">
      <alignment horizontal="center"/>
    </xf>
    <xf numFmtId="44" fontId="47" fillId="34" borderId="55" xfId="164" applyNumberFormat="1" applyFont="1" applyFill="1" applyBorder="1" applyAlignment="1" applyProtection="1">
      <alignment horizontal="center" wrapText="1"/>
    </xf>
    <xf numFmtId="9" fontId="47" fillId="0" borderId="0" xfId="109" applyNumberFormat="1" applyFont="1" applyFill="1" applyBorder="1" applyAlignment="1" applyProtection="1"/>
    <xf numFmtId="0" fontId="49" fillId="0" borderId="57" xfId="0" applyFont="1" applyFill="1" applyBorder="1" applyAlignment="1" applyProtection="1">
      <alignment horizontal="left"/>
    </xf>
    <xf numFmtId="1" fontId="49" fillId="0" borderId="57" xfId="109" applyNumberFormat="1" applyFont="1" applyFill="1" applyBorder="1" applyAlignment="1" applyProtection="1">
      <alignment horizontal="center"/>
    </xf>
    <xf numFmtId="165" fontId="49" fillId="0" borderId="21" xfId="320" applyNumberFormat="1" applyFont="1" applyFill="1" applyBorder="1" applyAlignment="1" applyProtection="1">
      <alignment horizontal="right"/>
    </xf>
    <xf numFmtId="0" fontId="49" fillId="0" borderId="57" xfId="0" applyFont="1" applyFill="1" applyBorder="1" applyAlignment="1" applyProtection="1">
      <alignment horizontal="center" wrapText="1"/>
    </xf>
    <xf numFmtId="167" fontId="49" fillId="0" borderId="57" xfId="109" applyNumberFormat="1" applyFont="1" applyFill="1" applyBorder="1" applyAlignment="1" applyProtection="1">
      <alignment horizontal="center"/>
    </xf>
    <xf numFmtId="37" fontId="49" fillId="0" borderId="57" xfId="170" applyNumberFormat="1" applyFont="1" applyFill="1" applyBorder="1" applyAlignment="1" applyProtection="1"/>
    <xf numFmtId="2" fontId="49" fillId="0" borderId="57" xfId="320" applyNumberFormat="1" applyFont="1" applyFill="1" applyBorder="1" applyAlignment="1" applyProtection="1">
      <alignment horizontal="center"/>
    </xf>
    <xf numFmtId="0" fontId="49" fillId="0" borderId="20" xfId="0" applyFont="1" applyFill="1" applyBorder="1" applyAlignment="1" applyProtection="1">
      <alignment horizontal="left"/>
    </xf>
    <xf numFmtId="1" fontId="49" fillId="0" borderId="20" xfId="109" applyNumberFormat="1" applyFont="1" applyFill="1" applyBorder="1" applyAlignment="1" applyProtection="1">
      <alignment horizontal="center"/>
    </xf>
    <xf numFmtId="165" fontId="49" fillId="0" borderId="20" xfId="320" applyNumberFormat="1" applyFont="1" applyFill="1" applyBorder="1" applyAlignment="1" applyProtection="1">
      <alignment horizontal="right"/>
    </xf>
    <xf numFmtId="0" fontId="49" fillId="0" borderId="20" xfId="0" applyFont="1" applyFill="1" applyBorder="1" applyAlignment="1" applyProtection="1">
      <alignment horizontal="center" wrapText="1"/>
    </xf>
    <xf numFmtId="37" fontId="49" fillId="0" borderId="20" xfId="170" applyNumberFormat="1" applyFont="1" applyFill="1" applyBorder="1" applyAlignment="1" applyProtection="1"/>
    <xf numFmtId="2" fontId="49" fillId="0" borderId="20" xfId="320" applyNumberFormat="1" applyFont="1" applyFill="1" applyBorder="1" applyAlignment="1" applyProtection="1">
      <alignment horizontal="center"/>
    </xf>
    <xf numFmtId="173" fontId="49" fillId="0" borderId="20" xfId="170" applyNumberFormat="1" applyFont="1" applyFill="1" applyBorder="1" applyAlignment="1" applyProtection="1"/>
    <xf numFmtId="174" fontId="49" fillId="0" borderId="20" xfId="170" applyNumberFormat="1" applyFont="1" applyFill="1" applyBorder="1" applyAlignment="1" applyProtection="1"/>
    <xf numFmtId="0" fontId="49" fillId="0" borderId="32" xfId="109" applyNumberFormat="1" applyFont="1" applyFill="1" applyBorder="1" applyAlignment="1" applyProtection="1">
      <alignment horizontal="left"/>
    </xf>
    <xf numFmtId="1" fontId="49" fillId="0" borderId="32" xfId="109" applyNumberFormat="1" applyFont="1" applyFill="1" applyBorder="1" applyAlignment="1" applyProtection="1">
      <alignment horizontal="center"/>
    </xf>
    <xf numFmtId="165" fontId="49" fillId="0" borderId="32" xfId="320" applyNumberFormat="1" applyFont="1" applyFill="1" applyBorder="1" applyAlignment="1" applyProtection="1">
      <alignment horizontal="right"/>
    </xf>
    <xf numFmtId="0" fontId="49" fillId="0" borderId="32" xfId="0" applyFont="1" applyFill="1" applyBorder="1" applyAlignment="1" applyProtection="1">
      <alignment horizontal="center" wrapText="1"/>
    </xf>
    <xf numFmtId="37" fontId="49" fillId="0" borderId="32" xfId="170" applyNumberFormat="1" applyFont="1" applyFill="1" applyBorder="1" applyAlignment="1" applyProtection="1"/>
    <xf numFmtId="2" fontId="49" fillId="0" borderId="32" xfId="320" applyNumberFormat="1" applyFont="1" applyFill="1" applyBorder="1" applyAlignment="1" applyProtection="1">
      <alignment horizontal="center"/>
    </xf>
    <xf numFmtId="165" fontId="50" fillId="34" borderId="39" xfId="107" applyNumberFormat="1" applyFont="1" applyFill="1" applyBorder="1" applyAlignment="1" applyProtection="1">
      <alignment horizontal="right"/>
    </xf>
    <xf numFmtId="2" fontId="49" fillId="0" borderId="37" xfId="320" applyNumberFormat="1" applyFont="1" applyFill="1" applyBorder="1" applyProtection="1"/>
    <xf numFmtId="171" fontId="47" fillId="0" borderId="0" xfId="0" applyNumberFormat="1" applyFont="1" applyProtection="1"/>
    <xf numFmtId="43" fontId="47" fillId="0" borderId="68" xfId="107" applyFont="1" applyFill="1" applyBorder="1" applyAlignment="1" applyProtection="1"/>
    <xf numFmtId="171" fontId="47" fillId="0" borderId="0" xfId="0" applyNumberFormat="1" applyFont="1"/>
    <xf numFmtId="2" fontId="49" fillId="0" borderId="52" xfId="320" applyNumberFormat="1" applyFont="1" applyFill="1" applyBorder="1" applyProtection="1"/>
    <xf numFmtId="44" fontId="49" fillId="34" borderId="55" xfId="352" applyNumberFormat="1" applyFont="1" applyFill="1" applyBorder="1" applyAlignment="1" applyProtection="1">
      <alignment horizontal="right"/>
    </xf>
    <xf numFmtId="44" fontId="47" fillId="0" borderId="0" xfId="0" applyNumberFormat="1" applyFont="1" applyFill="1" applyProtection="1"/>
    <xf numFmtId="2" fontId="50" fillId="34" borderId="55" xfId="107" applyNumberFormat="1" applyFont="1" applyFill="1" applyBorder="1" applyAlignment="1" applyProtection="1">
      <alignment horizontal="right"/>
    </xf>
    <xf numFmtId="2" fontId="47" fillId="34" borderId="55" xfId="107" applyNumberFormat="1" applyFont="1" applyFill="1" applyBorder="1" applyAlignment="1" applyProtection="1">
      <alignment horizontal="right"/>
    </xf>
    <xf numFmtId="0" fontId="47" fillId="0" borderId="45" xfId="0" applyFont="1" applyFill="1" applyBorder="1" applyAlignment="1" applyProtection="1">
      <alignment horizontal="right"/>
    </xf>
    <xf numFmtId="1" fontId="47" fillId="0" borderId="45" xfId="109" applyNumberFormat="1" applyFont="1" applyFill="1" applyBorder="1" applyAlignment="1" applyProtection="1">
      <alignment horizontal="right"/>
    </xf>
    <xf numFmtId="2" fontId="64" fillId="0" borderId="45" xfId="320" applyNumberFormat="1" applyFont="1" applyFill="1" applyBorder="1" applyAlignment="1" applyProtection="1">
      <alignment horizontal="right"/>
    </xf>
    <xf numFmtId="0" fontId="47" fillId="0" borderId="45" xfId="0" applyFont="1" applyFill="1" applyBorder="1" applyAlignment="1" applyProtection="1">
      <alignment horizontal="right" wrapText="1"/>
    </xf>
    <xf numFmtId="167" fontId="47" fillId="0" borderId="45" xfId="109" applyNumberFormat="1" applyFont="1" applyFill="1" applyBorder="1" applyAlignment="1" applyProtection="1">
      <alignment horizontal="right"/>
    </xf>
    <xf numFmtId="37" fontId="47" fillId="0" borderId="45" xfId="170" applyNumberFormat="1" applyFont="1" applyFill="1" applyBorder="1" applyAlignment="1" applyProtection="1">
      <alignment horizontal="right"/>
    </xf>
    <xf numFmtId="4" fontId="47" fillId="0" borderId="45" xfId="0" applyNumberFormat="1" applyFont="1" applyFill="1" applyBorder="1" applyAlignment="1" applyProtection="1">
      <alignment horizontal="right"/>
    </xf>
    <xf numFmtId="167" fontId="47" fillId="0" borderId="45" xfId="107" applyNumberFormat="1" applyFont="1" applyFill="1" applyBorder="1" applyAlignment="1" applyProtection="1">
      <alignment horizontal="right" wrapText="1"/>
    </xf>
    <xf numFmtId="171" fontId="47" fillId="0" borderId="45" xfId="164" applyNumberFormat="1" applyFont="1" applyFill="1" applyBorder="1" applyAlignment="1" applyProtection="1">
      <alignment horizontal="right" wrapText="1"/>
    </xf>
    <xf numFmtId="44" fontId="47" fillId="0" borderId="45" xfId="164" applyNumberFormat="1" applyFont="1" applyFill="1" applyBorder="1" applyAlignment="1" applyProtection="1">
      <alignment horizontal="right"/>
    </xf>
    <xf numFmtId="0" fontId="47" fillId="0" borderId="0" xfId="0" applyFont="1" applyFill="1" applyAlignment="1" applyProtection="1">
      <alignment horizontal="right"/>
    </xf>
    <xf numFmtId="0" fontId="50" fillId="34" borderId="42" xfId="107" applyNumberFormat="1" applyFont="1" applyFill="1" applyBorder="1" applyAlignment="1" applyProtection="1">
      <alignment horizontal="right"/>
    </xf>
    <xf numFmtId="0" fontId="50" fillId="34" borderId="39" xfId="107" applyNumberFormat="1" applyFont="1" applyFill="1" applyBorder="1" applyAlignment="1" applyProtection="1">
      <alignment horizontal="right"/>
    </xf>
    <xf numFmtId="2" fontId="50" fillId="34" borderId="39" xfId="107" applyNumberFormat="1" applyFont="1" applyFill="1" applyBorder="1" applyAlignment="1" applyProtection="1">
      <alignment horizontal="right"/>
    </xf>
    <xf numFmtId="3" fontId="50" fillId="34" borderId="39" xfId="107" applyNumberFormat="1" applyFont="1" applyFill="1" applyBorder="1" applyAlignment="1" applyProtection="1">
      <alignment horizontal="right"/>
    </xf>
    <xf numFmtId="167" fontId="50" fillId="34" borderId="39" xfId="107" applyNumberFormat="1" applyFont="1" applyFill="1" applyBorder="1" applyAlignment="1" applyProtection="1">
      <alignment horizontal="right" wrapText="1"/>
    </xf>
    <xf numFmtId="44" fontId="50" fillId="34" borderId="39" xfId="164" applyNumberFormat="1" applyFont="1" applyFill="1" applyBorder="1" applyAlignment="1" applyProtection="1">
      <alignment horizontal="right" wrapText="1"/>
    </xf>
    <xf numFmtId="2" fontId="50" fillId="34" borderId="39" xfId="0" applyNumberFormat="1" applyFont="1" applyFill="1" applyBorder="1" applyAlignment="1" applyProtection="1">
      <alignment horizontal="right"/>
    </xf>
    <xf numFmtId="44" fontId="50" fillId="34" borderId="39" xfId="164" applyNumberFormat="1" applyFont="1" applyFill="1" applyBorder="1" applyAlignment="1" applyProtection="1">
      <alignment horizontal="right"/>
    </xf>
    <xf numFmtId="0" fontId="50" fillId="0" borderId="0" xfId="0" applyFont="1" applyFill="1" applyAlignment="1" applyProtection="1">
      <alignment horizontal="right"/>
    </xf>
    <xf numFmtId="0" fontId="50" fillId="30" borderId="0" xfId="0" applyFont="1" applyFill="1" applyAlignment="1" applyProtection="1">
      <alignment horizontal="right"/>
    </xf>
    <xf numFmtId="0" fontId="47" fillId="0" borderId="45" xfId="0" applyFont="1" applyFill="1" applyBorder="1" applyAlignment="1" applyProtection="1">
      <alignment horizontal="left"/>
    </xf>
    <xf numFmtId="0" fontId="47" fillId="0" borderId="45" xfId="107" applyNumberFormat="1" applyFont="1" applyFill="1" applyBorder="1" applyAlignment="1" applyProtection="1">
      <alignment horizontal="left"/>
    </xf>
    <xf numFmtId="0" fontId="47" fillId="0" borderId="12" xfId="0" applyFont="1" applyFill="1" applyBorder="1" applyProtection="1"/>
    <xf numFmtId="0" fontId="47" fillId="0" borderId="32" xfId="0" applyFont="1" applyFill="1" applyBorder="1" applyAlignment="1" applyProtection="1">
      <alignment horizontal="left"/>
      <protection locked="0"/>
    </xf>
    <xf numFmtId="44" fontId="47" fillId="0" borderId="32" xfId="107" applyNumberFormat="1" applyFont="1" applyFill="1" applyBorder="1" applyAlignment="1" applyProtection="1">
      <alignment horizontal="center"/>
    </xf>
    <xf numFmtId="44" fontId="47" fillId="26" borderId="32" xfId="170" applyNumberFormat="1" applyFont="1" applyFill="1" applyBorder="1" applyAlignment="1" applyProtection="1"/>
    <xf numFmtId="44" fontId="47" fillId="0" borderId="32" xfId="164" applyNumberFormat="1" applyFont="1" applyFill="1" applyBorder="1" applyProtection="1">
      <protection locked="0"/>
    </xf>
    <xf numFmtId="2" fontId="50" fillId="34" borderId="39" xfId="107" applyNumberFormat="1" applyFont="1" applyFill="1" applyBorder="1" applyAlignment="1" applyProtection="1"/>
    <xf numFmtId="44" fontId="51" fillId="34" borderId="39" xfId="352" applyNumberFormat="1" applyFont="1" applyFill="1" applyBorder="1" applyAlignment="1">
      <alignment horizontal="right"/>
    </xf>
    <xf numFmtId="2" fontId="50" fillId="34" borderId="39" xfId="0" applyNumberFormat="1" applyFont="1" applyFill="1" applyBorder="1"/>
    <xf numFmtId="166" fontId="50" fillId="0" borderId="49" xfId="164" applyNumberFormat="1" applyFont="1" applyFill="1" applyBorder="1" applyAlignment="1" applyProtection="1">
      <protection locked="0"/>
    </xf>
    <xf numFmtId="167" fontId="57" fillId="34" borderId="42" xfId="107" applyNumberFormat="1" applyFont="1" applyFill="1" applyBorder="1" applyProtection="1"/>
    <xf numFmtId="167" fontId="57" fillId="34" borderId="39" xfId="107" applyNumberFormat="1" applyFont="1" applyFill="1" applyBorder="1" applyProtection="1"/>
    <xf numFmtId="166" fontId="57" fillId="34" borderId="39" xfId="164" applyNumberFormat="1" applyFont="1" applyFill="1" applyBorder="1" applyProtection="1"/>
    <xf numFmtId="2" fontId="57" fillId="34" borderId="39" xfId="164" applyNumberFormat="1" applyFont="1" applyFill="1" applyBorder="1" applyAlignment="1" applyProtection="1">
      <alignment horizontal="right"/>
    </xf>
    <xf numFmtId="2" fontId="57" fillId="34" borderId="43" xfId="164" applyNumberFormat="1" applyFont="1" applyFill="1" applyBorder="1" applyAlignment="1" applyProtection="1">
      <alignment horizontal="right"/>
    </xf>
    <xf numFmtId="0" fontId="54" fillId="35" borderId="42" xfId="0" applyFont="1" applyFill="1" applyBorder="1" applyAlignment="1" applyProtection="1">
      <alignment horizontal="center" wrapText="1"/>
    </xf>
    <xf numFmtId="0" fontId="54" fillId="35" borderId="39" xfId="0" applyFont="1" applyFill="1" applyBorder="1" applyAlignment="1" applyProtection="1">
      <alignment horizontal="center"/>
    </xf>
    <xf numFmtId="167" fontId="54" fillId="35" borderId="39" xfId="107" applyNumberFormat="1" applyFont="1" applyFill="1" applyBorder="1" applyAlignment="1" applyProtection="1">
      <alignment horizontal="center" wrapText="1"/>
    </xf>
    <xf numFmtId="43" fontId="54" fillId="35" borderId="39" xfId="107" applyFont="1" applyFill="1" applyBorder="1" applyAlignment="1" applyProtection="1">
      <alignment horizontal="center" wrapText="1"/>
    </xf>
    <xf numFmtId="166" fontId="54" fillId="35" borderId="39" xfId="164" applyNumberFormat="1" applyFont="1" applyFill="1" applyBorder="1" applyAlignment="1" applyProtection="1">
      <alignment horizontal="center" wrapText="1"/>
    </xf>
    <xf numFmtId="0" fontId="54" fillId="35" borderId="39" xfId="0" applyFont="1" applyFill="1" applyBorder="1" applyAlignment="1" applyProtection="1">
      <alignment horizontal="center" wrapText="1"/>
    </xf>
    <xf numFmtId="43" fontId="54" fillId="35" borderId="43" xfId="107" applyFont="1" applyFill="1" applyBorder="1" applyAlignment="1" applyProtection="1">
      <alignment horizontal="center" wrapText="1"/>
    </xf>
    <xf numFmtId="167" fontId="50" fillId="34" borderId="35" xfId="109" applyNumberFormat="1" applyFont="1" applyFill="1" applyBorder="1" applyProtection="1"/>
    <xf numFmtId="166" fontId="50" fillId="34" borderId="35" xfId="170" applyNumberFormat="1" applyFont="1" applyFill="1" applyBorder="1" applyProtection="1"/>
    <xf numFmtId="2" fontId="50" fillId="34" borderId="35" xfId="170" applyNumberFormat="1" applyFont="1" applyFill="1" applyBorder="1" applyAlignment="1" applyProtection="1">
      <alignment horizontal="center"/>
    </xf>
    <xf numFmtId="0" fontId="47" fillId="0" borderId="30" xfId="109" applyNumberFormat="1" applyFont="1" applyFill="1" applyBorder="1" applyAlignment="1" applyProtection="1">
      <alignment horizontal="center"/>
    </xf>
    <xf numFmtId="0" fontId="47" fillId="0" borderId="20" xfId="114" applyNumberFormat="1" applyFont="1" applyFill="1" applyBorder="1" applyAlignment="1" applyProtection="1">
      <alignment horizontal="left"/>
    </xf>
    <xf numFmtId="0" fontId="47" fillId="0" borderId="20" xfId="109" applyNumberFormat="1" applyFont="1" applyFill="1" applyBorder="1" applyAlignment="1" applyProtection="1">
      <alignment horizontal="right"/>
    </xf>
    <xf numFmtId="171" fontId="64" fillId="0" borderId="20" xfId="320" applyNumberFormat="1" applyFont="1" applyFill="1" applyBorder="1" applyProtection="1"/>
    <xf numFmtId="10" fontId="49" fillId="0" borderId="20" xfId="726" applyNumberFormat="1" applyFont="1" applyFill="1" applyBorder="1" applyProtection="1"/>
    <xf numFmtId="0" fontId="47" fillId="35" borderId="39" xfId="0" applyFont="1" applyFill="1" applyBorder="1" applyAlignment="1" applyProtection="1">
      <alignment horizontal="center"/>
    </xf>
    <xf numFmtId="167" fontId="47" fillId="35" borderId="39" xfId="107" applyNumberFormat="1" applyFont="1" applyFill="1" applyBorder="1" applyAlignment="1" applyProtection="1">
      <alignment horizontal="center" wrapText="1"/>
    </xf>
    <xf numFmtId="43" fontId="47" fillId="35" borderId="39" xfId="107" applyFont="1" applyFill="1" applyBorder="1" applyAlignment="1" applyProtection="1">
      <alignment horizontal="center" wrapText="1"/>
    </xf>
    <xf numFmtId="166" fontId="47" fillId="35" borderId="39" xfId="164" applyNumberFormat="1" applyFont="1" applyFill="1" applyBorder="1" applyAlignment="1" applyProtection="1">
      <alignment horizontal="center" wrapText="1"/>
    </xf>
    <xf numFmtId="43" fontId="47" fillId="35" borderId="43" xfId="107" applyFont="1" applyFill="1" applyBorder="1" applyAlignment="1" applyProtection="1">
      <alignment horizontal="center" wrapText="1"/>
    </xf>
    <xf numFmtId="166" fontId="47" fillId="0" borderId="0" xfId="0" applyNumberFormat="1" applyFont="1" applyFill="1" applyProtection="1"/>
    <xf numFmtId="167" fontId="50" fillId="34" borderId="42" xfId="107" applyNumberFormat="1" applyFont="1" applyFill="1" applyBorder="1" applyProtection="1"/>
    <xf numFmtId="167" fontId="50" fillId="34" borderId="39" xfId="107" applyNumberFormat="1" applyFont="1" applyFill="1" applyBorder="1" applyProtection="1"/>
    <xf numFmtId="44" fontId="50" fillId="34" borderId="39" xfId="107" applyNumberFormat="1" applyFont="1" applyFill="1" applyBorder="1" applyProtection="1"/>
    <xf numFmtId="166" fontId="50" fillId="34" borderId="39" xfId="164" applyNumberFormat="1" applyFont="1" applyFill="1" applyBorder="1" applyProtection="1"/>
    <xf numFmtId="2" fontId="50" fillId="34" borderId="39" xfId="164" applyNumberFormat="1" applyFont="1" applyFill="1" applyBorder="1" applyAlignment="1" applyProtection="1">
      <alignment horizontal="right"/>
    </xf>
    <xf numFmtId="2" fontId="50" fillId="34" borderId="43" xfId="164" applyNumberFormat="1" applyFont="1" applyFill="1" applyBorder="1" applyAlignment="1" applyProtection="1">
      <alignment horizontal="right"/>
    </xf>
    <xf numFmtId="165" fontId="49" fillId="0" borderId="20" xfId="0" applyNumberFormat="1" applyFont="1" applyFill="1" applyBorder="1" applyProtection="1"/>
    <xf numFmtId="165" fontId="49" fillId="0" borderId="32" xfId="0" applyNumberFormat="1" applyFont="1" applyFill="1" applyBorder="1" applyProtection="1"/>
    <xf numFmtId="0" fontId="47" fillId="0" borderId="32" xfId="109" applyNumberFormat="1" applyFont="1" applyFill="1" applyBorder="1" applyAlignment="1" applyProtection="1">
      <alignment horizontal="right"/>
    </xf>
    <xf numFmtId="167" fontId="50" fillId="34" borderId="42" xfId="109" applyNumberFormat="1" applyFont="1" applyFill="1" applyBorder="1" applyProtection="1"/>
    <xf numFmtId="167" fontId="50" fillId="34" borderId="39" xfId="109" applyNumberFormat="1" applyFont="1" applyFill="1" applyBorder="1" applyProtection="1"/>
    <xf numFmtId="44" fontId="50" fillId="34" borderId="39" xfId="109" applyNumberFormat="1" applyFont="1" applyFill="1" applyBorder="1" applyProtection="1"/>
    <xf numFmtId="2" fontId="50" fillId="34" borderId="39" xfId="170" applyNumberFormat="1" applyFont="1" applyFill="1" applyBorder="1" applyAlignment="1" applyProtection="1">
      <alignment horizontal="center"/>
    </xf>
    <xf numFmtId="167" fontId="50" fillId="34" borderId="39" xfId="107" applyNumberFormat="1" applyFont="1" applyFill="1" applyBorder="1" applyAlignment="1" applyProtection="1">
      <alignment horizontal="left"/>
    </xf>
    <xf numFmtId="166" fontId="50" fillId="34" borderId="39" xfId="109" applyNumberFormat="1" applyFont="1" applyFill="1" applyBorder="1" applyProtection="1"/>
    <xf numFmtId="2" fontId="50" fillId="34" borderId="39" xfId="164" applyNumberFormat="1" applyFont="1" applyFill="1" applyBorder="1" applyAlignment="1" applyProtection="1">
      <alignment horizontal="center"/>
    </xf>
    <xf numFmtId="2" fontId="50" fillId="34" borderId="43" xfId="164" applyNumberFormat="1" applyFont="1" applyFill="1" applyBorder="1" applyAlignment="1" applyProtection="1">
      <alignment horizontal="center"/>
    </xf>
    <xf numFmtId="166" fontId="50" fillId="0" borderId="0" xfId="164" applyNumberFormat="1" applyFont="1" applyFill="1" applyBorder="1" applyAlignment="1" applyProtection="1"/>
    <xf numFmtId="44" fontId="47" fillId="0" borderId="0" xfId="0" applyNumberFormat="1" applyFont="1" applyProtection="1"/>
    <xf numFmtId="0" fontId="47" fillId="35" borderId="42" xfId="0" applyFont="1" applyFill="1" applyBorder="1" applyAlignment="1" applyProtection="1">
      <alignment horizontal="center" wrapText="1"/>
      <protection locked="0"/>
    </xf>
    <xf numFmtId="0" fontId="47" fillId="35" borderId="39" xfId="0" applyFont="1" applyFill="1" applyBorder="1" applyAlignment="1" applyProtection="1">
      <alignment horizontal="center"/>
      <protection locked="0"/>
    </xf>
    <xf numFmtId="167" fontId="47" fillId="35" borderId="39" xfId="107" applyNumberFormat="1" applyFont="1" applyFill="1" applyBorder="1" applyAlignment="1" applyProtection="1">
      <alignment horizontal="center" wrapText="1"/>
      <protection locked="0"/>
    </xf>
    <xf numFmtId="43" fontId="47" fillId="35" borderId="39" xfId="107" applyFont="1" applyFill="1" applyBorder="1" applyAlignment="1" applyProtection="1">
      <alignment horizontal="center" wrapText="1"/>
      <protection locked="0"/>
    </xf>
    <xf numFmtId="166" fontId="47" fillId="35" borderId="39" xfId="164" applyNumberFormat="1" applyFont="1" applyFill="1" applyBorder="1" applyAlignment="1" applyProtection="1">
      <alignment horizontal="center" wrapText="1"/>
      <protection locked="0"/>
    </xf>
    <xf numFmtId="0" fontId="47" fillId="35" borderId="39" xfId="0" applyFont="1" applyFill="1" applyBorder="1" applyAlignment="1" applyProtection="1">
      <alignment horizontal="center" wrapText="1"/>
      <protection locked="0"/>
    </xf>
    <xf numFmtId="43" fontId="47" fillId="35" borderId="43" xfId="107" applyFont="1" applyFill="1" applyBorder="1" applyAlignment="1" applyProtection="1">
      <alignment horizontal="center" wrapText="1"/>
      <protection locked="0"/>
    </xf>
    <xf numFmtId="166" fontId="50" fillId="0" borderId="0" xfId="164" applyNumberFormat="1" applyFont="1" applyFill="1" applyBorder="1" applyAlignment="1" applyProtection="1">
      <alignment horizontal="centerContinuous"/>
      <protection locked="0"/>
    </xf>
    <xf numFmtId="166" fontId="50" fillId="0" borderId="0" xfId="164" applyNumberFormat="1" applyFont="1" applyFill="1" applyBorder="1" applyAlignment="1" applyProtection="1">
      <alignment horizontal="center"/>
      <protection locked="0"/>
    </xf>
    <xf numFmtId="166" fontId="50" fillId="0" borderId="0" xfId="164" applyNumberFormat="1" applyFont="1" applyFill="1" applyBorder="1" applyAlignment="1" applyProtection="1">
      <protection locked="0"/>
    </xf>
    <xf numFmtId="0" fontId="50" fillId="0" borderId="0" xfId="0" applyFont="1" applyFill="1" applyBorder="1" applyAlignment="1" applyProtection="1">
      <protection locked="0"/>
    </xf>
    <xf numFmtId="0" fontId="47" fillId="34" borderId="0" xfId="0" applyFont="1" applyFill="1" applyProtection="1">
      <protection locked="0"/>
    </xf>
    <xf numFmtId="10" fontId="47" fillId="34" borderId="0" xfId="0" applyNumberFormat="1" applyFont="1" applyFill="1" applyProtection="1">
      <protection locked="0"/>
    </xf>
    <xf numFmtId="0" fontId="47" fillId="0" borderId="0" xfId="0" applyFont="1" applyProtection="1">
      <protection locked="0"/>
    </xf>
    <xf numFmtId="0" fontId="47" fillId="0" borderId="0" xfId="0" applyFont="1" applyFill="1" applyProtection="1">
      <protection locked="0"/>
    </xf>
    <xf numFmtId="0" fontId="47" fillId="0" borderId="0" xfId="0" applyFont="1" applyBorder="1" applyProtection="1">
      <protection locked="0"/>
    </xf>
    <xf numFmtId="0" fontId="50" fillId="0" borderId="0" xfId="0" applyFont="1" applyFill="1" applyBorder="1" applyAlignment="1" applyProtection="1">
      <alignment horizontal="center"/>
      <protection locked="0"/>
    </xf>
    <xf numFmtId="0" fontId="47" fillId="0" borderId="0" xfId="0" applyFont="1" applyFill="1" applyBorder="1" applyAlignment="1" applyProtection="1">
      <alignment horizontal="center"/>
      <protection locked="0"/>
    </xf>
    <xf numFmtId="43" fontId="47" fillId="0" borderId="0" xfId="107" applyFont="1" applyFill="1" applyBorder="1" applyAlignment="1" applyProtection="1">
      <protection locked="0"/>
    </xf>
    <xf numFmtId="0" fontId="47" fillId="0" borderId="0" xfId="0" applyFont="1" applyFill="1" applyBorder="1" applyProtection="1">
      <protection locked="0"/>
    </xf>
    <xf numFmtId="0" fontId="47" fillId="26" borderId="80" xfId="0" applyFont="1" applyFill="1" applyBorder="1" applyAlignment="1" applyProtection="1">
      <alignment horizontal="center" wrapText="1"/>
      <protection locked="0"/>
    </xf>
    <xf numFmtId="0" fontId="47" fillId="26" borderId="81" xfId="0" applyFont="1" applyFill="1" applyBorder="1" applyAlignment="1" applyProtection="1">
      <alignment horizontal="center"/>
      <protection locked="0"/>
    </xf>
    <xf numFmtId="167" fontId="47" fillId="26" borderId="81" xfId="107" applyNumberFormat="1" applyFont="1" applyFill="1" applyBorder="1" applyAlignment="1" applyProtection="1">
      <alignment horizontal="center" wrapText="1"/>
      <protection locked="0"/>
    </xf>
    <xf numFmtId="43" fontId="47" fillId="26" borderId="81" xfId="107" applyFont="1" applyFill="1" applyBorder="1" applyAlignment="1" applyProtection="1">
      <alignment horizontal="center" wrapText="1"/>
      <protection locked="0"/>
    </xf>
    <xf numFmtId="166" fontId="47" fillId="26" borderId="81" xfId="164" applyNumberFormat="1" applyFont="1" applyFill="1" applyBorder="1" applyAlignment="1" applyProtection="1">
      <alignment horizontal="center" wrapText="1"/>
      <protection locked="0"/>
    </xf>
    <xf numFmtId="0" fontId="47" fillId="26" borderId="81" xfId="164" applyNumberFormat="1" applyFont="1" applyFill="1" applyBorder="1" applyAlignment="1" applyProtection="1">
      <alignment horizontal="center" wrapText="1"/>
      <protection locked="0"/>
    </xf>
    <xf numFmtId="43" fontId="47" fillId="26" borderId="83" xfId="107" applyFont="1" applyFill="1" applyBorder="1" applyAlignment="1" applyProtection="1">
      <alignment horizontal="center" wrapText="1"/>
      <protection locked="0"/>
    </xf>
    <xf numFmtId="0" fontId="47" fillId="26" borderId="0" xfId="0" applyFont="1" applyFill="1" applyProtection="1">
      <protection locked="0"/>
    </xf>
    <xf numFmtId="0" fontId="50" fillId="34" borderId="66" xfId="107" applyNumberFormat="1" applyFont="1" applyFill="1" applyBorder="1" applyAlignment="1" applyProtection="1">
      <alignment horizontal="center"/>
      <protection locked="0"/>
    </xf>
    <xf numFmtId="0" fontId="50" fillId="34" borderId="68" xfId="0" applyFont="1" applyFill="1" applyBorder="1" applyAlignment="1" applyProtection="1">
      <alignment horizontal="center"/>
      <protection locked="0"/>
    </xf>
    <xf numFmtId="1" fontId="50" fillId="34" borderId="68" xfId="109" applyNumberFormat="1" applyFont="1" applyFill="1" applyBorder="1" applyAlignment="1" applyProtection="1">
      <alignment horizontal="center"/>
      <protection locked="0"/>
    </xf>
    <xf numFmtId="0" fontId="50" fillId="34" borderId="68" xfId="0" applyFont="1" applyFill="1" applyBorder="1" applyAlignment="1" applyProtection="1">
      <alignment horizontal="center" wrapText="1"/>
      <protection locked="0"/>
    </xf>
    <xf numFmtId="167" fontId="50" fillId="34" borderId="68" xfId="109" applyNumberFormat="1" applyFont="1" applyFill="1" applyBorder="1" applyAlignment="1" applyProtection="1">
      <alignment horizontal="center"/>
      <protection locked="0"/>
    </xf>
    <xf numFmtId="39" fontId="50" fillId="34" borderId="68" xfId="170" applyNumberFormat="1" applyFont="1" applyFill="1" applyBorder="1" applyAlignment="1" applyProtection="1">
      <protection locked="0"/>
    </xf>
    <xf numFmtId="166" fontId="50" fillId="34" borderId="68" xfId="107" applyNumberFormat="1" applyFont="1" applyFill="1" applyBorder="1" applyAlignment="1" applyProtection="1">
      <alignment horizontal="center"/>
      <protection locked="0"/>
    </xf>
    <xf numFmtId="166" fontId="50" fillId="34" borderId="68" xfId="164" applyNumberFormat="1" applyFont="1" applyFill="1" applyBorder="1" applyProtection="1">
      <protection locked="0"/>
    </xf>
    <xf numFmtId="44" fontId="50" fillId="34" borderId="68" xfId="164" applyNumberFormat="1" applyFont="1" applyFill="1" applyBorder="1" applyProtection="1">
      <protection locked="0"/>
    </xf>
    <xf numFmtId="2" fontId="50" fillId="34" borderId="68" xfId="107" applyNumberFormat="1" applyFont="1" applyFill="1" applyBorder="1" applyAlignment="1" applyProtection="1">
      <alignment horizontal="center"/>
      <protection locked="0"/>
    </xf>
    <xf numFmtId="2" fontId="50" fillId="34" borderId="67" xfId="107" applyNumberFormat="1" applyFont="1" applyFill="1" applyBorder="1" applyAlignment="1" applyProtection="1">
      <alignment horizontal="center"/>
      <protection locked="0"/>
    </xf>
    <xf numFmtId="0" fontId="50" fillId="26" borderId="0" xfId="0" applyFont="1" applyFill="1" applyProtection="1">
      <protection locked="0"/>
    </xf>
    <xf numFmtId="0" fontId="47" fillId="26" borderId="106" xfId="0" applyFont="1" applyFill="1" applyBorder="1" applyAlignment="1" applyProtection="1">
      <alignment horizontal="center" wrapText="1"/>
    </xf>
    <xf numFmtId="0" fontId="47" fillId="26" borderId="106" xfId="0" applyFont="1" applyFill="1" applyBorder="1" applyAlignment="1" applyProtection="1">
      <alignment horizontal="center"/>
    </xf>
    <xf numFmtId="167" fontId="47" fillId="26" borderId="106" xfId="107" applyNumberFormat="1" applyFont="1" applyFill="1" applyBorder="1" applyAlignment="1" applyProtection="1">
      <alignment horizontal="center" wrapText="1"/>
    </xf>
    <xf numFmtId="43" fontId="47" fillId="26" borderId="106" xfId="107" applyFont="1" applyFill="1" applyBorder="1" applyAlignment="1" applyProtection="1">
      <alignment horizontal="center" wrapText="1"/>
    </xf>
    <xf numFmtId="166" fontId="47" fillId="26" borderId="106" xfId="164" applyNumberFormat="1" applyFont="1" applyFill="1" applyBorder="1" applyAlignment="1" applyProtection="1">
      <alignment horizontal="center" wrapText="1"/>
    </xf>
    <xf numFmtId="0" fontId="47" fillId="26" borderId="106" xfId="164" applyNumberFormat="1" applyFont="1" applyFill="1" applyBorder="1" applyAlignment="1" applyProtection="1">
      <alignment horizontal="center" wrapText="1"/>
    </xf>
    <xf numFmtId="0" fontId="50" fillId="34" borderId="105" xfId="107" applyNumberFormat="1" applyFont="1" applyFill="1" applyBorder="1" applyAlignment="1" applyProtection="1">
      <alignment horizontal="center"/>
    </xf>
    <xf numFmtId="0" fontId="50" fillId="34" borderId="105" xfId="0" applyFont="1" applyFill="1" applyBorder="1" applyAlignment="1" applyProtection="1">
      <alignment horizontal="center"/>
    </xf>
    <xf numFmtId="0" fontId="50" fillId="34" borderId="105" xfId="0" applyFont="1" applyFill="1" applyBorder="1" applyAlignment="1" applyProtection="1">
      <alignment horizontal="center" wrapText="1"/>
    </xf>
    <xf numFmtId="167" fontId="50" fillId="34" borderId="105" xfId="109" applyNumberFormat="1" applyFont="1" applyFill="1" applyBorder="1" applyAlignment="1" applyProtection="1">
      <alignment horizontal="center"/>
    </xf>
    <xf numFmtId="39" fontId="50" fillId="34" borderId="105" xfId="170" applyNumberFormat="1" applyFont="1" applyFill="1" applyBorder="1" applyAlignment="1" applyProtection="1"/>
    <xf numFmtId="166" fontId="50" fillId="34" borderId="105" xfId="107" applyNumberFormat="1" applyFont="1" applyFill="1" applyBorder="1" applyAlignment="1" applyProtection="1">
      <alignment horizontal="center"/>
    </xf>
    <xf numFmtId="166" fontId="50" fillId="34" borderId="105" xfId="164" applyNumberFormat="1" applyFont="1" applyFill="1" applyBorder="1" applyProtection="1"/>
    <xf numFmtId="44" fontId="50" fillId="34" borderId="105" xfId="164" applyNumberFormat="1" applyFont="1" applyFill="1" applyBorder="1" applyProtection="1"/>
    <xf numFmtId="2" fontId="50" fillId="34" borderId="105" xfId="107" applyNumberFormat="1" applyFont="1" applyFill="1" applyBorder="1" applyAlignment="1" applyProtection="1">
      <alignment horizontal="center"/>
    </xf>
    <xf numFmtId="0" fontId="50" fillId="26" borderId="0" xfId="0" applyFont="1" applyFill="1" applyProtection="1"/>
    <xf numFmtId="166" fontId="50" fillId="34" borderId="39" xfId="170" applyNumberFormat="1" applyFont="1" applyFill="1" applyBorder="1" applyProtection="1"/>
    <xf numFmtId="44" fontId="50" fillId="34" borderId="39" xfId="170" applyNumberFormat="1" applyFont="1" applyFill="1" applyBorder="1" applyProtection="1"/>
    <xf numFmtId="2" fontId="47" fillId="0" borderId="23" xfId="109" applyNumberFormat="1" applyFont="1" applyFill="1" applyBorder="1" applyAlignment="1" applyProtection="1">
      <alignment horizontal="center"/>
    </xf>
    <xf numFmtId="2" fontId="47" fillId="0" borderId="33" xfId="109" applyNumberFormat="1" applyFont="1" applyFill="1" applyBorder="1" applyAlignment="1" applyProtection="1">
      <alignment horizontal="center"/>
    </xf>
    <xf numFmtId="2" fontId="50" fillId="34" borderId="43" xfId="170" applyNumberFormat="1" applyFont="1" applyFill="1" applyBorder="1" applyAlignment="1" applyProtection="1">
      <alignment horizontal="center"/>
    </xf>
    <xf numFmtId="165" fontId="49" fillId="0" borderId="57" xfId="0" applyNumberFormat="1" applyFont="1" applyFill="1" applyBorder="1" applyProtection="1"/>
    <xf numFmtId="167" fontId="50" fillId="34" borderId="34" xfId="107" applyNumberFormat="1" applyFont="1" applyFill="1" applyBorder="1" applyProtection="1"/>
    <xf numFmtId="167" fontId="50" fillId="34" borderId="35" xfId="107" applyNumberFormat="1" applyFont="1" applyFill="1" applyBorder="1" applyProtection="1"/>
    <xf numFmtId="167" fontId="50" fillId="34" borderId="35" xfId="107" applyNumberFormat="1" applyFont="1" applyFill="1" applyBorder="1" applyAlignment="1" applyProtection="1">
      <alignment horizontal="right"/>
    </xf>
    <xf numFmtId="166" fontId="50" fillId="34" borderId="35" xfId="107" applyNumberFormat="1" applyFont="1" applyFill="1" applyBorder="1" applyProtection="1"/>
    <xf numFmtId="166" fontId="50" fillId="34" borderId="35" xfId="164" applyNumberFormat="1" applyFont="1" applyFill="1" applyBorder="1" applyProtection="1"/>
    <xf numFmtId="0" fontId="47" fillId="35" borderId="34" xfId="0" applyFont="1" applyFill="1" applyBorder="1" applyAlignment="1" applyProtection="1">
      <alignment horizontal="center" wrapText="1"/>
    </xf>
    <xf numFmtId="0" fontId="47" fillId="35" borderId="35" xfId="0" applyFont="1" applyFill="1" applyBorder="1" applyAlignment="1" applyProtection="1">
      <alignment horizontal="center"/>
    </xf>
    <xf numFmtId="167" fontId="47" fillId="35" borderId="35" xfId="107" applyNumberFormat="1" applyFont="1" applyFill="1" applyBorder="1" applyAlignment="1" applyProtection="1">
      <alignment horizontal="center" wrapText="1"/>
    </xf>
    <xf numFmtId="43" fontId="47" fillId="35" borderId="35" xfId="107" applyFont="1" applyFill="1" applyBorder="1" applyAlignment="1" applyProtection="1">
      <alignment horizontal="center" wrapText="1"/>
    </xf>
    <xf numFmtId="166" fontId="47" fillId="35" borderId="35" xfId="164" applyNumberFormat="1" applyFont="1" applyFill="1" applyBorder="1" applyAlignment="1" applyProtection="1">
      <alignment horizontal="center" wrapText="1"/>
    </xf>
    <xf numFmtId="0" fontId="47" fillId="35" borderId="35" xfId="0" applyFont="1" applyFill="1" applyBorder="1" applyAlignment="1" applyProtection="1">
      <alignment horizontal="center" wrapText="1"/>
    </xf>
    <xf numFmtId="43" fontId="47" fillId="35" borderId="36" xfId="107" applyFont="1" applyFill="1" applyBorder="1" applyAlignment="1" applyProtection="1">
      <alignment horizontal="center" wrapText="1"/>
    </xf>
    <xf numFmtId="2" fontId="49" fillId="0" borderId="20" xfId="107" applyNumberFormat="1" applyFont="1" applyFill="1" applyBorder="1" applyAlignment="1" applyProtection="1">
      <alignment horizontal="right"/>
    </xf>
    <xf numFmtId="44" fontId="49" fillId="0" borderId="20" xfId="320" applyNumberFormat="1" applyFont="1" applyFill="1" applyBorder="1" applyProtection="1"/>
    <xf numFmtId="0" fontId="49" fillId="0" borderId="0" xfId="0" applyFont="1" applyFill="1" applyProtection="1"/>
    <xf numFmtId="44" fontId="49" fillId="26" borderId="20" xfId="164" applyNumberFormat="1" applyFont="1" applyFill="1" applyBorder="1" applyAlignment="1" applyProtection="1">
      <alignment wrapText="1"/>
    </xf>
    <xf numFmtId="44" fontId="49" fillId="0" borderId="0" xfId="0" applyNumberFormat="1" applyFont="1" applyFill="1" applyProtection="1"/>
    <xf numFmtId="166" fontId="47" fillId="26" borderId="21" xfId="164" applyNumberFormat="1" applyFont="1" applyFill="1" applyBorder="1" applyAlignment="1" applyProtection="1">
      <alignment horizontal="center" wrapText="1"/>
    </xf>
    <xf numFmtId="0" fontId="47" fillId="26" borderId="21" xfId="164" applyNumberFormat="1" applyFont="1" applyFill="1" applyBorder="1" applyAlignment="1" applyProtection="1">
      <alignment horizontal="center" wrapText="1"/>
    </xf>
    <xf numFmtId="43" fontId="47" fillId="26" borderId="22" xfId="107" applyFont="1" applyFill="1" applyBorder="1" applyAlignment="1" applyProtection="1">
      <alignment horizontal="center" wrapText="1"/>
    </xf>
    <xf numFmtId="0" fontId="50" fillId="0" borderId="0" xfId="0" applyFont="1" applyFill="1" applyBorder="1" applyAlignment="1">
      <alignment horizontal="center"/>
    </xf>
    <xf numFmtId="0" fontId="47" fillId="0" borderId="0" xfId="0" applyFont="1" applyFill="1" applyBorder="1" applyAlignment="1">
      <alignment horizontal="center"/>
    </xf>
    <xf numFmtId="44" fontId="47" fillId="0" borderId="0" xfId="0" applyNumberFormat="1" applyFont="1"/>
    <xf numFmtId="166" fontId="50" fillId="34" borderId="39" xfId="107" applyNumberFormat="1" applyFont="1" applyFill="1" applyBorder="1" applyProtection="1"/>
    <xf numFmtId="44" fontId="49" fillId="0" borderId="20" xfId="320" applyNumberFormat="1" applyFont="1" applyFill="1" applyBorder="1"/>
    <xf numFmtId="44" fontId="47" fillId="0" borderId="20" xfId="164" applyNumberFormat="1" applyFont="1" applyFill="1" applyBorder="1" applyProtection="1">
      <protection locked="0"/>
    </xf>
    <xf numFmtId="166" fontId="50" fillId="0" borderId="68" xfId="164" applyNumberFormat="1" applyFont="1" applyFill="1" applyBorder="1" applyAlignment="1" applyProtection="1">
      <protection locked="0"/>
    </xf>
    <xf numFmtId="37" fontId="47" fillId="0" borderId="20" xfId="109" applyNumberFormat="1" applyFont="1" applyFill="1" applyBorder="1" applyAlignment="1" applyProtection="1">
      <alignment horizontal="right"/>
    </xf>
    <xf numFmtId="37" fontId="50" fillId="34" borderId="39" xfId="107" applyNumberFormat="1" applyFont="1" applyFill="1" applyBorder="1" applyAlignment="1" applyProtection="1">
      <alignment horizontal="right"/>
    </xf>
    <xf numFmtId="167" fontId="47" fillId="34" borderId="72" xfId="107" applyNumberFormat="1" applyFont="1" applyFill="1" applyBorder="1" applyProtection="1"/>
    <xf numFmtId="167" fontId="47" fillId="34" borderId="73" xfId="107" applyNumberFormat="1" applyFont="1" applyFill="1" applyBorder="1" applyProtection="1"/>
    <xf numFmtId="167" fontId="50" fillId="34" borderId="73" xfId="107" applyNumberFormat="1" applyFont="1" applyFill="1" applyBorder="1" applyProtection="1"/>
    <xf numFmtId="2" fontId="50" fillId="34" borderId="73" xfId="164" applyNumberFormat="1" applyFont="1" applyFill="1" applyBorder="1" applyAlignment="1" applyProtection="1">
      <alignment horizontal="center"/>
    </xf>
    <xf numFmtId="2" fontId="50" fillId="34" borderId="74" xfId="164" applyNumberFormat="1" applyFont="1" applyFill="1" applyBorder="1" applyAlignment="1" applyProtection="1">
      <alignment horizontal="center"/>
    </xf>
    <xf numFmtId="44" fontId="50" fillId="34" borderId="73" xfId="164" applyNumberFormat="1" applyFont="1" applyFill="1" applyBorder="1" applyProtection="1"/>
    <xf numFmtId="44" fontId="47" fillId="34" borderId="73" xfId="164" applyNumberFormat="1" applyFont="1" applyFill="1" applyBorder="1" applyProtection="1"/>
    <xf numFmtId="0" fontId="49" fillId="0" borderId="31" xfId="107" applyNumberFormat="1" applyFont="1" applyFill="1" applyBorder="1" applyAlignment="1" applyProtection="1">
      <alignment horizontal="right"/>
    </xf>
    <xf numFmtId="2" fontId="49" fillId="0" borderId="32" xfId="107" applyNumberFormat="1" applyFont="1" applyFill="1" applyBorder="1" applyAlignment="1" applyProtection="1">
      <alignment horizontal="right"/>
    </xf>
    <xf numFmtId="0" fontId="49" fillId="0" borderId="32" xfId="0" applyFont="1" applyFill="1" applyBorder="1" applyAlignment="1" applyProtection="1">
      <alignment horizontal="right" wrapText="1"/>
    </xf>
    <xf numFmtId="167" fontId="49" fillId="0" borderId="32" xfId="109" applyNumberFormat="1" applyFont="1" applyFill="1" applyBorder="1" applyAlignment="1" applyProtection="1">
      <alignment horizontal="right"/>
    </xf>
    <xf numFmtId="44" fontId="49" fillId="0" borderId="32" xfId="170" applyNumberFormat="1" applyFont="1" applyFill="1" applyBorder="1" applyAlignment="1" applyProtection="1">
      <alignment horizontal="right"/>
    </xf>
    <xf numFmtId="43" fontId="49" fillId="0" borderId="32" xfId="109" applyNumberFormat="1" applyFont="1" applyFill="1" applyBorder="1" applyAlignment="1" applyProtection="1">
      <alignment horizontal="right"/>
    </xf>
    <xf numFmtId="44" fontId="49" fillId="0" borderId="32" xfId="320" applyNumberFormat="1" applyFont="1" applyFill="1" applyBorder="1" applyAlignment="1" applyProtection="1">
      <alignment horizontal="right"/>
    </xf>
    <xf numFmtId="44" fontId="49" fillId="0" borderId="32" xfId="164" applyNumberFormat="1" applyFont="1" applyFill="1" applyBorder="1" applyAlignment="1" applyProtection="1">
      <alignment horizontal="right"/>
    </xf>
    <xf numFmtId="0" fontId="49" fillId="0" borderId="0" xfId="0" applyFont="1" applyFill="1" applyAlignment="1" applyProtection="1">
      <alignment horizontal="right"/>
    </xf>
    <xf numFmtId="0" fontId="47" fillId="0" borderId="0" xfId="0" applyFont="1" applyFill="1" applyAlignment="1" applyProtection="1">
      <alignment horizontal="center"/>
    </xf>
    <xf numFmtId="0" fontId="47" fillId="0" borderId="0" xfId="0" applyFont="1" applyAlignment="1" applyProtection="1">
      <alignment horizontal="center"/>
    </xf>
    <xf numFmtId="0" fontId="47" fillId="26" borderId="46" xfId="0" applyFont="1" applyFill="1" applyBorder="1" applyAlignment="1" applyProtection="1">
      <alignment horizontal="right" wrapText="1"/>
    </xf>
    <xf numFmtId="0" fontId="47" fillId="26" borderId="21" xfId="0" applyFont="1" applyFill="1" applyBorder="1" applyAlignment="1" applyProtection="1">
      <alignment horizontal="right"/>
    </xf>
    <xf numFmtId="167" fontId="47" fillId="26" borderId="21" xfId="107" applyNumberFormat="1" applyFont="1" applyFill="1" applyBorder="1" applyAlignment="1" applyProtection="1">
      <alignment horizontal="right" wrapText="1"/>
    </xf>
    <xf numFmtId="43" fontId="47" fillId="26" borderId="21" xfId="107" applyFont="1" applyFill="1" applyBorder="1" applyAlignment="1" applyProtection="1">
      <alignment horizontal="right" wrapText="1"/>
    </xf>
    <xf numFmtId="166" fontId="47" fillId="26" borderId="21" xfId="164" applyNumberFormat="1" applyFont="1" applyFill="1" applyBorder="1" applyAlignment="1" applyProtection="1">
      <alignment horizontal="right" wrapText="1"/>
    </xf>
    <xf numFmtId="0" fontId="47" fillId="26" borderId="21" xfId="164" applyNumberFormat="1" applyFont="1" applyFill="1" applyBorder="1" applyAlignment="1" applyProtection="1">
      <alignment horizontal="right" wrapText="1"/>
    </xf>
    <xf numFmtId="43" fontId="47" fillId="26" borderId="22" xfId="107" applyFont="1" applyFill="1" applyBorder="1" applyAlignment="1" applyProtection="1">
      <alignment horizontal="right" wrapText="1"/>
    </xf>
    <xf numFmtId="0" fontId="47" fillId="26" borderId="0" xfId="0" applyFont="1" applyFill="1" applyAlignment="1" applyProtection="1">
      <alignment horizontal="right"/>
    </xf>
    <xf numFmtId="0" fontId="50" fillId="0" borderId="68" xfId="0" applyFont="1" applyFill="1" applyBorder="1" applyAlignment="1" applyProtection="1">
      <alignment horizontal="center"/>
    </xf>
    <xf numFmtId="0" fontId="47" fillId="26" borderId="50" xfId="0" applyFont="1" applyFill="1" applyBorder="1" applyAlignment="1" applyProtection="1">
      <alignment horizontal="center" wrapText="1"/>
    </xf>
    <xf numFmtId="0" fontId="47" fillId="26" borderId="45" xfId="0" applyFont="1" applyFill="1" applyBorder="1" applyAlignment="1" applyProtection="1">
      <alignment horizontal="center"/>
    </xf>
    <xf numFmtId="167" fontId="47" fillId="26" borderId="45" xfId="107" applyNumberFormat="1" applyFont="1" applyFill="1" applyBorder="1" applyAlignment="1" applyProtection="1">
      <alignment horizontal="center" wrapText="1"/>
    </xf>
    <xf numFmtId="43" fontId="47" fillId="26" borderId="45" xfId="107" applyFont="1" applyFill="1" applyBorder="1" applyAlignment="1" applyProtection="1">
      <alignment horizontal="center" wrapText="1"/>
    </xf>
    <xf numFmtId="166" fontId="47" fillId="26" borderId="45" xfId="164" applyNumberFormat="1" applyFont="1" applyFill="1" applyBorder="1" applyAlignment="1" applyProtection="1">
      <alignment horizontal="center" wrapText="1"/>
    </xf>
    <xf numFmtId="0" fontId="47" fillId="26" borderId="45" xfId="164" applyNumberFormat="1" applyFont="1" applyFill="1" applyBorder="1" applyAlignment="1" applyProtection="1">
      <alignment horizontal="center" wrapText="1"/>
    </xf>
    <xf numFmtId="43" fontId="47" fillId="26" borderId="48" xfId="107" applyFont="1" applyFill="1" applyBorder="1" applyAlignment="1" applyProtection="1">
      <alignment horizontal="center" wrapText="1"/>
    </xf>
    <xf numFmtId="0" fontId="47" fillId="0" borderId="21" xfId="109" applyNumberFormat="1" applyFont="1" applyFill="1" applyBorder="1" applyAlignment="1" applyProtection="1">
      <alignment horizontal="left"/>
    </xf>
    <xf numFmtId="1" fontId="47" fillId="0" borderId="21" xfId="109" applyNumberFormat="1" applyFont="1" applyFill="1" applyBorder="1" applyAlignment="1" applyProtection="1">
      <alignment horizontal="center"/>
    </xf>
    <xf numFmtId="0" fontId="47" fillId="0" borderId="21" xfId="0" applyFont="1" applyFill="1" applyBorder="1" applyAlignment="1" applyProtection="1">
      <alignment horizontal="center" wrapText="1"/>
    </xf>
    <xf numFmtId="167" fontId="47" fillId="0" borderId="21" xfId="109" applyNumberFormat="1" applyFont="1" applyFill="1" applyBorder="1" applyAlignment="1" applyProtection="1">
      <alignment horizontal="center"/>
    </xf>
    <xf numFmtId="2" fontId="47" fillId="0" borderId="22" xfId="107" applyNumberFormat="1" applyFont="1" applyFill="1" applyBorder="1" applyAlignment="1" applyProtection="1">
      <alignment horizontal="center"/>
    </xf>
    <xf numFmtId="0" fontId="47" fillId="0" borderId="47" xfId="107" applyNumberFormat="1" applyFont="1" applyFill="1" applyBorder="1" applyAlignment="1" applyProtection="1">
      <alignment horizontal="center"/>
    </xf>
    <xf numFmtId="0" fontId="47" fillId="0" borderId="37" xfId="109" applyNumberFormat="1" applyFont="1" applyFill="1" applyBorder="1" applyAlignment="1" applyProtection="1">
      <alignment horizontal="left"/>
    </xf>
    <xf numFmtId="2" fontId="47" fillId="0" borderId="21" xfId="107" applyNumberFormat="1" applyFont="1" applyFill="1" applyBorder="1" applyAlignment="1" applyProtection="1">
      <alignment horizontal="right"/>
    </xf>
    <xf numFmtId="2" fontId="47" fillId="0" borderId="37" xfId="107" applyNumberFormat="1" applyFont="1" applyFill="1" applyBorder="1" applyAlignment="1" applyProtection="1">
      <alignment horizontal="right"/>
    </xf>
    <xf numFmtId="44" fontId="64" fillId="0" borderId="21" xfId="320" applyNumberFormat="1" applyFont="1" applyFill="1" applyBorder="1" applyProtection="1"/>
    <xf numFmtId="44" fontId="64" fillId="0" borderId="20" xfId="320" applyNumberFormat="1" applyFont="1" applyFill="1" applyBorder="1" applyProtection="1"/>
    <xf numFmtId="44" fontId="64" fillId="0" borderId="37" xfId="320" applyNumberFormat="1" applyFont="1" applyFill="1" applyBorder="1" applyProtection="1"/>
    <xf numFmtId="4" fontId="49" fillId="0" borderId="21" xfId="0" applyNumberFormat="1" applyFont="1" applyFill="1" applyBorder="1" applyProtection="1"/>
    <xf numFmtId="4" fontId="49" fillId="0" borderId="20" xfId="0" applyNumberFormat="1" applyFont="1" applyFill="1" applyBorder="1" applyProtection="1"/>
    <xf numFmtId="4" fontId="49" fillId="0" borderId="32" xfId="0" applyNumberFormat="1" applyFont="1" applyFill="1" applyBorder="1" applyProtection="1"/>
    <xf numFmtId="0" fontId="49" fillId="0" borderId="44" xfId="107" applyNumberFormat="1" applyFont="1" applyFill="1" applyBorder="1" applyAlignment="1" applyProtection="1">
      <alignment horizontal="center"/>
    </xf>
    <xf numFmtId="0" fontId="49" fillId="0" borderId="57" xfId="330" applyFont="1" applyFill="1" applyBorder="1" applyProtection="1"/>
    <xf numFmtId="0" fontId="49" fillId="0" borderId="57" xfId="330" applyFont="1" applyBorder="1" applyProtection="1"/>
    <xf numFmtId="0" fontId="49" fillId="0" borderId="20" xfId="330" applyFont="1" applyFill="1" applyBorder="1" applyAlignment="1" applyProtection="1">
      <alignment horizontal="center"/>
    </xf>
    <xf numFmtId="167" fontId="49" fillId="0" borderId="57" xfId="109" applyNumberFormat="1" applyFont="1" applyBorder="1" applyProtection="1"/>
    <xf numFmtId="171" fontId="49" fillId="0" borderId="21" xfId="330" applyNumberFormat="1" applyFont="1" applyBorder="1" applyProtection="1"/>
    <xf numFmtId="7" fontId="49" fillId="0" borderId="57" xfId="170" applyNumberFormat="1" applyFont="1" applyFill="1" applyBorder="1" applyAlignment="1" applyProtection="1"/>
    <xf numFmtId="171" fontId="49" fillId="0" borderId="57" xfId="170" applyNumberFormat="1" applyFont="1" applyFill="1" applyBorder="1" applyAlignment="1" applyProtection="1">
      <alignment horizontal="center"/>
    </xf>
    <xf numFmtId="0" fontId="49" fillId="0" borderId="20" xfId="330" applyFont="1" applyFill="1" applyBorder="1" applyProtection="1"/>
    <xf numFmtId="0" fontId="49" fillId="0" borderId="20" xfId="330" applyFont="1" applyBorder="1" applyProtection="1"/>
    <xf numFmtId="167" fontId="49" fillId="0" borderId="20" xfId="109" applyNumberFormat="1" applyFont="1" applyBorder="1" applyProtection="1"/>
    <xf numFmtId="171" fontId="49" fillId="0" borderId="20" xfId="330" applyNumberFormat="1" applyFont="1" applyBorder="1" applyProtection="1"/>
    <xf numFmtId="7" fontId="49" fillId="0" borderId="20" xfId="170" applyNumberFormat="1" applyFont="1" applyFill="1" applyBorder="1" applyAlignment="1" applyProtection="1"/>
    <xf numFmtId="171" fontId="49" fillId="0" borderId="20" xfId="170" applyNumberFormat="1" applyFont="1" applyFill="1" applyBorder="1" applyAlignment="1" applyProtection="1">
      <alignment horizontal="center"/>
    </xf>
    <xf numFmtId="171" fontId="49" fillId="0" borderId="20" xfId="330" applyNumberFormat="1" applyFont="1" applyFill="1" applyBorder="1" applyProtection="1"/>
    <xf numFmtId="0" fontId="49" fillId="0" borderId="20" xfId="330" applyFont="1" applyBorder="1" applyAlignment="1" applyProtection="1">
      <alignment horizontal="right"/>
    </xf>
    <xf numFmtId="167" fontId="49" fillId="0" borderId="20" xfId="109" applyNumberFormat="1" applyFont="1" applyFill="1" applyBorder="1" applyProtection="1"/>
    <xf numFmtId="0" fontId="49" fillId="0" borderId="20" xfId="330" applyFont="1" applyFill="1" applyBorder="1" applyAlignment="1" applyProtection="1">
      <alignment horizontal="right"/>
    </xf>
    <xf numFmtId="0" fontId="49" fillId="0" borderId="20" xfId="330" applyFont="1" applyFill="1" applyBorder="1" applyAlignment="1" applyProtection="1">
      <alignment horizontal="center" wrapText="1"/>
    </xf>
    <xf numFmtId="0" fontId="49" fillId="0" borderId="47" xfId="107" applyNumberFormat="1" applyFont="1" applyFill="1" applyBorder="1" applyAlignment="1" applyProtection="1">
      <alignment horizontal="center"/>
    </xf>
    <xf numFmtId="0" fontId="49" fillId="0" borderId="32" xfId="330" applyFont="1" applyFill="1" applyBorder="1" applyProtection="1"/>
    <xf numFmtId="0" fontId="49" fillId="0" borderId="32" xfId="330" applyFont="1" applyFill="1" applyBorder="1" applyAlignment="1" applyProtection="1">
      <alignment horizontal="center" wrapText="1"/>
    </xf>
    <xf numFmtId="7" fontId="49" fillId="0" borderId="32" xfId="170" applyNumberFormat="1" applyFont="1" applyFill="1" applyBorder="1" applyAlignment="1" applyProtection="1"/>
    <xf numFmtId="171" fontId="49" fillId="0" borderId="32" xfId="170" applyNumberFormat="1" applyFont="1" applyFill="1" applyBorder="1" applyAlignment="1" applyProtection="1">
      <alignment horizontal="center"/>
    </xf>
    <xf numFmtId="0" fontId="51" fillId="30" borderId="37" xfId="0" applyFont="1" applyFill="1" applyBorder="1" applyProtection="1"/>
    <xf numFmtId="39" fontId="50" fillId="34" borderId="39" xfId="164" applyNumberFormat="1" applyFont="1" applyFill="1" applyBorder="1" applyAlignment="1" applyProtection="1">
      <alignment horizontal="center"/>
    </xf>
    <xf numFmtId="2" fontId="47" fillId="0" borderId="61" xfId="0" applyNumberFormat="1" applyFont="1" applyFill="1" applyBorder="1" applyAlignment="1" applyProtection="1">
      <alignment horizontal="center"/>
    </xf>
    <xf numFmtId="2" fontId="47" fillId="0" borderId="62" xfId="0" applyNumberFormat="1" applyFont="1" applyFill="1" applyBorder="1" applyAlignment="1" applyProtection="1">
      <alignment horizontal="center"/>
    </xf>
    <xf numFmtId="2" fontId="47" fillId="0" borderId="63" xfId="0" applyNumberFormat="1" applyFont="1" applyFill="1" applyBorder="1" applyAlignment="1" applyProtection="1">
      <alignment horizontal="center"/>
    </xf>
    <xf numFmtId="2" fontId="50" fillId="34" borderId="60" xfId="0" applyNumberFormat="1" applyFont="1" applyFill="1" applyBorder="1" applyAlignment="1" applyProtection="1">
      <alignment horizontal="center"/>
    </xf>
    <xf numFmtId="2" fontId="47" fillId="26" borderId="61" xfId="0" applyNumberFormat="1" applyFont="1" applyFill="1" applyBorder="1" applyAlignment="1" applyProtection="1">
      <alignment horizontal="center" vertical="center"/>
    </xf>
    <xf numFmtId="2" fontId="47" fillId="26" borderId="62" xfId="0" applyNumberFormat="1" applyFont="1" applyFill="1" applyBorder="1" applyAlignment="1" applyProtection="1">
      <alignment horizontal="center" vertical="center"/>
    </xf>
    <xf numFmtId="2" fontId="47" fillId="26" borderId="63" xfId="0" applyNumberFormat="1" applyFont="1" applyFill="1" applyBorder="1" applyAlignment="1" applyProtection="1">
      <alignment horizontal="center" vertical="center"/>
    </xf>
    <xf numFmtId="39" fontId="50" fillId="34" borderId="60" xfId="0" applyNumberFormat="1" applyFont="1" applyFill="1" applyBorder="1" applyAlignment="1" applyProtection="1">
      <alignment horizontal="center" vertical="center"/>
    </xf>
    <xf numFmtId="39" fontId="50" fillId="34" borderId="39" xfId="107" applyNumberFormat="1" applyFont="1" applyFill="1" applyBorder="1" applyAlignment="1" applyProtection="1">
      <alignment horizontal="center" vertical="center"/>
    </xf>
    <xf numFmtId="39" fontId="47" fillId="0" borderId="20" xfId="164" applyNumberFormat="1" applyFont="1" applyFill="1" applyBorder="1" applyProtection="1"/>
    <xf numFmtId="2" fontId="47" fillId="0" borderId="40" xfId="107" applyNumberFormat="1" applyFont="1" applyFill="1" applyBorder="1" applyAlignment="1" applyProtection="1">
      <alignment horizontal="right"/>
    </xf>
    <xf numFmtId="44" fontId="47" fillId="0" borderId="40" xfId="164" applyNumberFormat="1" applyFont="1" applyFill="1" applyBorder="1" applyAlignment="1" applyProtection="1"/>
    <xf numFmtId="44" fontId="47" fillId="0" borderId="20" xfId="164" applyNumberFormat="1" applyFont="1" applyFill="1" applyBorder="1" applyAlignment="1" applyProtection="1"/>
    <xf numFmtId="44" fontId="47" fillId="0" borderId="32" xfId="164" applyNumberFormat="1" applyFont="1" applyFill="1" applyBorder="1" applyAlignment="1" applyProtection="1"/>
    <xf numFmtId="2" fontId="47" fillId="0" borderId="40" xfId="0" applyNumberFormat="1" applyFont="1" applyFill="1" applyBorder="1" applyAlignment="1" applyProtection="1">
      <alignment horizontal="center"/>
    </xf>
    <xf numFmtId="2" fontId="47" fillId="0" borderId="20" xfId="0" applyNumberFormat="1" applyFont="1" applyFill="1" applyBorder="1" applyAlignment="1" applyProtection="1">
      <alignment horizontal="center"/>
    </xf>
    <xf numFmtId="2" fontId="47" fillId="0" borderId="32" xfId="0" applyNumberFormat="1" applyFont="1" applyFill="1" applyBorder="1" applyAlignment="1" applyProtection="1">
      <alignment horizontal="center"/>
    </xf>
    <xf numFmtId="165" fontId="50" fillId="34" borderId="60" xfId="0" applyNumberFormat="1" applyFont="1" applyFill="1" applyBorder="1" applyAlignment="1" applyProtection="1">
      <alignment horizontal="center"/>
    </xf>
    <xf numFmtId="2" fontId="50" fillId="0" borderId="68" xfId="164" applyNumberFormat="1" applyFont="1" applyFill="1" applyBorder="1" applyAlignment="1" applyProtection="1"/>
    <xf numFmtId="2" fontId="50" fillId="0" borderId="68" xfId="0" applyNumberFormat="1" applyFont="1" applyFill="1" applyBorder="1" applyAlignment="1" applyProtection="1"/>
    <xf numFmtId="3" fontId="47" fillId="26" borderId="40" xfId="107" applyNumberFormat="1" applyFont="1" applyFill="1" applyBorder="1" applyAlignment="1" applyProtection="1">
      <alignment horizontal="right" wrapText="1"/>
    </xf>
    <xf numFmtId="3" fontId="47" fillId="26" borderId="20" xfId="107" applyNumberFormat="1" applyFont="1" applyFill="1" applyBorder="1" applyAlignment="1" applyProtection="1">
      <alignment horizontal="right" wrapText="1"/>
    </xf>
    <xf numFmtId="3" fontId="47" fillId="26" borderId="32" xfId="107" applyNumberFormat="1" applyFont="1" applyFill="1" applyBorder="1" applyAlignment="1" applyProtection="1">
      <alignment horizontal="right" wrapText="1"/>
    </xf>
    <xf numFmtId="3" fontId="50" fillId="34" borderId="39" xfId="107" applyNumberFormat="1" applyFont="1" applyFill="1" applyBorder="1" applyAlignment="1" applyProtection="1">
      <alignment horizontal="right" wrapText="1"/>
    </xf>
    <xf numFmtId="37" fontId="47" fillId="0" borderId="40" xfId="107" applyNumberFormat="1" applyFont="1" applyFill="1" applyBorder="1" applyAlignment="1" applyProtection="1">
      <alignment horizontal="right" wrapText="1"/>
    </xf>
    <xf numFmtId="37" fontId="47" fillId="0" borderId="20" xfId="107" applyNumberFormat="1" applyFont="1" applyFill="1" applyBorder="1" applyAlignment="1" applyProtection="1">
      <alignment horizontal="right" wrapText="1"/>
    </xf>
    <xf numFmtId="37" fontId="47" fillId="0" borderId="37" xfId="107" applyNumberFormat="1" applyFont="1" applyFill="1" applyBorder="1" applyAlignment="1" applyProtection="1">
      <alignment horizontal="right" wrapText="1"/>
    </xf>
    <xf numFmtId="37" fontId="50" fillId="34" borderId="39" xfId="107" applyNumberFormat="1" applyFont="1" applyFill="1" applyBorder="1" applyAlignment="1" applyProtection="1">
      <alignment horizontal="right" wrapText="1"/>
    </xf>
    <xf numFmtId="171" fontId="47" fillId="0" borderId="0" xfId="0" applyNumberFormat="1" applyFont="1" applyFill="1" applyProtection="1"/>
    <xf numFmtId="37" fontId="51" fillId="34" borderId="39" xfId="352" applyNumberFormat="1" applyFont="1" applyFill="1" applyBorder="1" applyAlignment="1" applyProtection="1">
      <alignment horizontal="right"/>
    </xf>
    <xf numFmtId="37" fontId="47" fillId="0" borderId="32" xfId="107" applyNumberFormat="1" applyFont="1" applyFill="1" applyBorder="1" applyAlignment="1" applyProtection="1">
      <alignment horizontal="right" wrapText="1"/>
    </xf>
    <xf numFmtId="3" fontId="47" fillId="0" borderId="52" xfId="170" applyNumberFormat="1" applyFont="1" applyFill="1" applyBorder="1" applyAlignment="1" applyProtection="1"/>
    <xf numFmtId="3" fontId="50" fillId="34" borderId="55" xfId="107" applyNumberFormat="1" applyFont="1" applyFill="1" applyBorder="1" applyAlignment="1" applyProtection="1">
      <alignment horizontal="right" wrapText="1"/>
    </xf>
    <xf numFmtId="37" fontId="57" fillId="34" borderId="39" xfId="164" applyNumberFormat="1" applyFont="1" applyFill="1" applyBorder="1" applyProtection="1"/>
    <xf numFmtId="2" fontId="54" fillId="0" borderId="57" xfId="107" applyNumberFormat="1" applyFont="1" applyFill="1" applyBorder="1" applyAlignment="1" applyProtection="1">
      <alignment horizontal="right"/>
    </xf>
    <xf numFmtId="167" fontId="57" fillId="34" borderId="39" xfId="107" applyNumberFormat="1" applyFont="1" applyFill="1" applyBorder="1" applyAlignment="1" applyProtection="1">
      <alignment horizontal="right"/>
    </xf>
    <xf numFmtId="3" fontId="50" fillId="34" borderId="105" xfId="107" applyNumberFormat="1" applyFont="1" applyFill="1" applyBorder="1" applyAlignment="1" applyProtection="1">
      <alignment horizontal="right"/>
    </xf>
    <xf numFmtId="2" fontId="50" fillId="34" borderId="35" xfId="164" applyNumberFormat="1" applyFont="1" applyFill="1" applyBorder="1" applyAlignment="1" applyProtection="1">
      <alignment horizontal="center"/>
    </xf>
    <xf numFmtId="2" fontId="50" fillId="34" borderId="36" xfId="164" applyNumberFormat="1" applyFont="1" applyFill="1" applyBorder="1" applyAlignment="1" applyProtection="1">
      <alignment horizontal="center"/>
    </xf>
    <xf numFmtId="166" fontId="50" fillId="34" borderId="39" xfId="164" applyNumberFormat="1" applyFont="1" applyFill="1" applyBorder="1" applyAlignment="1" applyProtection="1">
      <alignment horizontal="left"/>
    </xf>
    <xf numFmtId="2" fontId="50" fillId="34" borderId="11" xfId="107" applyNumberFormat="1" applyFont="1" applyFill="1" applyBorder="1" applyAlignment="1" applyProtection="1">
      <alignment horizontal="right"/>
    </xf>
    <xf numFmtId="3" fontId="50" fillId="34" borderId="68" xfId="107" applyNumberFormat="1" applyFont="1" applyFill="1" applyBorder="1" applyAlignment="1" applyProtection="1">
      <alignment horizontal="center"/>
      <protection locked="0"/>
    </xf>
    <xf numFmtId="169" fontId="7" fillId="30" borderId="26" xfId="164" applyNumberFormat="1" applyFont="1" applyFill="1" applyBorder="1" applyAlignment="1" applyProtection="1">
      <alignment horizontal="center"/>
    </xf>
    <xf numFmtId="166" fontId="2" fillId="28" borderId="17" xfId="164" applyNumberFormat="1" applyFont="1" applyFill="1" applyBorder="1" applyProtection="1"/>
    <xf numFmtId="166" fontId="2" fillId="28" borderId="75" xfId="164" applyNumberFormat="1" applyFont="1" applyFill="1" applyBorder="1" applyProtection="1"/>
    <xf numFmtId="44" fontId="2" fillId="28" borderId="17" xfId="169" applyNumberFormat="1" applyFont="1" applyFill="1" applyBorder="1" applyAlignment="1" applyProtection="1"/>
    <xf numFmtId="169" fontId="2" fillId="28" borderId="17" xfId="169" applyNumberFormat="1" applyFont="1" applyFill="1" applyBorder="1" applyAlignment="1" applyProtection="1"/>
    <xf numFmtId="43" fontId="2" fillId="28" borderId="17" xfId="108" applyFont="1" applyFill="1" applyBorder="1" applyAlignment="1" applyProtection="1">
      <alignment horizontal="center"/>
    </xf>
    <xf numFmtId="44" fontId="7" fillId="30" borderId="86" xfId="164" applyNumberFormat="1" applyFont="1" applyFill="1" applyBorder="1" applyAlignment="1" applyProtection="1">
      <alignment horizontal="center"/>
    </xf>
    <xf numFmtId="44" fontId="7" fillId="30" borderId="26" xfId="164" applyNumberFormat="1" applyFont="1" applyFill="1" applyBorder="1" applyAlignment="1" applyProtection="1">
      <alignment horizontal="center"/>
    </xf>
    <xf numFmtId="169" fontId="7" fillId="30" borderId="26" xfId="107" applyNumberFormat="1" applyFont="1" applyFill="1" applyBorder="1" applyAlignment="1" applyProtection="1">
      <alignment horizontal="center"/>
    </xf>
    <xf numFmtId="0" fontId="0" fillId="38" borderId="0" xfId="0" applyFill="1" applyProtection="1"/>
    <xf numFmtId="169" fontId="7" fillId="38" borderId="19" xfId="107" applyNumberFormat="1" applyFont="1" applyFill="1" applyBorder="1" applyAlignment="1" applyProtection="1">
      <alignment horizontal="center"/>
    </xf>
    <xf numFmtId="169" fontId="5" fillId="38" borderId="19" xfId="107" applyNumberFormat="1" applyFont="1" applyFill="1" applyBorder="1" applyAlignment="1" applyProtection="1">
      <alignment horizontal="left" indent="5"/>
    </xf>
    <xf numFmtId="169" fontId="7" fillId="38" borderId="85" xfId="107" applyNumberFormat="1" applyFont="1" applyFill="1" applyBorder="1" applyAlignment="1" applyProtection="1">
      <alignment horizontal="center"/>
    </xf>
    <xf numFmtId="166" fontId="53" fillId="0" borderId="19" xfId="169" applyNumberFormat="1" applyFont="1" applyFill="1" applyBorder="1" applyAlignment="1" applyProtection="1"/>
    <xf numFmtId="166" fontId="53" fillId="0" borderId="20" xfId="164" applyNumberFormat="1" applyFont="1" applyFill="1" applyBorder="1" applyProtection="1"/>
    <xf numFmtId="166" fontId="2" fillId="0" borderId="19" xfId="169" applyNumberFormat="1" applyFont="1" applyFill="1" applyBorder="1" applyAlignment="1" applyProtection="1"/>
    <xf numFmtId="166" fontId="2" fillId="28" borderId="19" xfId="169" applyNumberFormat="1" applyFont="1" applyFill="1" applyBorder="1" applyAlignment="1" applyProtection="1"/>
    <xf numFmtId="166" fontId="2" fillId="28" borderId="19" xfId="164" applyNumberFormat="1" applyFont="1" applyFill="1" applyBorder="1" applyAlignment="1" applyProtection="1">
      <alignment horizontal="center"/>
    </xf>
    <xf numFmtId="166" fontId="2" fillId="28" borderId="17" xfId="169" applyNumberFormat="1" applyFont="1" applyFill="1" applyBorder="1" applyAlignment="1" applyProtection="1"/>
    <xf numFmtId="166" fontId="7" fillId="30" borderId="86" xfId="164" applyNumberFormat="1" applyFont="1" applyFill="1" applyBorder="1" applyAlignment="1" applyProtection="1">
      <alignment horizontal="center"/>
    </xf>
    <xf numFmtId="166" fontId="2" fillId="0" borderId="24" xfId="169" applyNumberFormat="1" applyFont="1" applyFill="1" applyBorder="1" applyAlignment="1" applyProtection="1"/>
    <xf numFmtId="166" fontId="5" fillId="30" borderId="0" xfId="0" applyNumberFormat="1" applyFont="1" applyFill="1" applyProtection="1"/>
    <xf numFmtId="166" fontId="7" fillId="34" borderId="90" xfId="107" applyNumberFormat="1" applyFont="1" applyFill="1" applyBorder="1" applyAlignment="1" applyProtection="1">
      <alignment horizontal="center"/>
    </xf>
    <xf numFmtId="44" fontId="0" fillId="0" borderId="0" xfId="0" applyNumberFormat="1" applyFill="1" applyBorder="1" applyProtection="1"/>
    <xf numFmtId="44" fontId="47" fillId="35" borderId="34" xfId="0" applyNumberFormat="1" applyFont="1" applyFill="1" applyBorder="1" applyAlignment="1" applyProtection="1">
      <alignment horizontal="center" vertical="top" wrapText="1"/>
    </xf>
    <xf numFmtId="44" fontId="8" fillId="0" borderId="11" xfId="107" applyNumberFormat="1" applyFont="1" applyFill="1" applyBorder="1" applyAlignment="1" applyProtection="1">
      <alignment wrapText="1"/>
    </xf>
    <xf numFmtId="44" fontId="5" fillId="30" borderId="0" xfId="0" applyNumberFormat="1" applyFont="1" applyFill="1" applyProtection="1"/>
    <xf numFmtId="44" fontId="0" fillId="26" borderId="0" xfId="0" applyNumberFormat="1" applyFill="1" applyBorder="1" applyProtection="1"/>
    <xf numFmtId="44" fontId="5" fillId="34" borderId="87" xfId="0" applyNumberFormat="1" applyFont="1" applyFill="1" applyBorder="1" applyProtection="1"/>
    <xf numFmtId="44" fontId="0" fillId="0" borderId="0" xfId="0" applyNumberFormat="1" applyFill="1" applyProtection="1"/>
    <xf numFmtId="166" fontId="53" fillId="0" borderId="19" xfId="169" applyNumberFormat="1" applyFont="1" applyFill="1" applyBorder="1" applyAlignment="1" applyProtection="1">
      <alignment horizontal="center"/>
    </xf>
    <xf numFmtId="0" fontId="6" fillId="0" borderId="0" xfId="0" applyFont="1" applyBorder="1" applyProtection="1"/>
    <xf numFmtId="166" fontId="53" fillId="0" borderId="19" xfId="164" applyNumberFormat="1" applyFont="1" applyFill="1" applyBorder="1" applyAlignment="1" applyProtection="1">
      <alignment horizontal="center"/>
    </xf>
    <xf numFmtId="166" fontId="2" fillId="0" borderId="19" xfId="164" applyNumberFormat="1" applyFont="1" applyFill="1" applyBorder="1" applyAlignment="1" applyProtection="1">
      <alignment horizontal="center"/>
    </xf>
    <xf numFmtId="166" fontId="7" fillId="30" borderId="19" xfId="107" applyNumberFormat="1" applyFont="1" applyFill="1" applyBorder="1" applyAlignment="1" applyProtection="1">
      <alignment horizontal="center"/>
    </xf>
    <xf numFmtId="166" fontId="2" fillId="0" borderId="26" xfId="164" applyNumberFormat="1" applyFont="1" applyFill="1" applyBorder="1" applyAlignment="1" applyProtection="1">
      <alignment horizontal="center"/>
    </xf>
    <xf numFmtId="166" fontId="7" fillId="30" borderId="19" xfId="164" applyNumberFormat="1" applyFont="1" applyFill="1" applyBorder="1" applyAlignment="1" applyProtection="1">
      <alignment horizontal="center"/>
    </xf>
    <xf numFmtId="166" fontId="7" fillId="30" borderId="17" xfId="107" applyNumberFormat="1" applyFont="1" applyFill="1" applyBorder="1" applyAlignment="1" applyProtection="1">
      <alignment horizontal="center"/>
    </xf>
    <xf numFmtId="5" fontId="5" fillId="30" borderId="19" xfId="107" applyNumberFormat="1" applyFont="1" applyFill="1" applyBorder="1" applyAlignment="1" applyProtection="1">
      <alignment horizontal="center"/>
    </xf>
    <xf numFmtId="166" fontId="49" fillId="0" borderId="20" xfId="170" applyNumberFormat="1" applyFont="1" applyFill="1" applyBorder="1" applyAlignment="1" applyProtection="1"/>
    <xf numFmtId="44" fontId="47" fillId="0" borderId="0" xfId="0" applyNumberFormat="1" applyFont="1" applyFill="1" applyBorder="1" applyProtection="1"/>
    <xf numFmtId="166" fontId="50" fillId="34" borderId="39" xfId="164" applyNumberFormat="1" applyFont="1" applyFill="1" applyBorder="1" applyAlignment="1" applyProtection="1">
      <alignment horizontal="center" wrapText="1"/>
    </xf>
    <xf numFmtId="2" fontId="50" fillId="34" borderId="60" xfId="170" applyNumberFormat="1" applyFont="1" applyFill="1" applyBorder="1" applyAlignment="1" applyProtection="1">
      <alignment horizontal="center"/>
    </xf>
    <xf numFmtId="0" fontId="50" fillId="0" borderId="0" xfId="0" applyFont="1" applyBorder="1" applyProtection="1"/>
    <xf numFmtId="2" fontId="47" fillId="0" borderId="40" xfId="109" applyNumberFormat="1" applyFont="1" applyFill="1" applyBorder="1" applyAlignment="1" applyProtection="1">
      <alignment horizontal="center"/>
    </xf>
    <xf numFmtId="2" fontId="47" fillId="0" borderId="37" xfId="109" applyNumberFormat="1" applyFont="1" applyFill="1" applyBorder="1" applyAlignment="1" applyProtection="1">
      <alignment horizontal="center"/>
    </xf>
    <xf numFmtId="166" fontId="47" fillId="0" borderId="40" xfId="164" applyNumberFormat="1" applyFont="1" applyFill="1" applyBorder="1" applyAlignment="1" applyProtection="1">
      <alignment horizontal="center" wrapText="1"/>
    </xf>
    <xf numFmtId="166" fontId="47" fillId="0" borderId="20" xfId="164" applyNumberFormat="1" applyFont="1" applyFill="1" applyBorder="1" applyAlignment="1" applyProtection="1">
      <alignment horizontal="center" wrapText="1"/>
    </xf>
    <xf numFmtId="166" fontId="47" fillId="0" borderId="32" xfId="164" applyNumberFormat="1" applyFont="1" applyFill="1" applyBorder="1" applyAlignment="1" applyProtection="1">
      <alignment horizontal="center" wrapText="1"/>
    </xf>
    <xf numFmtId="0" fontId="47" fillId="26" borderId="0" xfId="0" applyFont="1" applyFill="1" applyBorder="1" applyProtection="1"/>
    <xf numFmtId="166" fontId="47" fillId="26" borderId="20" xfId="164" applyNumberFormat="1" applyFont="1" applyFill="1" applyBorder="1" applyAlignment="1" applyProtection="1">
      <alignment horizontal="center" wrapText="1"/>
    </xf>
    <xf numFmtId="166" fontId="47" fillId="26" borderId="32" xfId="164" applyNumberFormat="1" applyFont="1" applyFill="1" applyBorder="1" applyAlignment="1" applyProtection="1">
      <alignment horizontal="center" wrapText="1"/>
    </xf>
    <xf numFmtId="2" fontId="54" fillId="0" borderId="21" xfId="107" applyNumberFormat="1" applyFont="1" applyFill="1" applyBorder="1" applyAlignment="1" applyProtection="1">
      <alignment horizontal="center"/>
    </xf>
    <xf numFmtId="2" fontId="54" fillId="0" borderId="37" xfId="107" applyNumberFormat="1" applyFont="1" applyFill="1" applyBorder="1" applyAlignment="1" applyProtection="1">
      <alignment horizontal="center"/>
    </xf>
    <xf numFmtId="37" fontId="47" fillId="26" borderId="40" xfId="107" applyNumberFormat="1" applyFont="1" applyFill="1" applyBorder="1" applyAlignment="1" applyProtection="1">
      <alignment horizontal="right" wrapText="1"/>
    </xf>
    <xf numFmtId="37" fontId="47" fillId="26" borderId="20" xfId="107" applyNumberFormat="1" applyFont="1" applyFill="1" applyBorder="1" applyAlignment="1" applyProtection="1">
      <alignment horizontal="right" wrapText="1"/>
    </xf>
    <xf numFmtId="37" fontId="47" fillId="26" borderId="32" xfId="107" applyNumberFormat="1" applyFont="1" applyFill="1" applyBorder="1" applyAlignment="1" applyProtection="1">
      <alignment horizontal="right" wrapText="1"/>
    </xf>
    <xf numFmtId="10" fontId="47" fillId="0" borderId="40" xfId="170" applyNumberFormat="1" applyFont="1" applyFill="1" applyBorder="1" applyAlignment="1" applyProtection="1"/>
    <xf numFmtId="166" fontId="47" fillId="26" borderId="40" xfId="107" applyNumberFormat="1" applyFont="1" applyFill="1" applyBorder="1" applyAlignment="1" applyProtection="1">
      <alignment horizontal="center"/>
    </xf>
    <xf numFmtId="166" fontId="47" fillId="26" borderId="20" xfId="107" applyNumberFormat="1" applyFont="1" applyFill="1" applyBorder="1" applyAlignment="1" applyProtection="1">
      <alignment horizontal="center"/>
    </xf>
    <xf numFmtId="166" fontId="47" fillId="26" borderId="32" xfId="107" applyNumberFormat="1" applyFont="1" applyFill="1" applyBorder="1" applyAlignment="1" applyProtection="1">
      <alignment horizontal="center"/>
    </xf>
    <xf numFmtId="42" fontId="47" fillId="0" borderId="57" xfId="181" applyNumberFormat="1" applyFont="1" applyFill="1" applyBorder="1" applyAlignment="1" applyProtection="1">
      <alignment horizontal="center"/>
    </xf>
    <xf numFmtId="42" fontId="47" fillId="0" borderId="20" xfId="181" applyNumberFormat="1" applyFont="1" applyFill="1" applyBorder="1" applyAlignment="1" applyProtection="1">
      <alignment horizontal="center"/>
    </xf>
    <xf numFmtId="42" fontId="47" fillId="0" borderId="32" xfId="181" applyNumberFormat="1" applyFont="1" applyFill="1" applyBorder="1" applyAlignment="1" applyProtection="1">
      <alignment horizontal="center"/>
    </xf>
    <xf numFmtId="166" fontId="47" fillId="26" borderId="57" xfId="164" applyNumberFormat="1" applyFont="1" applyFill="1" applyBorder="1" applyProtection="1"/>
    <xf numFmtId="166" fontId="51" fillId="34" borderId="39" xfId="352" applyNumberFormat="1" applyFont="1" applyFill="1" applyBorder="1" applyAlignment="1" applyProtection="1">
      <alignment horizontal="right"/>
    </xf>
    <xf numFmtId="166" fontId="51" fillId="34" borderId="39" xfId="107" applyNumberFormat="1" applyFont="1" applyFill="1" applyBorder="1" applyAlignment="1" applyProtection="1">
      <alignment horizontal="center"/>
    </xf>
    <xf numFmtId="166" fontId="47" fillId="0" borderId="40" xfId="0" applyNumberFormat="1" applyFont="1" applyFill="1" applyBorder="1" applyProtection="1"/>
    <xf numFmtId="166" fontId="47" fillId="0" borderId="40" xfId="107" applyNumberFormat="1" applyFont="1" applyFill="1" applyBorder="1" applyAlignment="1" applyProtection="1">
      <alignment horizontal="center" wrapText="1"/>
    </xf>
    <xf numFmtId="166" fontId="47" fillId="0" borderId="20" xfId="0" applyNumberFormat="1" applyFont="1" applyFill="1" applyBorder="1" applyProtection="1"/>
    <xf numFmtId="166" fontId="47" fillId="0" borderId="20" xfId="107" applyNumberFormat="1" applyFont="1" applyFill="1" applyBorder="1" applyAlignment="1" applyProtection="1">
      <alignment horizontal="center" wrapText="1"/>
    </xf>
    <xf numFmtId="166" fontId="47" fillId="0" borderId="37" xfId="164" applyNumberFormat="1" applyFont="1" applyFill="1" applyBorder="1" applyProtection="1"/>
    <xf numFmtId="166" fontId="50" fillId="34" borderId="39" xfId="107" applyNumberFormat="1" applyFont="1" applyFill="1" applyBorder="1" applyAlignment="1" applyProtection="1">
      <alignment horizontal="center"/>
    </xf>
    <xf numFmtId="3" fontId="51" fillId="34" borderId="39" xfId="352" applyNumberFormat="1" applyFont="1" applyFill="1" applyBorder="1" applyAlignment="1" applyProtection="1">
      <alignment horizontal="right"/>
    </xf>
    <xf numFmtId="166" fontId="47" fillId="0" borderId="21" xfId="0" applyNumberFormat="1" applyFont="1" applyFill="1" applyBorder="1" applyProtection="1"/>
    <xf numFmtId="166" fontId="51" fillId="34" borderId="49" xfId="352" applyNumberFormat="1" applyFont="1" applyFill="1" applyBorder="1" applyAlignment="1" applyProtection="1">
      <alignment horizontal="right"/>
    </xf>
    <xf numFmtId="166" fontId="50" fillId="34" borderId="11" xfId="164" applyNumberFormat="1" applyFont="1" applyFill="1" applyBorder="1" applyAlignment="1" applyProtection="1">
      <alignment horizontal="center" wrapText="1"/>
    </xf>
    <xf numFmtId="166" fontId="50" fillId="34" borderId="11" xfId="107" applyNumberFormat="1" applyFont="1" applyFill="1" applyBorder="1" applyAlignment="1" applyProtection="1">
      <alignment horizontal="center"/>
    </xf>
    <xf numFmtId="166" fontId="49" fillId="0" borderId="88" xfId="185" applyNumberFormat="1" applyFont="1" applyBorder="1" applyProtection="1"/>
    <xf numFmtId="166" fontId="50" fillId="34" borderId="39" xfId="107" applyNumberFormat="1" applyFont="1" applyFill="1" applyBorder="1" applyAlignment="1" applyProtection="1">
      <alignment horizontal="center" wrapText="1"/>
    </xf>
    <xf numFmtId="166" fontId="47" fillId="0" borderId="40" xfId="170" applyNumberFormat="1" applyFont="1" applyFill="1" applyBorder="1" applyAlignment="1" applyProtection="1"/>
    <xf numFmtId="166" fontId="47" fillId="26" borderId="40" xfId="170" applyNumberFormat="1" applyFont="1" applyFill="1" applyBorder="1" applyAlignment="1" applyProtection="1"/>
    <xf numFmtId="166" fontId="47" fillId="0" borderId="20" xfId="170" applyNumberFormat="1" applyFont="1" applyFill="1" applyBorder="1" applyAlignment="1" applyProtection="1"/>
    <xf numFmtId="166" fontId="47" fillId="26" borderId="20" xfId="170" applyNumberFormat="1" applyFont="1" applyFill="1" applyBorder="1" applyAlignment="1" applyProtection="1"/>
    <xf numFmtId="166" fontId="47" fillId="0" borderId="37" xfId="170" applyNumberFormat="1" applyFont="1" applyFill="1" applyBorder="1" applyAlignment="1" applyProtection="1"/>
    <xf numFmtId="2" fontId="50" fillId="34" borderId="60" xfId="107" applyNumberFormat="1" applyFont="1" applyFill="1" applyBorder="1" applyAlignment="1" applyProtection="1">
      <alignment horizontal="center"/>
    </xf>
    <xf numFmtId="0" fontId="49" fillId="0" borderId="0" xfId="0" applyFont="1" applyFill="1" applyBorder="1" applyProtection="1"/>
    <xf numFmtId="2" fontId="49" fillId="0" borderId="40" xfId="107" applyNumberFormat="1" applyFont="1" applyFill="1" applyBorder="1" applyAlignment="1" applyProtection="1">
      <alignment horizontal="center"/>
    </xf>
    <xf numFmtId="2" fontId="49" fillId="0" borderId="37" xfId="107" applyNumberFormat="1" applyFont="1" applyFill="1" applyBorder="1" applyAlignment="1" applyProtection="1">
      <alignment horizontal="center"/>
    </xf>
    <xf numFmtId="2" fontId="50" fillId="34" borderId="27" xfId="107" applyNumberFormat="1" applyFont="1" applyFill="1" applyBorder="1" applyAlignment="1" applyProtection="1">
      <alignment horizontal="center"/>
    </xf>
    <xf numFmtId="0" fontId="49" fillId="0" borderId="107" xfId="0" applyFont="1" applyFill="1" applyBorder="1" applyProtection="1"/>
    <xf numFmtId="2" fontId="49" fillId="0" borderId="108" xfId="107" applyNumberFormat="1" applyFont="1" applyFill="1" applyBorder="1" applyAlignment="1" applyProtection="1">
      <alignment horizontal="center"/>
    </xf>
    <xf numFmtId="0" fontId="47" fillId="0" borderId="92" xfId="0" applyFont="1" applyFill="1" applyBorder="1" applyProtection="1"/>
    <xf numFmtId="0" fontId="47" fillId="0" borderId="69" xfId="0" applyFont="1" applyFill="1" applyBorder="1" applyProtection="1"/>
    <xf numFmtId="0" fontId="47" fillId="27" borderId="69" xfId="0" applyFont="1" applyFill="1" applyBorder="1" applyProtection="1"/>
    <xf numFmtId="2" fontId="50" fillId="34" borderId="39" xfId="0" applyNumberFormat="1" applyFont="1" applyFill="1" applyBorder="1" applyAlignment="1" applyProtection="1">
      <alignment horizontal="center"/>
    </xf>
    <xf numFmtId="0" fontId="48" fillId="0" borderId="0" xfId="0" applyFont="1" applyAlignment="1" applyProtection="1">
      <alignment wrapText="1"/>
    </xf>
    <xf numFmtId="0" fontId="66" fillId="0" borderId="29" xfId="0" applyFont="1" applyBorder="1" applyAlignment="1" applyProtection="1">
      <alignment wrapText="1"/>
    </xf>
    <xf numFmtId="0" fontId="66" fillId="0" borderId="29" xfId="0" applyFont="1" applyFill="1" applyBorder="1" applyAlignment="1" applyProtection="1">
      <alignment wrapText="1"/>
    </xf>
    <xf numFmtId="0" fontId="48" fillId="0" borderId="0" xfId="0" applyFont="1" applyFill="1" applyAlignment="1" applyProtection="1">
      <alignment wrapText="1"/>
    </xf>
    <xf numFmtId="0" fontId="47" fillId="0" borderId="70" xfId="0" applyFont="1" applyFill="1" applyBorder="1" applyProtection="1"/>
    <xf numFmtId="0" fontId="47" fillId="0" borderId="109" xfId="0" applyFont="1" applyFill="1" applyBorder="1" applyProtection="1"/>
    <xf numFmtId="0" fontId="47" fillId="0" borderId="110" xfId="0" applyFont="1" applyFill="1" applyBorder="1" applyProtection="1"/>
    <xf numFmtId="0" fontId="7" fillId="0" borderId="0" xfId="0" applyFont="1" applyFill="1" applyBorder="1" applyAlignment="1" applyProtection="1"/>
    <xf numFmtId="166" fontId="7" fillId="0" borderId="68" xfId="164" applyNumberFormat="1" applyFont="1" applyFill="1" applyBorder="1" applyAlignment="1" applyProtection="1"/>
    <xf numFmtId="0" fontId="50" fillId="30" borderId="0" xfId="0" applyFont="1" applyFill="1" applyBorder="1" applyProtection="1"/>
    <xf numFmtId="2" fontId="47" fillId="26" borderId="37" xfId="0" applyNumberFormat="1" applyFont="1" applyFill="1" applyBorder="1" applyProtection="1"/>
    <xf numFmtId="2" fontId="47" fillId="26" borderId="40" xfId="0" applyNumberFormat="1" applyFont="1" applyFill="1" applyBorder="1" applyAlignment="1" applyProtection="1">
      <alignment horizontal="center"/>
    </xf>
    <xf numFmtId="2" fontId="47" fillId="26" borderId="20" xfId="0" applyNumberFormat="1" applyFont="1" applyFill="1" applyBorder="1" applyAlignment="1" applyProtection="1">
      <alignment horizontal="center"/>
    </xf>
    <xf numFmtId="2" fontId="47" fillId="26" borderId="37" xfId="0" applyNumberFormat="1" applyFont="1" applyFill="1" applyBorder="1" applyAlignment="1" applyProtection="1">
      <alignment horizontal="center"/>
    </xf>
    <xf numFmtId="0" fontId="47" fillId="26" borderId="92" xfId="0" applyFont="1" applyFill="1" applyBorder="1" applyProtection="1"/>
    <xf numFmtId="0" fontId="47" fillId="26" borderId="69" xfId="0" applyFont="1" applyFill="1" applyBorder="1" applyProtection="1"/>
    <xf numFmtId="0" fontId="47" fillId="30" borderId="70" xfId="0" applyFont="1" applyFill="1" applyBorder="1" applyProtection="1"/>
    <xf numFmtId="2" fontId="47" fillId="26" borderId="37" xfId="107" applyNumberFormat="1" applyFont="1" applyFill="1" applyBorder="1" applyAlignment="1" applyProtection="1">
      <alignment horizontal="center"/>
    </xf>
    <xf numFmtId="2" fontId="50" fillId="34" borderId="59" xfId="107" applyNumberFormat="1" applyFont="1" applyFill="1" applyBorder="1" applyAlignment="1" applyProtection="1">
      <alignment horizontal="center"/>
    </xf>
    <xf numFmtId="0" fontId="51" fillId="30" borderId="111" xfId="0" applyFont="1" applyFill="1" applyBorder="1" applyProtection="1"/>
    <xf numFmtId="0" fontId="51" fillId="0" borderId="0" xfId="0" applyFont="1" applyFill="1" applyBorder="1" applyProtection="1"/>
    <xf numFmtId="177" fontId="50" fillId="34" borderId="39" xfId="107" applyNumberFormat="1" applyFont="1" applyFill="1" applyBorder="1" applyAlignment="1" applyProtection="1">
      <alignment horizontal="center"/>
    </xf>
    <xf numFmtId="167" fontId="50" fillId="34" borderId="39" xfId="107" applyNumberFormat="1" applyFont="1" applyFill="1" applyBorder="1" applyAlignment="1" applyProtection="1">
      <alignment horizontal="center"/>
    </xf>
    <xf numFmtId="42" fontId="50" fillId="34" borderId="39" xfId="107" applyNumberFormat="1" applyFont="1" applyFill="1" applyBorder="1" applyAlignment="1" applyProtection="1">
      <alignment horizontal="center"/>
    </xf>
    <xf numFmtId="42" fontId="47" fillId="0" borderId="0" xfId="0" applyNumberFormat="1" applyFont="1" applyFill="1" applyProtection="1"/>
    <xf numFmtId="42" fontId="47" fillId="0" borderId="0" xfId="107" applyNumberFormat="1" applyFont="1" applyFill="1" applyBorder="1" applyAlignment="1" applyProtection="1"/>
    <xf numFmtId="42" fontId="47" fillId="0" borderId="0" xfId="0" applyNumberFormat="1" applyFont="1" applyFill="1" applyBorder="1" applyProtection="1"/>
    <xf numFmtId="42" fontId="47" fillId="35" borderId="42" xfId="0" applyNumberFormat="1" applyFont="1" applyFill="1" applyBorder="1" applyAlignment="1" applyProtection="1">
      <alignment horizontal="center" wrapText="1"/>
    </xf>
    <xf numFmtId="42" fontId="49" fillId="0" borderId="21" xfId="107" applyNumberFormat="1" applyFont="1" applyFill="1" applyBorder="1" applyAlignment="1" applyProtection="1">
      <alignment horizontal="center"/>
    </xf>
    <xf numFmtId="42" fontId="49" fillId="0" borderId="20" xfId="107" applyNumberFormat="1" applyFont="1" applyFill="1" applyBorder="1" applyAlignment="1" applyProtection="1">
      <alignment horizontal="center"/>
    </xf>
    <xf numFmtId="42" fontId="49" fillId="0" borderId="32" xfId="107" applyNumberFormat="1" applyFont="1" applyFill="1" applyBorder="1" applyAlignment="1" applyProtection="1">
      <alignment horizontal="center"/>
    </xf>
    <xf numFmtId="42" fontId="7" fillId="0" borderId="0" xfId="170" applyNumberFormat="1" applyFont="1" applyFill="1" applyBorder="1" applyAlignment="1" applyProtection="1">
      <alignment horizontal="center"/>
    </xf>
    <xf numFmtId="42" fontId="50" fillId="0" borderId="12" xfId="170" applyNumberFormat="1" applyFont="1" applyFill="1" applyBorder="1" applyAlignment="1" applyProtection="1">
      <alignment horizontal="center"/>
    </xf>
    <xf numFmtId="42" fontId="9" fillId="35" borderId="11" xfId="0" applyNumberFormat="1" applyFont="1" applyFill="1" applyBorder="1" applyAlignment="1" applyProtection="1">
      <alignment horizontal="center" vertical="top" wrapText="1"/>
    </xf>
    <xf numFmtId="42" fontId="9" fillId="26" borderId="11" xfId="109" applyNumberFormat="1" applyFont="1" applyFill="1" applyBorder="1" applyAlignment="1" applyProtection="1">
      <alignment horizontal="center" wrapText="1"/>
    </xf>
    <xf numFmtId="42" fontId="1" fillId="0" borderId="26" xfId="170" applyNumberFormat="1" applyFont="1" applyFill="1" applyBorder="1" applyProtection="1"/>
    <xf numFmtId="42" fontId="5" fillId="30" borderId="26" xfId="170" applyNumberFormat="1" applyFont="1" applyFill="1" applyBorder="1" applyProtection="1"/>
    <xf numFmtId="42" fontId="1" fillId="27" borderId="24" xfId="170" applyNumberFormat="1" applyFont="1" applyFill="1" applyBorder="1" applyProtection="1"/>
    <xf numFmtId="42" fontId="1" fillId="0" borderId="24" xfId="170" applyNumberFormat="1" applyFont="1" applyFill="1" applyBorder="1" applyProtection="1"/>
    <xf numFmtId="42" fontId="1" fillId="28" borderId="24" xfId="170" applyNumberFormat="1" applyFont="1" applyFill="1" applyBorder="1" applyProtection="1"/>
    <xf numFmtId="42" fontId="5" fillId="30" borderId="24" xfId="170" applyNumberFormat="1" applyFont="1" applyFill="1" applyBorder="1" applyProtection="1"/>
    <xf numFmtId="42" fontId="5" fillId="34" borderId="90" xfId="170" applyNumberFormat="1" applyFont="1" applyFill="1" applyBorder="1" applyProtection="1"/>
    <xf numFmtId="42" fontId="9" fillId="0" borderId="0" xfId="0" applyNumberFormat="1" applyFont="1" applyBorder="1" applyProtection="1"/>
    <xf numFmtId="42" fontId="9" fillId="0" borderId="0" xfId="0" applyNumberFormat="1" applyFont="1" applyProtection="1"/>
    <xf numFmtId="42" fontId="0" fillId="0" borderId="0" xfId="0" applyNumberFormat="1" applyProtection="1"/>
    <xf numFmtId="2" fontId="53" fillId="0" borderId="19" xfId="0" applyNumberFormat="1" applyFont="1" applyFill="1" applyBorder="1" applyProtection="1"/>
    <xf numFmtId="2" fontId="5" fillId="30" borderId="19" xfId="0" applyNumberFormat="1" applyFont="1" applyFill="1" applyBorder="1" applyProtection="1"/>
    <xf numFmtId="2" fontId="2" fillId="0" borderId="19" xfId="0" applyNumberFormat="1" applyFont="1" applyFill="1" applyBorder="1" applyProtection="1"/>
    <xf numFmtId="166" fontId="49" fillId="0" borderId="20" xfId="320" applyNumberFormat="1" applyFont="1" applyFill="1" applyBorder="1"/>
    <xf numFmtId="42" fontId="47" fillId="0" borderId="20" xfId="170" applyNumberFormat="1" applyFont="1" applyFill="1" applyBorder="1" applyAlignment="1" applyProtection="1"/>
    <xf numFmtId="42" fontId="49" fillId="0" borderId="20" xfId="320" applyNumberFormat="1" applyFont="1" applyFill="1" applyBorder="1" applyProtection="1"/>
    <xf numFmtId="166" fontId="49" fillId="0" borderId="20" xfId="320" applyNumberFormat="1" applyFont="1" applyFill="1" applyBorder="1" applyProtection="1"/>
    <xf numFmtId="44" fontId="50" fillId="34" borderId="105" xfId="170" applyNumberFormat="1" applyFont="1" applyFill="1" applyBorder="1" applyAlignment="1" applyProtection="1"/>
    <xf numFmtId="37" fontId="47" fillId="0" borderId="32" xfId="107" applyNumberFormat="1" applyFont="1" applyFill="1" applyBorder="1" applyAlignment="1" applyProtection="1">
      <alignment horizontal="center" wrapText="1"/>
    </xf>
    <xf numFmtId="37" fontId="50" fillId="34" borderId="39" xfId="107" applyNumberFormat="1" applyFont="1" applyFill="1" applyBorder="1" applyAlignment="1" applyProtection="1">
      <alignment horizontal="center" wrapText="1"/>
      <protection locked="0"/>
    </xf>
    <xf numFmtId="166" fontId="47" fillId="0" borderId="32" xfId="170" applyNumberFormat="1" applyFont="1" applyFill="1" applyBorder="1" applyAlignment="1" applyProtection="1"/>
    <xf numFmtId="42" fontId="47" fillId="0" borderId="45" xfId="170" applyNumberFormat="1" applyFont="1" applyFill="1" applyBorder="1" applyAlignment="1" applyProtection="1">
      <alignment horizontal="right"/>
    </xf>
    <xf numFmtId="42" fontId="47" fillId="0" borderId="18" xfId="164" applyNumberFormat="1" applyFont="1" applyFill="1" applyBorder="1" applyAlignment="1" applyProtection="1">
      <alignment horizontal="right"/>
      <protection locked="0"/>
    </xf>
    <xf numFmtId="42" fontId="47" fillId="0" borderId="45" xfId="164" applyNumberFormat="1" applyFont="1" applyFill="1" applyBorder="1" applyAlignment="1" applyProtection="1">
      <alignment horizontal="right" wrapText="1"/>
    </xf>
    <xf numFmtId="42" fontId="51" fillId="34" borderId="39" xfId="352" applyNumberFormat="1" applyFont="1" applyFill="1" applyBorder="1" applyAlignment="1" applyProtection="1">
      <alignment horizontal="right"/>
    </xf>
    <xf numFmtId="42" fontId="50" fillId="34" borderId="39" xfId="164" applyNumberFormat="1" applyFont="1" applyFill="1" applyBorder="1" applyAlignment="1" applyProtection="1">
      <alignment horizontal="right" wrapText="1"/>
    </xf>
    <xf numFmtId="166" fontId="50" fillId="34" borderId="55" xfId="164" applyNumberFormat="1" applyFont="1" applyFill="1" applyBorder="1" applyAlignment="1" applyProtection="1">
      <alignment horizontal="center" wrapText="1"/>
    </xf>
    <xf numFmtId="166" fontId="51" fillId="34" borderId="55" xfId="352" applyNumberFormat="1" applyFont="1" applyFill="1" applyBorder="1" applyAlignment="1">
      <alignment horizontal="right"/>
    </xf>
    <xf numFmtId="166" fontId="0" fillId="0" borderId="0" xfId="0" applyNumberFormat="1"/>
    <xf numFmtId="166" fontId="47" fillId="0" borderId="52" xfId="164" applyNumberFormat="1" applyFont="1" applyFill="1" applyBorder="1" applyAlignment="1" applyProtection="1"/>
    <xf numFmtId="166" fontId="0" fillId="0" borderId="0" xfId="0" applyNumberFormat="1" applyAlignment="1" applyProtection="1"/>
    <xf numFmtId="166" fontId="47" fillId="0" borderId="52" xfId="107" applyNumberFormat="1" applyFont="1" applyFill="1" applyBorder="1" applyAlignment="1" applyProtection="1">
      <alignment horizontal="center"/>
    </xf>
    <xf numFmtId="166" fontId="50" fillId="34" borderId="55" xfId="107" applyNumberFormat="1" applyFont="1" applyFill="1" applyBorder="1" applyAlignment="1" applyProtection="1">
      <alignment horizontal="center"/>
    </xf>
    <xf numFmtId="166" fontId="50" fillId="34" borderId="55" xfId="164" applyNumberFormat="1" applyFont="1" applyFill="1" applyBorder="1" applyProtection="1"/>
    <xf numFmtId="42" fontId="47" fillId="0" borderId="45" xfId="107" applyNumberFormat="1" applyFont="1" applyFill="1" applyBorder="1" applyAlignment="1" applyProtection="1">
      <alignment horizontal="right"/>
    </xf>
    <xf numFmtId="42" fontId="50" fillId="34" borderId="39" xfId="107" applyNumberFormat="1" applyFont="1" applyFill="1" applyBorder="1" applyAlignment="1" applyProtection="1">
      <alignment horizontal="right"/>
    </xf>
    <xf numFmtId="166" fontId="47" fillId="0" borderId="52" xfId="170" applyNumberFormat="1" applyFont="1" applyFill="1" applyBorder="1" applyAlignment="1" applyProtection="1"/>
    <xf numFmtId="166" fontId="51" fillId="34" borderId="55" xfId="352" applyNumberFormat="1" applyFont="1" applyFill="1" applyBorder="1" applyAlignment="1" applyProtection="1">
      <alignment horizontal="right"/>
    </xf>
    <xf numFmtId="42" fontId="47" fillId="0" borderId="52" xfId="170" applyNumberFormat="1" applyFont="1" applyFill="1" applyBorder="1" applyAlignment="1" applyProtection="1"/>
    <xf numFmtId="42" fontId="47" fillId="0" borderId="52" xfId="0" applyNumberFormat="1" applyFont="1" applyFill="1" applyBorder="1" applyProtection="1"/>
    <xf numFmtId="0" fontId="70" fillId="0" borderId="11" xfId="0" applyFont="1" applyFill="1" applyBorder="1" applyAlignment="1" applyProtection="1"/>
    <xf numFmtId="0" fontId="51" fillId="0" borderId="105" xfId="0" applyFont="1" applyFill="1" applyBorder="1" applyProtection="1"/>
    <xf numFmtId="0" fontId="0" fillId="0" borderId="0" xfId="0" applyFill="1" applyBorder="1"/>
    <xf numFmtId="0" fontId="50" fillId="0" borderId="0" xfId="0" applyFont="1" applyFill="1" applyProtection="1">
      <protection locked="0"/>
    </xf>
    <xf numFmtId="0" fontId="50" fillId="0" borderId="110" xfId="0" applyFont="1" applyFill="1" applyBorder="1" applyProtection="1"/>
    <xf numFmtId="166" fontId="54" fillId="0" borderId="21" xfId="107" applyNumberFormat="1" applyFont="1" applyFill="1" applyBorder="1" applyProtection="1"/>
    <xf numFmtId="166" fontId="54" fillId="0" borderId="20" xfId="107" applyNumberFormat="1" applyFont="1" applyFill="1" applyBorder="1" applyProtection="1"/>
    <xf numFmtId="166" fontId="54" fillId="0" borderId="37" xfId="107" applyNumberFormat="1" applyFont="1" applyFill="1" applyBorder="1" applyProtection="1"/>
    <xf numFmtId="167" fontId="54" fillId="0" borderId="21" xfId="107" applyNumberFormat="1" applyFont="1" applyFill="1" applyBorder="1" applyProtection="1"/>
    <xf numFmtId="167" fontId="54" fillId="0" borderId="20" xfId="107" applyNumberFormat="1" applyFont="1" applyFill="1" applyBorder="1" applyProtection="1"/>
    <xf numFmtId="167" fontId="54" fillId="0" borderId="32" xfId="109" applyNumberFormat="1" applyFont="1" applyFill="1" applyBorder="1" applyAlignment="1" applyProtection="1">
      <alignment horizontal="center"/>
    </xf>
    <xf numFmtId="167" fontId="54" fillId="0" borderId="37" xfId="107" applyNumberFormat="1" applyFont="1" applyFill="1" applyBorder="1" applyProtection="1"/>
    <xf numFmtId="10" fontId="50" fillId="34" borderId="39" xfId="107" applyNumberFormat="1" applyFont="1" applyFill="1" applyBorder="1" applyProtection="1"/>
    <xf numFmtId="3" fontId="47" fillId="0" borderId="20" xfId="109" applyNumberFormat="1" applyFont="1" applyFill="1" applyBorder="1" applyAlignment="1" applyProtection="1">
      <alignment horizontal="right"/>
    </xf>
    <xf numFmtId="3" fontId="47" fillId="0" borderId="32" xfId="109" applyNumberFormat="1" applyFont="1" applyFill="1" applyBorder="1" applyAlignment="1" applyProtection="1">
      <alignment horizontal="right"/>
    </xf>
    <xf numFmtId="1" fontId="47" fillId="0" borderId="57" xfId="107" applyNumberFormat="1" applyFont="1" applyFill="1" applyBorder="1" applyAlignment="1" applyProtection="1">
      <alignment horizontal="right"/>
    </xf>
    <xf numFmtId="1" fontId="47" fillId="0" borderId="20" xfId="107" applyNumberFormat="1" applyFont="1" applyFill="1" applyBorder="1" applyAlignment="1" applyProtection="1">
      <alignment horizontal="right"/>
    </xf>
    <xf numFmtId="1" fontId="47" fillId="0" borderId="32" xfId="107" applyNumberFormat="1" applyFont="1" applyFill="1" applyBorder="1" applyAlignment="1" applyProtection="1">
      <alignment horizontal="right"/>
    </xf>
    <xf numFmtId="166" fontId="49" fillId="0" borderId="32" xfId="320" applyNumberFormat="1" applyFont="1" applyFill="1" applyBorder="1" applyAlignment="1" applyProtection="1">
      <alignment horizontal="right"/>
    </xf>
    <xf numFmtId="166" fontId="50" fillId="34" borderId="73" xfId="164" applyNumberFormat="1" applyFont="1" applyFill="1" applyBorder="1" applyProtection="1"/>
    <xf numFmtId="166" fontId="49" fillId="0" borderId="32" xfId="170" applyNumberFormat="1" applyFont="1" applyFill="1" applyBorder="1" applyAlignment="1" applyProtection="1">
      <alignment horizontal="right"/>
    </xf>
    <xf numFmtId="166" fontId="50" fillId="34" borderId="73" xfId="107" applyNumberFormat="1" applyFont="1" applyFill="1" applyBorder="1" applyProtection="1"/>
    <xf numFmtId="37" fontId="47" fillId="0" borderId="21" xfId="170" applyNumberFormat="1" applyFont="1" applyFill="1" applyBorder="1" applyAlignment="1" applyProtection="1"/>
    <xf numFmtId="37" fontId="64" fillId="0" borderId="21" xfId="320" applyNumberFormat="1" applyFont="1" applyFill="1" applyBorder="1" applyProtection="1"/>
    <xf numFmtId="37" fontId="47" fillId="0" borderId="21" xfId="109" applyNumberFormat="1" applyFont="1" applyFill="1" applyBorder="1" applyAlignment="1" applyProtection="1">
      <alignment horizontal="center"/>
    </xf>
    <xf numFmtId="37" fontId="47" fillId="0" borderId="21" xfId="164" applyNumberFormat="1" applyFont="1" applyFill="1" applyBorder="1" applyProtection="1"/>
    <xf numFmtId="37" fontId="64" fillId="0" borderId="20" xfId="320" applyNumberFormat="1" applyFont="1" applyFill="1" applyBorder="1" applyProtection="1"/>
    <xf numFmtId="37" fontId="47" fillId="0" borderId="20" xfId="109" applyNumberFormat="1" applyFont="1" applyFill="1" applyBorder="1" applyAlignment="1" applyProtection="1">
      <alignment horizontal="center"/>
    </xf>
    <xf numFmtId="37" fontId="47" fillId="0" borderId="20" xfId="164" applyNumberFormat="1" applyFont="1" applyFill="1" applyBorder="1" applyProtection="1"/>
    <xf numFmtId="37" fontId="47" fillId="26" borderId="20" xfId="164" applyNumberFormat="1" applyFont="1" applyFill="1" applyBorder="1" applyAlignment="1" applyProtection="1">
      <alignment wrapText="1"/>
    </xf>
    <xf numFmtId="37" fontId="64" fillId="0" borderId="37" xfId="320" applyNumberFormat="1" applyFont="1" applyFill="1" applyBorder="1" applyProtection="1"/>
    <xf numFmtId="37" fontId="47" fillId="0" borderId="37" xfId="109" applyNumberFormat="1" applyFont="1" applyFill="1" applyBorder="1" applyAlignment="1" applyProtection="1">
      <alignment horizontal="center"/>
    </xf>
    <xf numFmtId="37" fontId="47" fillId="0" borderId="37" xfId="164" applyNumberFormat="1" applyFont="1" applyFill="1" applyBorder="1" applyProtection="1"/>
    <xf numFmtId="166" fontId="64" fillId="0" borderId="21" xfId="320" applyNumberFormat="1" applyFont="1" applyFill="1" applyBorder="1" applyProtection="1"/>
    <xf numFmtId="166" fontId="64" fillId="0" borderId="20" xfId="320" applyNumberFormat="1" applyFont="1" applyFill="1" applyBorder="1" applyProtection="1"/>
    <xf numFmtId="166" fontId="64" fillId="0" borderId="37" xfId="320" applyNumberFormat="1" applyFont="1" applyFill="1" applyBorder="1" applyProtection="1"/>
    <xf numFmtId="0" fontId="50" fillId="0" borderId="39" xfId="0" applyFont="1" applyBorder="1" applyAlignment="1">
      <alignment horizontal="center"/>
    </xf>
    <xf numFmtId="0" fontId="69" fillId="0" borderId="0" xfId="806" applyFont="1" applyFill="1" applyAlignment="1" applyProtection="1">
      <alignment wrapText="1"/>
    </xf>
    <xf numFmtId="0" fontId="1" fillId="0" borderId="0" xfId="0" applyFont="1" applyFill="1" applyBorder="1" applyProtection="1"/>
    <xf numFmtId="44" fontId="1" fillId="0" borderId="0" xfId="0" applyNumberFormat="1" applyFont="1" applyFill="1" applyBorder="1" applyProtection="1"/>
    <xf numFmtId="0" fontId="47" fillId="0" borderId="75" xfId="0" applyFont="1" applyFill="1" applyBorder="1" applyProtection="1"/>
    <xf numFmtId="0" fontId="49" fillId="0" borderId="110" xfId="0" applyFont="1" applyFill="1" applyBorder="1" applyProtection="1"/>
    <xf numFmtId="0" fontId="49" fillId="0" borderId="75" xfId="0" applyFont="1" applyFill="1" applyBorder="1" applyProtection="1"/>
    <xf numFmtId="0" fontId="54" fillId="0" borderId="110" xfId="0" applyFont="1" applyFill="1" applyBorder="1" applyProtection="1"/>
    <xf numFmtId="0" fontId="50" fillId="0" borderId="75" xfId="0" applyFont="1" applyFill="1" applyBorder="1" applyProtection="1"/>
    <xf numFmtId="0" fontId="49" fillId="0" borderId="112" xfId="0" applyFont="1" applyFill="1" applyBorder="1" applyProtection="1"/>
    <xf numFmtId="166" fontId="0" fillId="0" borderId="57" xfId="0" applyNumberFormat="1" applyBorder="1"/>
    <xf numFmtId="166" fontId="0" fillId="0" borderId="20" xfId="0" applyNumberFormat="1" applyBorder="1"/>
    <xf numFmtId="166" fontId="5" fillId="37" borderId="20" xfId="0" applyNumberFormat="1" applyFont="1" applyFill="1" applyBorder="1"/>
    <xf numFmtId="166" fontId="5" fillId="37" borderId="103" xfId="0" applyNumberFormat="1" applyFont="1" applyFill="1" applyBorder="1"/>
    <xf numFmtId="166" fontId="0" fillId="37" borderId="57" xfId="0" applyNumberFormat="1" applyFill="1" applyBorder="1"/>
    <xf numFmtId="166" fontId="5" fillId="36" borderId="37" xfId="0" applyNumberFormat="1" applyFont="1" applyFill="1" applyBorder="1"/>
    <xf numFmtId="0" fontId="71" fillId="0" borderId="0" xfId="0" applyFont="1"/>
    <xf numFmtId="0" fontId="72" fillId="0" borderId="0" xfId="0" applyFont="1"/>
    <xf numFmtId="0" fontId="69" fillId="0" borderId="0" xfId="806" applyFont="1" applyAlignment="1" applyProtection="1"/>
    <xf numFmtId="0" fontId="2" fillId="0" borderId="0" xfId="0" applyFont="1" applyFill="1" applyBorder="1" applyAlignment="1" applyProtection="1">
      <alignment horizontal="center"/>
    </xf>
    <xf numFmtId="0" fontId="0" fillId="0" borderId="0" xfId="0" applyFill="1" applyBorder="1" applyAlignment="1" applyProtection="1">
      <alignment horizontal="center"/>
    </xf>
    <xf numFmtId="166" fontId="50" fillId="0" borderId="12" xfId="164" applyNumberFormat="1" applyFont="1" applyFill="1" applyBorder="1" applyAlignment="1" applyProtection="1">
      <alignment horizontal="center"/>
    </xf>
    <xf numFmtId="0" fontId="47" fillId="0" borderId="12" xfId="0" applyFont="1" applyFill="1" applyBorder="1" applyAlignment="1" applyProtection="1">
      <alignment horizontal="center"/>
    </xf>
    <xf numFmtId="166" fontId="7" fillId="0" borderId="12" xfId="164" applyNumberFormat="1" applyFont="1" applyFill="1" applyBorder="1" applyAlignment="1" applyProtection="1">
      <alignment horizontal="center"/>
    </xf>
    <xf numFmtId="0" fontId="0" fillId="0" borderId="12" xfId="0" applyFill="1" applyBorder="1" applyAlignment="1" applyProtection="1">
      <alignment horizontal="center"/>
    </xf>
    <xf numFmtId="166" fontId="7" fillId="0" borderId="68" xfId="164" applyNumberFormat="1" applyFont="1" applyFill="1" applyBorder="1" applyAlignment="1" applyProtection="1">
      <alignment horizontal="center"/>
    </xf>
    <xf numFmtId="166" fontId="50" fillId="0" borderId="12" xfId="164" applyNumberFormat="1" applyFont="1" applyFill="1" applyBorder="1" applyAlignment="1" applyProtection="1">
      <alignment horizontal="center"/>
      <protection locked="0"/>
    </xf>
    <xf numFmtId="0" fontId="47" fillId="0" borderId="12" xfId="0" applyFont="1" applyFill="1" applyBorder="1" applyAlignment="1">
      <alignment horizontal="center"/>
    </xf>
    <xf numFmtId="166" fontId="50" fillId="0" borderId="49" xfId="164" applyNumberFormat="1" applyFont="1" applyFill="1" applyBorder="1" applyAlignment="1" applyProtection="1">
      <alignment horizontal="center"/>
      <protection locked="0"/>
    </xf>
    <xf numFmtId="0" fontId="47" fillId="0" borderId="49" xfId="0" applyFont="1" applyFill="1" applyBorder="1" applyAlignment="1">
      <alignment horizontal="center"/>
    </xf>
    <xf numFmtId="166" fontId="57" fillId="0" borderId="0" xfId="164" applyNumberFormat="1" applyFont="1" applyFill="1" applyBorder="1" applyAlignment="1" applyProtection="1">
      <alignment horizontal="center"/>
    </xf>
    <xf numFmtId="0" fontId="54" fillId="0" borderId="0" xfId="0" applyFont="1" applyFill="1" applyBorder="1" applyAlignment="1" applyProtection="1">
      <alignment horizontal="center"/>
    </xf>
    <xf numFmtId="166" fontId="50" fillId="0" borderId="0" xfId="164" applyNumberFormat="1" applyFont="1" applyFill="1" applyBorder="1" applyAlignment="1" applyProtection="1">
      <alignment horizontal="center"/>
    </xf>
    <xf numFmtId="0" fontId="47" fillId="0" borderId="0" xfId="0" applyFont="1" applyFill="1" applyBorder="1" applyAlignment="1" applyProtection="1">
      <alignment horizontal="center"/>
    </xf>
    <xf numFmtId="166" fontId="50" fillId="0" borderId="68" xfId="164" applyNumberFormat="1" applyFont="1" applyFill="1" applyBorder="1" applyAlignment="1" applyProtection="1">
      <alignment horizontal="center"/>
    </xf>
    <xf numFmtId="0" fontId="47" fillId="0" borderId="68" xfId="0" applyFont="1" applyFill="1" applyBorder="1" applyAlignment="1" applyProtection="1">
      <alignment horizontal="center"/>
    </xf>
    <xf numFmtId="166" fontId="50" fillId="0" borderId="0" xfId="164" applyNumberFormat="1" applyFont="1" applyFill="1" applyBorder="1" applyAlignment="1" applyProtection="1">
      <alignment horizontal="center"/>
      <protection locked="0"/>
    </xf>
    <xf numFmtId="0" fontId="47" fillId="0" borderId="0" xfId="0" applyFont="1" applyFill="1" applyBorder="1" applyAlignment="1" applyProtection="1">
      <alignment horizontal="center"/>
      <protection locked="0"/>
    </xf>
    <xf numFmtId="0" fontId="47" fillId="0" borderId="0" xfId="0" applyFont="1" applyFill="1" applyBorder="1" applyAlignment="1">
      <alignment horizontal="center"/>
    </xf>
  </cellXfs>
  <cellStyles count="807">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2 2" xfId="52"/>
    <cellStyle name="Calculation 2 2 10" xfId="53"/>
    <cellStyle name="Calculation 2 2 11" xfId="54"/>
    <cellStyle name="Calculation 2 2 12" xfId="55"/>
    <cellStyle name="Calculation 2 2 13" xfId="56"/>
    <cellStyle name="Calculation 2 2 14" xfId="57"/>
    <cellStyle name="Calculation 2 2 15" xfId="58"/>
    <cellStyle name="Calculation 2 2 2" xfId="59"/>
    <cellStyle name="Calculation 2 2 3" xfId="60"/>
    <cellStyle name="Calculation 2 2 4" xfId="61"/>
    <cellStyle name="Calculation 2 2 5" xfId="62"/>
    <cellStyle name="Calculation 2 2 6" xfId="63"/>
    <cellStyle name="Calculation 2 2 7" xfId="64"/>
    <cellStyle name="Calculation 2 2 8" xfId="65"/>
    <cellStyle name="Calculation 2 2 9" xfId="66"/>
    <cellStyle name="Calculation 2 3" xfId="67"/>
    <cellStyle name="Calculation 2 4" xfId="68"/>
    <cellStyle name="Calculation 2 5" xfId="69"/>
    <cellStyle name="Calculation 3" xfId="70"/>
    <cellStyle name="Calculation 3 2" xfId="71"/>
    <cellStyle name="Calculation 3 2 10" xfId="72"/>
    <cellStyle name="Calculation 3 2 11" xfId="73"/>
    <cellStyle name="Calculation 3 2 12" xfId="74"/>
    <cellStyle name="Calculation 3 2 13" xfId="75"/>
    <cellStyle name="Calculation 3 2 14" xfId="76"/>
    <cellStyle name="Calculation 3 2 15" xfId="77"/>
    <cellStyle name="Calculation 3 2 2" xfId="78"/>
    <cellStyle name="Calculation 3 2 3" xfId="79"/>
    <cellStyle name="Calculation 3 2 4" xfId="80"/>
    <cellStyle name="Calculation 3 2 5" xfId="81"/>
    <cellStyle name="Calculation 3 2 6" xfId="82"/>
    <cellStyle name="Calculation 3 2 7" xfId="83"/>
    <cellStyle name="Calculation 3 2 8" xfId="84"/>
    <cellStyle name="Calculation 3 2 9" xfId="85"/>
    <cellStyle name="Calculation 3 3" xfId="86"/>
    <cellStyle name="Calculation 3 4" xfId="87"/>
    <cellStyle name="Calculation 3 5" xfId="88"/>
    <cellStyle name="Check Cell 2" xfId="89"/>
    <cellStyle name="Check Cell 2 2" xfId="90"/>
    <cellStyle name="Check Cell 2 2 2" xfId="91"/>
    <cellStyle name="Check Cell 2 2 3" xfId="92"/>
    <cellStyle name="Check Cell 2 3" xfId="93"/>
    <cellStyle name="Check Cell 2 3 2" xfId="94"/>
    <cellStyle name="Check Cell 2 3 3" xfId="95"/>
    <cellStyle name="Check Cell 2 4" xfId="96"/>
    <cellStyle name="Check Cell 2 4 2" xfId="97"/>
    <cellStyle name="Check Cell 3" xfId="98"/>
    <cellStyle name="Check Cell 3 2" xfId="99"/>
    <cellStyle name="Check Cell 3 2 2" xfId="100"/>
    <cellStyle name="Check Cell 3 2 3" xfId="101"/>
    <cellStyle name="Check Cell 3 3" xfId="102"/>
    <cellStyle name="Check Cell 3 3 2" xfId="103"/>
    <cellStyle name="Check Cell 3 3 3" xfId="104"/>
    <cellStyle name="Check Cell 3 4" xfId="105"/>
    <cellStyle name="Check Cell 3 4 2" xfId="106"/>
    <cellStyle name="Comma" xfId="107" builtinId="3"/>
    <cellStyle name="Comma 10" xfId="108"/>
    <cellStyle name="Comma 10 2" xfId="109"/>
    <cellStyle name="Comma 10 2 2" xfId="110"/>
    <cellStyle name="Comma 10 3" xfId="111"/>
    <cellStyle name="Comma 10 4" xfId="112"/>
    <cellStyle name="Comma 10 4 2" xfId="113"/>
    <cellStyle name="Comma 11" xfId="114"/>
    <cellStyle name="Comma 11 2" xfId="115"/>
    <cellStyle name="Comma 11 3" xfId="116"/>
    <cellStyle name="Comma 12" xfId="117"/>
    <cellStyle name="Comma 2" xfId="118"/>
    <cellStyle name="Comma 2 2" xfId="119"/>
    <cellStyle name="Comma 2 2 2" xfId="120"/>
    <cellStyle name="Comma 2 3" xfId="121"/>
    <cellStyle name="Comma 2 3 2" xfId="122"/>
    <cellStyle name="Comma 2 4" xfId="123"/>
    <cellStyle name="Comma 2 4 2" xfId="124"/>
    <cellStyle name="Comma 2 5" xfId="125"/>
    <cellStyle name="Comma 2 5 2" xfId="126"/>
    <cellStyle name="Comma 2 6" xfId="127"/>
    <cellStyle name="Comma 2 7" xfId="128"/>
    <cellStyle name="Comma 2 7 2" xfId="129"/>
    <cellStyle name="Comma 2 7 3" xfId="130"/>
    <cellStyle name="Comma 2 7 4" xfId="131"/>
    <cellStyle name="Comma 2 8" xfId="132"/>
    <cellStyle name="Comma 3" xfId="133"/>
    <cellStyle name="Comma 3 2" xfId="134"/>
    <cellStyle name="Comma 3 3" xfId="135"/>
    <cellStyle name="Comma 3 3 2" xfId="136"/>
    <cellStyle name="Comma 3 4" xfId="137"/>
    <cellStyle name="Comma 3 5" xfId="138"/>
    <cellStyle name="Comma 4" xfId="139"/>
    <cellStyle name="Comma 4 2" xfId="140"/>
    <cellStyle name="Comma 4 2 2" xfId="141"/>
    <cellStyle name="Comma 4 3" xfId="142"/>
    <cellStyle name="Comma 4 3 2" xfId="143"/>
    <cellStyle name="Comma 4 3 3" xfId="144"/>
    <cellStyle name="Comma 4 3 4" xfId="145"/>
    <cellStyle name="Comma 4 4" xfId="146"/>
    <cellStyle name="Comma 5" xfId="147"/>
    <cellStyle name="Comma 6" xfId="148"/>
    <cellStyle name="Comma 6 2" xfId="149"/>
    <cellStyle name="Comma 6 2 2" xfId="150"/>
    <cellStyle name="Comma 6 3" xfId="151"/>
    <cellStyle name="Comma 7" xfId="152"/>
    <cellStyle name="Comma 8" xfId="153"/>
    <cellStyle name="Comma 8 2" xfId="154"/>
    <cellStyle name="Comma 8 3" xfId="155"/>
    <cellStyle name="Comma 8 4" xfId="156"/>
    <cellStyle name="Comma 9" xfId="157"/>
    <cellStyle name="Comma 9 2" xfId="158"/>
    <cellStyle name="Comma 9 2 2" xfId="159"/>
    <cellStyle name="Comma 9 2 3" xfId="160"/>
    <cellStyle name="Comma 9 3" xfId="161"/>
    <cellStyle name="Comma 9 4" xfId="162"/>
    <cellStyle name="Comma 9 5"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1 2 2" xfId="171"/>
    <cellStyle name="Currency 11 3" xfId="172"/>
    <cellStyle name="Currency 11 4" xfId="173"/>
    <cellStyle name="Currency 12" xfId="174"/>
    <cellStyle name="Currency 12 2" xfId="175"/>
    <cellStyle name="Currency 12 2 2" xfId="176"/>
    <cellStyle name="Currency 12 2 3" xfId="177"/>
    <cellStyle name="Currency 12 3" xfId="178"/>
    <cellStyle name="Currency 12 4" xfId="179"/>
    <cellStyle name="Currency 12 5" xfId="180"/>
    <cellStyle name="Currency 13" xfId="181"/>
    <cellStyle name="Currency 13 2" xfId="182"/>
    <cellStyle name="Currency 13 3" xfId="183"/>
    <cellStyle name="Currency 13 4" xfId="184"/>
    <cellStyle name="Currency 14" xfId="185"/>
    <cellStyle name="Currency 2" xfId="186"/>
    <cellStyle name="Currency 2 10" xfId="187"/>
    <cellStyle name="Currency 2 2" xfId="188"/>
    <cellStyle name="Currency 2 2 2" xfId="189"/>
    <cellStyle name="Currency 2 2 2 2" xfId="190"/>
    <cellStyle name="Currency 2 2 3" xfId="191"/>
    <cellStyle name="Currency 2 2 3 2" xfId="192"/>
    <cellStyle name="Currency 2 2 4" xfId="193"/>
    <cellStyle name="Currency 2 2 5" xfId="194"/>
    <cellStyle name="Currency 2 3" xfId="195"/>
    <cellStyle name="Currency 2 3 2" xfId="196"/>
    <cellStyle name="Currency 2 4" xfId="197"/>
    <cellStyle name="Currency 2 4 2" xfId="198"/>
    <cellStyle name="Currency 2 5" xfId="199"/>
    <cellStyle name="Currency 2 5 2" xfId="200"/>
    <cellStyle name="Currency 2 6" xfId="201"/>
    <cellStyle name="Currency 2 7" xfId="202"/>
    <cellStyle name="Currency 2 7 2" xfId="203"/>
    <cellStyle name="Currency 2 8" xfId="204"/>
    <cellStyle name="Currency 2 9" xfId="205"/>
    <cellStyle name="Currency 2 9 2" xfId="206"/>
    <cellStyle name="Currency 2 9 3" xfId="207"/>
    <cellStyle name="Currency 2 9 4" xfId="208"/>
    <cellStyle name="Currency 3" xfId="209"/>
    <cellStyle name="Currency 3 2" xfId="210"/>
    <cellStyle name="Currency 3 3" xfId="211"/>
    <cellStyle name="Currency 3 3 2" xfId="212"/>
    <cellStyle name="Currency 3 4" xfId="213"/>
    <cellStyle name="Currency 3 5" xfId="214"/>
    <cellStyle name="Currency 4" xfId="215"/>
    <cellStyle name="Currency 4 2" xfId="216"/>
    <cellStyle name="Currency 4 2 2" xfId="217"/>
    <cellStyle name="Currency 4 3" xfId="218"/>
    <cellStyle name="Currency 4 3 2" xfId="219"/>
    <cellStyle name="Currency 4 3 3" xfId="220"/>
    <cellStyle name="Currency 4 3 4" xfId="221"/>
    <cellStyle name="Currency 4 4" xfId="222"/>
    <cellStyle name="Currency 5" xfId="223"/>
    <cellStyle name="Currency 5 2" xfId="224"/>
    <cellStyle name="Currency 5 2 2" xfId="225"/>
    <cellStyle name="Currency 5 2 2 2" xfId="226"/>
    <cellStyle name="Currency 5 2 3" xfId="227"/>
    <cellStyle name="Currency 5 3" xfId="228"/>
    <cellStyle name="Currency 6" xfId="229"/>
    <cellStyle name="Currency 7" xfId="230"/>
    <cellStyle name="Currency 8" xfId="231"/>
    <cellStyle name="Currency 8 2" xfId="232"/>
    <cellStyle name="Currency 9" xfId="233"/>
    <cellStyle name="Data Field" xfId="234"/>
    <cellStyle name="Data Field 2" xfId="235"/>
    <cellStyle name="Data Name" xfId="236"/>
    <cellStyle name="Data Name 2" xfId="237"/>
    <cellStyle name="Date/Time" xfId="238"/>
    <cellStyle name="Explanatory Text 2" xfId="239"/>
    <cellStyle name="Explanatory Text 3" xfId="240"/>
    <cellStyle name="Good 2" xfId="241"/>
    <cellStyle name="Good 3" xfId="242"/>
    <cellStyle name="Heading" xfId="243"/>
    <cellStyle name="Heading 1 2" xfId="244"/>
    <cellStyle name="Heading 1 3" xfId="245"/>
    <cellStyle name="Heading 2 2" xfId="246"/>
    <cellStyle name="Heading 2 3" xfId="247"/>
    <cellStyle name="Heading 3 2" xfId="248"/>
    <cellStyle name="Heading 3 2 2" xfId="249"/>
    <cellStyle name="Heading 3 2 2 2" xfId="250"/>
    <cellStyle name="Heading 3 2 2 3" xfId="251"/>
    <cellStyle name="Heading 3 2 3" xfId="252"/>
    <cellStyle name="Heading 3 2 4" xfId="253"/>
    <cellStyle name="Heading 3 3" xfId="254"/>
    <cellStyle name="Heading 3 3 2" xfId="255"/>
    <cellStyle name="Heading 3 3 2 2" xfId="256"/>
    <cellStyle name="Heading 3 3 2 3" xfId="257"/>
    <cellStyle name="Heading 3 3 3" xfId="258"/>
    <cellStyle name="Heading 3 3 4" xfId="259"/>
    <cellStyle name="Heading 4 2" xfId="260"/>
    <cellStyle name="Heading 4 3" xfId="261"/>
    <cellStyle name="Hyperlink" xfId="806" builtinId="8"/>
    <cellStyle name="Hyperlink 10" xfId="262"/>
    <cellStyle name="Hyperlink 2" xfId="263"/>
    <cellStyle name="Hyperlink 2 2" xfId="264"/>
    <cellStyle name="Hyperlink 2_ResWXMF_FY10v2_0" xfId="265"/>
    <cellStyle name="Hyperlink 3" xfId="266"/>
    <cellStyle name="Hyperlink 3 2" xfId="267"/>
    <cellStyle name="Hyperlink 3 2 2" xfId="268"/>
    <cellStyle name="Hyperlink 3 2 3" xfId="269"/>
    <cellStyle name="Hyperlink 3 2 4" xfId="270"/>
    <cellStyle name="Hyperlink 3 3" xfId="271"/>
    <cellStyle name="Hyperlink 4" xfId="272"/>
    <cellStyle name="Hyperlink 5" xfId="273"/>
    <cellStyle name="Hyperlink 6" xfId="274"/>
    <cellStyle name="Hyperlink 7" xfId="275"/>
    <cellStyle name="Hyperlink 8" xfId="276"/>
    <cellStyle name="Hyperlink 9" xfId="277"/>
    <cellStyle name="Input 2" xfId="278"/>
    <cellStyle name="Input 2 2" xfId="279"/>
    <cellStyle name="Input 2 2 10" xfId="280"/>
    <cellStyle name="Input 2 2 11" xfId="281"/>
    <cellStyle name="Input 2 2 12" xfId="282"/>
    <cellStyle name="Input 2 2 13" xfId="283"/>
    <cellStyle name="Input 2 2 14" xfId="284"/>
    <cellStyle name="Input 2 2 15" xfId="285"/>
    <cellStyle name="Input 2 2 2" xfId="286"/>
    <cellStyle name="Input 2 2 3" xfId="287"/>
    <cellStyle name="Input 2 2 4" xfId="288"/>
    <cellStyle name="Input 2 2 5" xfId="289"/>
    <cellStyle name="Input 2 2 6" xfId="290"/>
    <cellStyle name="Input 2 2 7" xfId="291"/>
    <cellStyle name="Input 2 2 8" xfId="292"/>
    <cellStyle name="Input 2 2 9" xfId="293"/>
    <cellStyle name="Input 2 3" xfId="294"/>
    <cellStyle name="Input 2 4" xfId="295"/>
    <cellStyle name="Input 2 5" xfId="296"/>
    <cellStyle name="Input 3" xfId="297"/>
    <cellStyle name="Input 3 2" xfId="298"/>
    <cellStyle name="Input 3 2 10" xfId="299"/>
    <cellStyle name="Input 3 2 11" xfId="300"/>
    <cellStyle name="Input 3 2 12" xfId="301"/>
    <cellStyle name="Input 3 2 13" xfId="302"/>
    <cellStyle name="Input 3 2 14" xfId="303"/>
    <cellStyle name="Input 3 2 15" xfId="304"/>
    <cellStyle name="Input 3 2 2" xfId="305"/>
    <cellStyle name="Input 3 2 3" xfId="306"/>
    <cellStyle name="Input 3 2 4" xfId="307"/>
    <cellStyle name="Input 3 2 5" xfId="308"/>
    <cellStyle name="Input 3 2 6" xfId="309"/>
    <cellStyle name="Input 3 2 7" xfId="310"/>
    <cellStyle name="Input 3 2 8" xfId="311"/>
    <cellStyle name="Input 3 2 9" xfId="312"/>
    <cellStyle name="Input 3 3" xfId="313"/>
    <cellStyle name="Input 3 4" xfId="314"/>
    <cellStyle name="Input 3 5" xfId="315"/>
    <cellStyle name="Linked Cell 2" xfId="316"/>
    <cellStyle name="Linked Cell 3" xfId="317"/>
    <cellStyle name="Neutral 2" xfId="318"/>
    <cellStyle name="Neutral 3" xfId="319"/>
    <cellStyle name="Normal" xfId="0" builtinId="0"/>
    <cellStyle name="Normal 10" xfId="320"/>
    <cellStyle name="Normal 10 2" xfId="321"/>
    <cellStyle name="Normal 10 2 2" xfId="322"/>
    <cellStyle name="Normal 10 2 3" xfId="323"/>
    <cellStyle name="Normal 10 2 4" xfId="324"/>
    <cellStyle name="Normal 10 3" xfId="325"/>
    <cellStyle name="Normal 11" xfId="326"/>
    <cellStyle name="Normal 11 2" xfId="327"/>
    <cellStyle name="Normal 12" xfId="328"/>
    <cellStyle name="Normal 13" xfId="329"/>
    <cellStyle name="Normal 13 2" xfId="330"/>
    <cellStyle name="Normal 13 2 2" xfId="331"/>
    <cellStyle name="Normal 13 3" xfId="332"/>
    <cellStyle name="Normal 13 4" xfId="333"/>
    <cellStyle name="Normal 13_CE_Workbook_7_18_2012_MultiTab" xfId="334"/>
    <cellStyle name="Normal 14" xfId="335"/>
    <cellStyle name="Normal 14 10" xfId="336"/>
    <cellStyle name="Normal 14 11" xfId="337"/>
    <cellStyle name="Normal 14 2" xfId="338"/>
    <cellStyle name="Normal 14 2 2" xfId="339"/>
    <cellStyle name="Normal 14 2 2 2" xfId="340"/>
    <cellStyle name="Normal 14 2 3" xfId="341"/>
    <cellStyle name="Normal 14 2 4" xfId="342"/>
    <cellStyle name="Normal 14 2_CE_Workbook_7_18_2012_MultiTab" xfId="343"/>
    <cellStyle name="Normal 14 3" xfId="344"/>
    <cellStyle name="Normal 14 4" xfId="345"/>
    <cellStyle name="Normal 14 5" xfId="346"/>
    <cellStyle name="Normal 14 6" xfId="347"/>
    <cellStyle name="Normal 14 7" xfId="348"/>
    <cellStyle name="Normal 14 8" xfId="349"/>
    <cellStyle name="Normal 14 9" xfId="350"/>
    <cellStyle name="Normal 14_CE_Workbook_7_18_2012_MultiTab" xfId="351"/>
    <cellStyle name="Normal 15" xfId="352"/>
    <cellStyle name="Normal 15 2" xfId="353"/>
    <cellStyle name="Normal 15 2 2" xfId="354"/>
    <cellStyle name="Normal 15 2 3" xfId="355"/>
    <cellStyle name="Normal 15 2 4" xfId="356"/>
    <cellStyle name="Normal 15 3" xfId="357"/>
    <cellStyle name="Normal 15 4" xfId="358"/>
    <cellStyle name="Normal 16" xfId="359"/>
    <cellStyle name="Normal 16 2" xfId="360"/>
    <cellStyle name="Normal 16 3" xfId="361"/>
    <cellStyle name="Normal 17" xfId="362"/>
    <cellStyle name="Normal 17 2" xfId="363"/>
    <cellStyle name="Normal 18" xfId="364"/>
    <cellStyle name="Normal 19" xfId="365"/>
    <cellStyle name="Normal 2" xfId="366"/>
    <cellStyle name="Normal 2 2" xfId="367"/>
    <cellStyle name="Normal 2 2 2" xfId="368"/>
    <cellStyle name="Normal 2 2 2 2" xfId="369"/>
    <cellStyle name="Normal 2 2 3" xfId="370"/>
    <cellStyle name="Normal 2 2 3 2" xfId="371"/>
    <cellStyle name="Normal 2 2 3 2 2" xfId="372"/>
    <cellStyle name="Normal 2 2 3 2 3" xfId="373"/>
    <cellStyle name="Normal 2 2 3 2 4" xfId="374"/>
    <cellStyle name="Normal 2 2 3 3" xfId="375"/>
    <cellStyle name="Normal 2 2 3 4" xfId="376"/>
    <cellStyle name="Normal 2 2 4" xfId="377"/>
    <cellStyle name="Normal 2 2 4 2" xfId="378"/>
    <cellStyle name="Normal 2 2 4 3" xfId="379"/>
    <cellStyle name="Normal 2 2 4 4" xfId="380"/>
    <cellStyle name="Normal 2 2 5" xfId="381"/>
    <cellStyle name="Normal 2 2_18230684" xfId="382"/>
    <cellStyle name="Normal 2 3" xfId="383"/>
    <cellStyle name="Normal 2 3 2" xfId="384"/>
    <cellStyle name="Normal 2 3 2 2" xfId="385"/>
    <cellStyle name="Normal 2 3 3" xfId="386"/>
    <cellStyle name="Normal 2 3 4" xfId="387"/>
    <cellStyle name="Normal 2 3_CE_Workbook_7_18_2012_MultiTab" xfId="388"/>
    <cellStyle name="Normal 2 4" xfId="389"/>
    <cellStyle name="Normal 2 4 2" xfId="390"/>
    <cellStyle name="Normal 2 5" xfId="391"/>
    <cellStyle name="Normal 2 5 2" xfId="392"/>
    <cellStyle name="Normal 2 5 2 2" xfId="393"/>
    <cellStyle name="Normal 2 5 2 2 2" xfId="394"/>
    <cellStyle name="Normal 2 5 2 2 3" xfId="395"/>
    <cellStyle name="Normal 2 5 2 2 4" xfId="396"/>
    <cellStyle name="Normal 2 5 2 3" xfId="397"/>
    <cellStyle name="Normal 2 5 2 4" xfId="398"/>
    <cellStyle name="Normal 2 5 3" xfId="399"/>
    <cellStyle name="Normal 2 5 3 2" xfId="400"/>
    <cellStyle name="Normal 2 5 3 3" xfId="401"/>
    <cellStyle name="Normal 2 5 3 4" xfId="402"/>
    <cellStyle name="Normal 2 5 4" xfId="403"/>
    <cellStyle name="Normal 2 5 5" xfId="404"/>
    <cellStyle name="Normal 2 5_CE_Workbook_7_18_2012_MultiTab" xfId="405"/>
    <cellStyle name="Normal 2 6" xfId="406"/>
    <cellStyle name="Normal 2 6 2" xfId="407"/>
    <cellStyle name="Normal 2 7" xfId="408"/>
    <cellStyle name="Normal 2 8" xfId="409"/>
    <cellStyle name="Normal 2 8 2" xfId="410"/>
    <cellStyle name="Normal 2 8 3" xfId="411"/>
    <cellStyle name="Normal 2 8 4" xfId="412"/>
    <cellStyle name="Normal 2 9" xfId="413"/>
    <cellStyle name="Normal 2_18230684" xfId="414"/>
    <cellStyle name="Normal 20" xfId="415"/>
    <cellStyle name="Normal 21" xfId="416"/>
    <cellStyle name="Normal 22" xfId="417"/>
    <cellStyle name="Normal 22 2" xfId="418"/>
    <cellStyle name="Normal 23" xfId="419"/>
    <cellStyle name="Normal 24" xfId="420"/>
    <cellStyle name="Normal 25" xfId="421"/>
    <cellStyle name="Normal 26" xfId="422"/>
    <cellStyle name="Normal 27" xfId="423"/>
    <cellStyle name="Normal 28" xfId="424"/>
    <cellStyle name="Normal 29" xfId="425"/>
    <cellStyle name="Normal 3" xfId="426"/>
    <cellStyle name="Normal 3 10" xfId="427"/>
    <cellStyle name="Normal 3 2" xfId="428"/>
    <cellStyle name="Normal 3 2 2" xfId="429"/>
    <cellStyle name="Normal 3 2 2 2" xfId="430"/>
    <cellStyle name="Normal 3 3" xfId="431"/>
    <cellStyle name="Normal 3 3 2" xfId="432"/>
    <cellStyle name="Normal 3 4" xfId="433"/>
    <cellStyle name="Normal 3 5" xfId="434"/>
    <cellStyle name="Normal 3 5 2" xfId="435"/>
    <cellStyle name="Normal 3 5 2 2" xfId="436"/>
    <cellStyle name="Normal 3 5 2 2 2" xfId="437"/>
    <cellStyle name="Normal 3 5 2 2 3" xfId="438"/>
    <cellStyle name="Normal 3 5 2 2 4" xfId="439"/>
    <cellStyle name="Normal 3 5 2 3" xfId="440"/>
    <cellStyle name="Normal 3 5 2 4" xfId="441"/>
    <cellStyle name="Normal 3 5 3" xfId="442"/>
    <cellStyle name="Normal 3 5 3 2" xfId="443"/>
    <cellStyle name="Normal 3 5 3 3" xfId="444"/>
    <cellStyle name="Normal 3 5 3 4" xfId="445"/>
    <cellStyle name="Normal 3 5 4" xfId="446"/>
    <cellStyle name="Normal 3 5 5" xfId="447"/>
    <cellStyle name="Normal 3 5_CE_Workbook_7_18_2012_MultiTab" xfId="448"/>
    <cellStyle name="Normal 3 6" xfId="449"/>
    <cellStyle name="Normal 3 6 2" xfId="450"/>
    <cellStyle name="Normal 3 6 2 2" xfId="451"/>
    <cellStyle name="Normal 3 6 2 3" xfId="452"/>
    <cellStyle name="Normal 3 6 2 4" xfId="453"/>
    <cellStyle name="Normal 3 6 3" xfId="454"/>
    <cellStyle name="Normal 3 7" xfId="455"/>
    <cellStyle name="Normal 3 8" xfId="456"/>
    <cellStyle name="Normal 3 8 2" xfId="457"/>
    <cellStyle name="Normal 3 9" xfId="458"/>
    <cellStyle name="Normal 3_18230684" xfId="459"/>
    <cellStyle name="Normal 30" xfId="460"/>
    <cellStyle name="Normal 31" xfId="461"/>
    <cellStyle name="Normal 32" xfId="462"/>
    <cellStyle name="Normal 33" xfId="463"/>
    <cellStyle name="Normal 34" xfId="464"/>
    <cellStyle name="Normal 35" xfId="465"/>
    <cellStyle name="Normal 36" xfId="466"/>
    <cellStyle name="Normal 37" xfId="467"/>
    <cellStyle name="Normal 38" xfId="468"/>
    <cellStyle name="Normal 39" xfId="469"/>
    <cellStyle name="Normal 4" xfId="470"/>
    <cellStyle name="Normal 4 2" xfId="471"/>
    <cellStyle name="Normal 4 2 2" xfId="472"/>
    <cellStyle name="Normal 4 2 2 2" xfId="473"/>
    <cellStyle name="Normal 4 2 3" xfId="474"/>
    <cellStyle name="Normal 4 2 3 2" xfId="475"/>
    <cellStyle name="Normal 4 2 3 2 2" xfId="476"/>
    <cellStyle name="Normal 4 2 3 2 2 2" xfId="477"/>
    <cellStyle name="Normal 4 2 3 2 2 3" xfId="478"/>
    <cellStyle name="Normal 4 2 3 2 2 4" xfId="479"/>
    <cellStyle name="Normal 4 2 3 2 3" xfId="480"/>
    <cellStyle name="Normal 4 2 3 2 4" xfId="481"/>
    <cellStyle name="Normal 4 2 3 3" xfId="482"/>
    <cellStyle name="Normal 4 2 3 3 2" xfId="483"/>
    <cellStyle name="Normal 4 2 3 3 3" xfId="484"/>
    <cellStyle name="Normal 4 2 3 3 4" xfId="485"/>
    <cellStyle name="Normal 4 2 3 4" xfId="486"/>
    <cellStyle name="Normal 4 2 3 5" xfId="487"/>
    <cellStyle name="Normal 4 2 3_CE_Workbook_7_18_2012_MultiTab" xfId="488"/>
    <cellStyle name="Normal 4 2 4" xfId="489"/>
    <cellStyle name="Normal 4 2 4 2" xfId="490"/>
    <cellStyle name="Normal 4 2 4 2 2" xfId="491"/>
    <cellStyle name="Normal 4 2 4 2 3" xfId="492"/>
    <cellStyle name="Normal 4 2 4 2 4" xfId="493"/>
    <cellStyle name="Normal 4 2 4 3" xfId="494"/>
    <cellStyle name="Normal 4 2 4 4" xfId="495"/>
    <cellStyle name="Normal 4 2 5" xfId="496"/>
    <cellStyle name="Normal 4 2_CE_Workbook_7_18_2012_MultiTab" xfId="497"/>
    <cellStyle name="Normal 4 3" xfId="498"/>
    <cellStyle name="Normal 4 3 2" xfId="499"/>
    <cellStyle name="Normal 4 3 2 2" xfId="500"/>
    <cellStyle name="Normal 4 3 3" xfId="501"/>
    <cellStyle name="Normal 4 3 4" xfId="502"/>
    <cellStyle name="Normal 4 3_CE_Workbook_7_18_2012_MultiTab" xfId="503"/>
    <cellStyle name="Normal 4 4" xfId="504"/>
    <cellStyle name="Normal 4 4 2" xfId="505"/>
    <cellStyle name="Normal 4 5" xfId="506"/>
    <cellStyle name="Normal 4 5 2" xfId="507"/>
    <cellStyle name="Normal 4 5 2 2" xfId="508"/>
    <cellStyle name="Normal 4 5 2 2 2" xfId="509"/>
    <cellStyle name="Normal 4 5 2 2 3" xfId="510"/>
    <cellStyle name="Normal 4 5 2 2 4" xfId="511"/>
    <cellStyle name="Normal 4 5 2 3" xfId="512"/>
    <cellStyle name="Normal 4 5 2 4" xfId="513"/>
    <cellStyle name="Normal 4 5 3" xfId="514"/>
    <cellStyle name="Normal 4 5 3 2" xfId="515"/>
    <cellStyle name="Normal 4 5 3 3" xfId="516"/>
    <cellStyle name="Normal 4 5 3 4" xfId="517"/>
    <cellStyle name="Normal 4 5 4" xfId="518"/>
    <cellStyle name="Normal 4 5 5" xfId="519"/>
    <cellStyle name="Normal 4 5_CE_Workbook_7_18_2012_MultiTab" xfId="520"/>
    <cellStyle name="Normal 4 6" xfId="521"/>
    <cellStyle name="Normal 4 6 2" xfId="522"/>
    <cellStyle name="Normal 4 6 2 2" xfId="523"/>
    <cellStyle name="Normal 4 6 2 3" xfId="524"/>
    <cellStyle name="Normal 4 6 2 4" xfId="525"/>
    <cellStyle name="Normal 4 6 3" xfId="526"/>
    <cellStyle name="Normal 4 6 4" xfId="527"/>
    <cellStyle name="Normal 4 7" xfId="528"/>
    <cellStyle name="Normal 4_CE_Workbook_7_18_2012_MultiTab" xfId="529"/>
    <cellStyle name="Normal 5" xfId="530"/>
    <cellStyle name="Normal 5 10" xfId="531"/>
    <cellStyle name="Normal 5 2" xfId="532"/>
    <cellStyle name="Normal 5 2 2" xfId="533"/>
    <cellStyle name="Normal 5 2 2 2" xfId="534"/>
    <cellStyle name="Normal 5 2 2 3" xfId="535"/>
    <cellStyle name="Normal 5 2 2 4" xfId="536"/>
    <cellStyle name="Normal 5 2 3" xfId="537"/>
    <cellStyle name="Normal 5 3" xfId="538"/>
    <cellStyle name="Normal 5 3 2" xfId="539"/>
    <cellStyle name="Normal 5 3 2 2" xfId="540"/>
    <cellStyle name="Normal 5 3 2 2 2" xfId="541"/>
    <cellStyle name="Normal 5 3 2 2 3" xfId="542"/>
    <cellStyle name="Normal 5 3 2 2 4" xfId="543"/>
    <cellStyle name="Normal 5 3 2 3" xfId="544"/>
    <cellStyle name="Normal 5 3 2 4" xfId="545"/>
    <cellStyle name="Normal 5 3 3" xfId="546"/>
    <cellStyle name="Normal 5 3 3 2" xfId="547"/>
    <cellStyle name="Normal 5 3 3 3" xfId="548"/>
    <cellStyle name="Normal 5 3 3 4" xfId="549"/>
    <cellStyle name="Normal 5 3 4" xfId="550"/>
    <cellStyle name="Normal 5 3 5" xfId="551"/>
    <cellStyle name="Normal 5 3_CE_Workbook_7_18_2012_MultiTab" xfId="552"/>
    <cellStyle name="Normal 5 4" xfId="553"/>
    <cellStyle name="Normal 5 5" xfId="554"/>
    <cellStyle name="Normal 5 5 2" xfId="555"/>
    <cellStyle name="Normal 5 5 2 2" xfId="556"/>
    <cellStyle name="Normal 5 5 2 3" xfId="557"/>
    <cellStyle name="Normal 5 5 2 4" xfId="558"/>
    <cellStyle name="Normal 5 5 3" xfId="559"/>
    <cellStyle name="Normal 5 5 4" xfId="560"/>
    <cellStyle name="Normal 5 6" xfId="561"/>
    <cellStyle name="Normal 5 7" xfId="562"/>
    <cellStyle name="Normal 5 8" xfId="563"/>
    <cellStyle name="Normal 5 9" xfId="564"/>
    <cellStyle name="Normal 5_CE_Workbook_7_18_2012_MultiTab" xfId="565"/>
    <cellStyle name="Normal 6" xfId="566"/>
    <cellStyle name="Normal 6 2" xfId="567"/>
    <cellStyle name="Normal 6 2 2" xfId="568"/>
    <cellStyle name="Normal 6 2 2 2" xfId="569"/>
    <cellStyle name="Normal 6 2 2 3" xfId="570"/>
    <cellStyle name="Normal 6 2 2 4" xfId="571"/>
    <cellStyle name="Normal 6 2 3" xfId="572"/>
    <cellStyle name="Normal 6 2 4" xfId="573"/>
    <cellStyle name="Normal 6 3" xfId="574"/>
    <cellStyle name="Normal 6_CE_Workbook_7_18_2012_MultiTab" xfId="575"/>
    <cellStyle name="Normal 7" xfId="576"/>
    <cellStyle name="Normal 7 2" xfId="577"/>
    <cellStyle name="Normal 8" xfId="578"/>
    <cellStyle name="Normal 8 2" xfId="579"/>
    <cellStyle name="Normal 8 3" xfId="580"/>
    <cellStyle name="Normal 8_Duplicate Delete" xfId="581"/>
    <cellStyle name="Normal 9" xfId="582"/>
    <cellStyle name="Normal 9 2" xfId="583"/>
    <cellStyle name="Normal 9 2 2" xfId="584"/>
    <cellStyle name="Normal 9 3" xfId="585"/>
    <cellStyle name="Normal 9_18230684" xfId="586"/>
    <cellStyle name="Normal_Sheet1" xfId="587"/>
    <cellStyle name="Note 2" xfId="588"/>
    <cellStyle name="Note 2 2" xfId="589"/>
    <cellStyle name="Note 2 2 2" xfId="590"/>
    <cellStyle name="Note 2 2 2 10" xfId="591"/>
    <cellStyle name="Note 2 2 2 11" xfId="592"/>
    <cellStyle name="Note 2 2 2 12" xfId="593"/>
    <cellStyle name="Note 2 2 2 13" xfId="594"/>
    <cellStyle name="Note 2 2 2 14" xfId="595"/>
    <cellStyle name="Note 2 2 2 15" xfId="596"/>
    <cellStyle name="Note 2 2 2 2" xfId="597"/>
    <cellStyle name="Note 2 2 2 3" xfId="598"/>
    <cellStyle name="Note 2 2 2 4" xfId="599"/>
    <cellStyle name="Note 2 2 2 5" xfId="600"/>
    <cellStyle name="Note 2 2 2 6" xfId="601"/>
    <cellStyle name="Note 2 2 2 7" xfId="602"/>
    <cellStyle name="Note 2 2 2 8" xfId="603"/>
    <cellStyle name="Note 2 2 2 9" xfId="604"/>
    <cellStyle name="Note 2 2 3" xfId="605"/>
    <cellStyle name="Note 2 2 4" xfId="606"/>
    <cellStyle name="Note 2 2 5" xfId="607"/>
    <cellStyle name="Note 2 3" xfId="608"/>
    <cellStyle name="Note 2 3 10" xfId="609"/>
    <cellStyle name="Note 2 3 11" xfId="610"/>
    <cellStyle name="Note 2 3 12" xfId="611"/>
    <cellStyle name="Note 2 3 13" xfId="612"/>
    <cellStyle name="Note 2 3 14" xfId="613"/>
    <cellStyle name="Note 2 3 15" xfId="614"/>
    <cellStyle name="Note 2 3 2" xfId="615"/>
    <cellStyle name="Note 2 3 3" xfId="616"/>
    <cellStyle name="Note 2 3 4" xfId="617"/>
    <cellStyle name="Note 2 3 5" xfId="618"/>
    <cellStyle name="Note 2 3 6" xfId="619"/>
    <cellStyle name="Note 2 3 7" xfId="620"/>
    <cellStyle name="Note 2 3 8" xfId="621"/>
    <cellStyle name="Note 2 3 9" xfId="622"/>
    <cellStyle name="Note 2 4" xfId="623"/>
    <cellStyle name="Note 2 5" xfId="624"/>
    <cellStyle name="Note 2 6" xfId="625"/>
    <cellStyle name="Note 3" xfId="626"/>
    <cellStyle name="Note 3 2" xfId="627"/>
    <cellStyle name="Note 3 2 2" xfId="628"/>
    <cellStyle name="Note 3 2 2 10" xfId="629"/>
    <cellStyle name="Note 3 2 2 11" xfId="630"/>
    <cellStyle name="Note 3 2 2 12" xfId="631"/>
    <cellStyle name="Note 3 2 2 13" xfId="632"/>
    <cellStyle name="Note 3 2 2 14" xfId="633"/>
    <cellStyle name="Note 3 2 2 15" xfId="634"/>
    <cellStyle name="Note 3 2 2 2" xfId="635"/>
    <cellStyle name="Note 3 2 2 3" xfId="636"/>
    <cellStyle name="Note 3 2 2 4" xfId="637"/>
    <cellStyle name="Note 3 2 2 5" xfId="638"/>
    <cellStyle name="Note 3 2 2 6" xfId="639"/>
    <cellStyle name="Note 3 2 2 7" xfId="640"/>
    <cellStyle name="Note 3 2 2 8" xfId="641"/>
    <cellStyle name="Note 3 2 2 9" xfId="642"/>
    <cellStyle name="Note 3 2 3" xfId="643"/>
    <cellStyle name="Note 3 2 4" xfId="644"/>
    <cellStyle name="Note 3 2 5" xfId="645"/>
    <cellStyle name="Note 3 3" xfId="646"/>
    <cellStyle name="Note 3 3 10" xfId="647"/>
    <cellStyle name="Note 3 3 11" xfId="648"/>
    <cellStyle name="Note 3 3 12" xfId="649"/>
    <cellStyle name="Note 3 3 13" xfId="650"/>
    <cellStyle name="Note 3 3 14" xfId="651"/>
    <cellStyle name="Note 3 3 15" xfId="652"/>
    <cellStyle name="Note 3 3 2" xfId="653"/>
    <cellStyle name="Note 3 3 3" xfId="654"/>
    <cellStyle name="Note 3 3 4" xfId="655"/>
    <cellStyle name="Note 3 3 5" xfId="656"/>
    <cellStyle name="Note 3 3 6" xfId="657"/>
    <cellStyle name="Note 3 3 7" xfId="658"/>
    <cellStyle name="Note 3 3 8" xfId="659"/>
    <cellStyle name="Note 3 3 9" xfId="660"/>
    <cellStyle name="Note 3 4" xfId="661"/>
    <cellStyle name="Note 3 5" xfId="662"/>
    <cellStyle name="Note 3 6" xfId="663"/>
    <cellStyle name="Note 4" xfId="664"/>
    <cellStyle name="Note 4 2" xfId="665"/>
    <cellStyle name="Note 4 2 10" xfId="666"/>
    <cellStyle name="Note 4 2 11" xfId="667"/>
    <cellStyle name="Note 4 2 12" xfId="668"/>
    <cellStyle name="Note 4 2 13" xfId="669"/>
    <cellStyle name="Note 4 2 14" xfId="670"/>
    <cellStyle name="Note 4 2 15" xfId="671"/>
    <cellStyle name="Note 4 2 2" xfId="672"/>
    <cellStyle name="Note 4 2 3" xfId="673"/>
    <cellStyle name="Note 4 2 4" xfId="674"/>
    <cellStyle name="Note 4 2 5" xfId="675"/>
    <cellStyle name="Note 4 2 6" xfId="676"/>
    <cellStyle name="Note 4 2 7" xfId="677"/>
    <cellStyle name="Note 4 2 8" xfId="678"/>
    <cellStyle name="Note 4 2 9" xfId="679"/>
    <cellStyle name="Note 4 3" xfId="680"/>
    <cellStyle name="Note 4 4" xfId="681"/>
    <cellStyle name="Note 4 5" xfId="682"/>
    <cellStyle name="Output 2" xfId="683"/>
    <cellStyle name="Output 2 2" xfId="684"/>
    <cellStyle name="Output 2 2 10" xfId="685"/>
    <cellStyle name="Output 2 2 11" xfId="686"/>
    <cellStyle name="Output 2 2 12" xfId="687"/>
    <cellStyle name="Output 2 2 13" xfId="688"/>
    <cellStyle name="Output 2 2 14" xfId="689"/>
    <cellStyle name="Output 2 2 15" xfId="690"/>
    <cellStyle name="Output 2 2 2" xfId="691"/>
    <cellStyle name="Output 2 2 3" xfId="692"/>
    <cellStyle name="Output 2 2 4" xfId="693"/>
    <cellStyle name="Output 2 2 5" xfId="694"/>
    <cellStyle name="Output 2 2 6" xfId="695"/>
    <cellStyle name="Output 2 2 7" xfId="696"/>
    <cellStyle name="Output 2 2 8" xfId="697"/>
    <cellStyle name="Output 2 2 9" xfId="698"/>
    <cellStyle name="Output 2 3" xfId="699"/>
    <cellStyle name="Output 2 4" xfId="700"/>
    <cellStyle name="Output 2 5" xfId="701"/>
    <cellStyle name="Output 3" xfId="702"/>
    <cellStyle name="Output 3 2" xfId="703"/>
    <cellStyle name="Output 3 2 10" xfId="704"/>
    <cellStyle name="Output 3 2 11" xfId="705"/>
    <cellStyle name="Output 3 2 12" xfId="706"/>
    <cellStyle name="Output 3 2 13" xfId="707"/>
    <cellStyle name="Output 3 2 14" xfId="708"/>
    <cellStyle name="Output 3 2 15" xfId="709"/>
    <cellStyle name="Output 3 2 2" xfId="710"/>
    <cellStyle name="Output 3 2 3" xfId="711"/>
    <cellStyle name="Output 3 2 4" xfId="712"/>
    <cellStyle name="Output 3 2 5" xfId="713"/>
    <cellStyle name="Output 3 2 6" xfId="714"/>
    <cellStyle name="Output 3 2 7" xfId="715"/>
    <cellStyle name="Output 3 2 8" xfId="716"/>
    <cellStyle name="Output 3 2 9" xfId="717"/>
    <cellStyle name="Output 3 3" xfId="718"/>
    <cellStyle name="Output 3 4" xfId="719"/>
    <cellStyle name="Output 3 5" xfId="720"/>
    <cellStyle name="Percent 10" xfId="721"/>
    <cellStyle name="Percent 10 2" xfId="722"/>
    <cellStyle name="Percent 10 3" xfId="723"/>
    <cellStyle name="Percent 11" xfId="724"/>
    <cellStyle name="Percent 2" xfId="725"/>
    <cellStyle name="Percent 2 2" xfId="726"/>
    <cellStyle name="Percent 2 2 2" xfId="727"/>
    <cellStyle name="Percent 2 3" xfId="728"/>
    <cellStyle name="Percent 2 3 2" xfId="729"/>
    <cellStyle name="Percent 2 4" xfId="730"/>
    <cellStyle name="Percent 2 4 2" xfId="731"/>
    <cellStyle name="Percent 2 5" xfId="732"/>
    <cellStyle name="Percent 2 5 2" xfId="733"/>
    <cellStyle name="Percent 2 6" xfId="734"/>
    <cellStyle name="Percent 2 7" xfId="735"/>
    <cellStyle name="Percent 2 7 2" xfId="736"/>
    <cellStyle name="Percent 2 7 3" xfId="737"/>
    <cellStyle name="Percent 2 7 4" xfId="738"/>
    <cellStyle name="Percent 2 8" xfId="739"/>
    <cellStyle name="Percent 3" xfId="740"/>
    <cellStyle name="Percent 4" xfId="741"/>
    <cellStyle name="Percent 4 2" xfId="742"/>
    <cellStyle name="Percent 5" xfId="743"/>
    <cellStyle name="Percent 5 2" xfId="744"/>
    <cellStyle name="Percent 6" xfId="745"/>
    <cellStyle name="Percent 7" xfId="746"/>
    <cellStyle name="Percent 7 2" xfId="747"/>
    <cellStyle name="Percent 7 3" xfId="748"/>
    <cellStyle name="Percent 7 4" xfId="749"/>
    <cellStyle name="Percent 8" xfId="750"/>
    <cellStyle name="Percent 8 2" xfId="751"/>
    <cellStyle name="Percent 8 2 2" xfId="752"/>
    <cellStyle name="Percent 8 3" xfId="753"/>
    <cellStyle name="Percent 8 4" xfId="754"/>
    <cellStyle name="Percent 9" xfId="755"/>
    <cellStyle name="Percent 9 2" xfId="756"/>
    <cellStyle name="Percent 9 2 2" xfId="757"/>
    <cellStyle name="Percent 9 2 3" xfId="758"/>
    <cellStyle name="Percent 9 3" xfId="759"/>
    <cellStyle name="Percent 9 4" xfId="760"/>
    <cellStyle name="Percent 9 5" xfId="761"/>
    <cellStyle name="Title 2" xfId="762"/>
    <cellStyle name="Title 3" xfId="763"/>
    <cellStyle name="Total 2" xfId="764"/>
    <cellStyle name="Total 2 2" xfId="765"/>
    <cellStyle name="Total 2 2 10" xfId="766"/>
    <cellStyle name="Total 2 2 11" xfId="767"/>
    <cellStyle name="Total 2 2 12" xfId="768"/>
    <cellStyle name="Total 2 2 13" xfId="769"/>
    <cellStyle name="Total 2 2 14" xfId="770"/>
    <cellStyle name="Total 2 2 15" xfId="771"/>
    <cellStyle name="Total 2 2 2" xfId="772"/>
    <cellStyle name="Total 2 2 3" xfId="773"/>
    <cellStyle name="Total 2 2 4" xfId="774"/>
    <cellStyle name="Total 2 2 5" xfId="775"/>
    <cellStyle name="Total 2 2 6" xfId="776"/>
    <cellStyle name="Total 2 2 7" xfId="777"/>
    <cellStyle name="Total 2 2 8" xfId="778"/>
    <cellStyle name="Total 2 2 9" xfId="779"/>
    <cellStyle name="Total 2 3" xfId="780"/>
    <cellStyle name="Total 2 4" xfId="781"/>
    <cellStyle name="Total 2 5" xfId="782"/>
    <cellStyle name="Total 3" xfId="783"/>
    <cellStyle name="Total 3 2" xfId="784"/>
    <cellStyle name="Total 3 2 10" xfId="785"/>
    <cellStyle name="Total 3 2 11" xfId="786"/>
    <cellStyle name="Total 3 2 12" xfId="787"/>
    <cellStyle name="Total 3 2 13" xfId="788"/>
    <cellStyle name="Total 3 2 14" xfId="789"/>
    <cellStyle name="Total 3 2 15" xfId="790"/>
    <cellStyle name="Total 3 2 2" xfId="791"/>
    <cellStyle name="Total 3 2 3" xfId="792"/>
    <cellStyle name="Total 3 2 4" xfId="793"/>
    <cellStyle name="Total 3 2 5" xfId="794"/>
    <cellStyle name="Total 3 2 6" xfId="795"/>
    <cellStyle name="Total 3 2 7" xfId="796"/>
    <cellStyle name="Total 3 2 8" xfId="797"/>
    <cellStyle name="Total 3 2 9" xfId="798"/>
    <cellStyle name="Total 3 3" xfId="799"/>
    <cellStyle name="Total 3 4" xfId="800"/>
    <cellStyle name="Total 3 5" xfId="801"/>
    <cellStyle name="Warning Text 2" xfId="802"/>
    <cellStyle name="Warning Text 3" xfId="803"/>
    <cellStyle name="표준_ENERGY CONSUMP" xfId="804"/>
    <cellStyle name="常规_海外市场服务网站资料操作BOM" xfId="805"/>
  </cellStyles>
  <dxfs count="0"/>
  <tableStyles count="0" defaultTableStyle="TableStyleMedium9" defaultPivotStyle="PivotStyleLight16"/>
  <colors>
    <mruColors>
      <color rgb="FFC3D9D7"/>
      <color rgb="FF83AFB4"/>
      <color rgb="FFC3C0C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dimension ref="B1:N36"/>
  <sheetViews>
    <sheetView workbookViewId="0">
      <selection activeCell="H1" sqref="H1:H1048576"/>
    </sheetView>
  </sheetViews>
  <sheetFormatPr defaultRowHeight="12.75"/>
  <cols>
    <col min="1" max="1" width="2.7109375" customWidth="1"/>
    <col min="2" max="2" width="36.5703125" customWidth="1"/>
    <col min="3" max="3" width="20.85546875" customWidth="1"/>
    <col min="4" max="4" width="16.42578125" customWidth="1"/>
    <col min="5" max="5" width="21.140625" customWidth="1"/>
    <col min="6" max="6" width="8.28515625" customWidth="1"/>
    <col min="9" max="9" width="35.28515625" customWidth="1"/>
    <col min="10" max="10" width="21.85546875" customWidth="1"/>
    <col min="11" max="11" width="17" customWidth="1"/>
    <col min="12" max="12" width="16.85546875" customWidth="1"/>
  </cols>
  <sheetData>
    <row r="1" spans="2:14" ht="18">
      <c r="B1" s="1470" t="s">
        <v>682</v>
      </c>
    </row>
    <row r="2" spans="2:14" ht="18">
      <c r="B2" s="1469" t="s">
        <v>683</v>
      </c>
    </row>
    <row r="4" spans="2:14">
      <c r="B4" s="1471" t="s">
        <v>684</v>
      </c>
      <c r="I4" s="1471" t="s">
        <v>685</v>
      </c>
    </row>
    <row r="6" spans="2:14" ht="13.5" thickBot="1">
      <c r="B6" t="s">
        <v>662</v>
      </c>
      <c r="I6" s="785" t="s">
        <v>663</v>
      </c>
    </row>
    <row r="7" spans="2:14" ht="30.75" thickBot="1">
      <c r="B7" s="794" t="s">
        <v>664</v>
      </c>
      <c r="C7" s="795" t="s">
        <v>668</v>
      </c>
      <c r="D7" s="795" t="s">
        <v>665</v>
      </c>
      <c r="E7" s="795" t="s">
        <v>7</v>
      </c>
      <c r="F7" s="795" t="s">
        <v>666</v>
      </c>
      <c r="G7" s="796" t="s">
        <v>667</v>
      </c>
      <c r="I7" s="794" t="s">
        <v>664</v>
      </c>
      <c r="J7" s="795" t="s">
        <v>668</v>
      </c>
      <c r="K7" s="795" t="s">
        <v>665</v>
      </c>
      <c r="L7" s="795" t="s">
        <v>7</v>
      </c>
      <c r="M7" s="795" t="s">
        <v>666</v>
      </c>
      <c r="N7" s="796" t="s">
        <v>667</v>
      </c>
    </row>
    <row r="8" spans="2:14" ht="13.5" thickTop="1">
      <c r="B8" s="790" t="str">
        <f>'Electric CE'!B5</f>
        <v xml:space="preserve">Low Income Wx </v>
      </c>
      <c r="C8" s="791">
        <f>'Electric CE'!F5</f>
        <v>1201202.5199999998</v>
      </c>
      <c r="D8" s="1463">
        <f>'Electric CE'!L5</f>
        <v>2425463.0573880002</v>
      </c>
      <c r="E8" s="1463">
        <f>'Electric CE'!N5</f>
        <v>569676</v>
      </c>
      <c r="F8" s="792">
        <f>'Electric CE'!T5</f>
        <v>1.04976128899127</v>
      </c>
      <c r="G8" s="793">
        <f>'Electric CE'!U5</f>
        <v>1.240700961462827</v>
      </c>
      <c r="I8" s="790" t="str">
        <f>'Gas CE'!B5</f>
        <v>Low Income WX</v>
      </c>
      <c r="J8" s="791">
        <f>'Gas CE'!F5</f>
        <v>21178.501109170003</v>
      </c>
      <c r="K8" s="1463">
        <f>'Gas CE'!L5</f>
        <v>301308.66582587501</v>
      </c>
      <c r="L8" s="1463">
        <f>'Gas CE'!N5</f>
        <v>150000</v>
      </c>
      <c r="M8" s="792">
        <f>'Gas CE'!S5</f>
        <v>0.79785823636181263</v>
      </c>
      <c r="N8" s="793">
        <f>'Gas CE'!T5</f>
        <v>0.85173079139217556</v>
      </c>
    </row>
    <row r="9" spans="2:14">
      <c r="B9" s="788" t="str">
        <f>'Electric CE'!B6</f>
        <v>Residential Lighting</v>
      </c>
      <c r="C9" s="786">
        <f>'Electric CE'!F6</f>
        <v>83225000</v>
      </c>
      <c r="D9" s="1464">
        <f>'Electric CE'!L6</f>
        <v>13123037.57</v>
      </c>
      <c r="E9" s="1464">
        <f>'Electric CE'!N6</f>
        <v>0</v>
      </c>
      <c r="F9" s="787">
        <f>'Electric CE'!T6</f>
        <v>4.2289921718728154</v>
      </c>
      <c r="G9" s="789">
        <f>'Electric CE'!U6</f>
        <v>2.3990483221103314</v>
      </c>
      <c r="I9" s="790" t="str">
        <f>'Gas CE'!B6</f>
        <v>Residential Space Heat</v>
      </c>
      <c r="J9" s="791">
        <f>'Gas CE'!F6</f>
        <v>747889</v>
      </c>
      <c r="K9" s="1463">
        <f>'Gas CE'!L6</f>
        <v>2355263.1800000002</v>
      </c>
      <c r="L9" s="1463">
        <f>'Gas CE'!N6</f>
        <v>0</v>
      </c>
      <c r="M9" s="792">
        <f>'Gas CE'!S6</f>
        <v>2.8456170700759236</v>
      </c>
      <c r="N9" s="793">
        <f>'Gas CE'!T6</f>
        <v>1.3637481010999932</v>
      </c>
    </row>
    <row r="10" spans="2:14">
      <c r="B10" s="788" t="str">
        <f>'Electric CE'!B7</f>
        <v xml:space="preserve">Space Heat </v>
      </c>
      <c r="C10" s="786">
        <f>'Electric CE'!F7</f>
        <v>6138116</v>
      </c>
      <c r="D10" s="1464">
        <f>'Electric CE'!L7</f>
        <v>3004175</v>
      </c>
      <c r="E10" s="1464">
        <f>'Electric CE'!N7</f>
        <v>0</v>
      </c>
      <c r="F10" s="787">
        <f>'Electric CE'!T7</f>
        <v>3.9012181862102704</v>
      </c>
      <c r="G10" s="789">
        <f>'Electric CE'!U7</f>
        <v>1.7572521575262015</v>
      </c>
      <c r="I10" s="790" t="str">
        <f>'Gas CE'!B7</f>
        <v>Residential Appliances 1</v>
      </c>
      <c r="J10" s="791">
        <f>'Gas CE'!F7</f>
        <v>7998.9699999999993</v>
      </c>
      <c r="K10" s="1463">
        <f>'Gas CE'!L7</f>
        <v>0</v>
      </c>
      <c r="L10" s="1463">
        <f>'Gas CE'!N7</f>
        <v>0</v>
      </c>
      <c r="M10" s="792">
        <f>'Gas CE'!S7</f>
        <v>0</v>
      </c>
      <c r="N10" s="793">
        <f>'Gas CE'!T7</f>
        <v>0</v>
      </c>
    </row>
    <row r="11" spans="2:14">
      <c r="B11" s="788" t="str">
        <f>'Electric CE'!B8</f>
        <v>Water Heat</v>
      </c>
      <c r="C11" s="786">
        <f>'Electric CE'!F8</f>
        <v>857890</v>
      </c>
      <c r="D11" s="1464">
        <f>'Electric CE'!L8</f>
        <v>588845.9</v>
      </c>
      <c r="E11" s="1464">
        <f>'Electric CE'!N8</f>
        <v>156632</v>
      </c>
      <c r="F11" s="787">
        <f>'Electric CE'!T8</f>
        <v>1.3697562072789626</v>
      </c>
      <c r="G11" s="789">
        <f>'Electric CE'!U8</f>
        <v>1.3133582165423585</v>
      </c>
      <c r="I11" s="790" t="str">
        <f>'Gas CE'!B8</f>
        <v>Residential Showerheads</v>
      </c>
      <c r="J11" s="791">
        <f>'Gas CE'!F8</f>
        <v>179279.76</v>
      </c>
      <c r="K11" s="1463">
        <f>'Gas CE'!L8</f>
        <v>296489.5707176</v>
      </c>
      <c r="L11" s="1463">
        <f>'Gas CE'!N8</f>
        <v>3335784.0432000002</v>
      </c>
      <c r="M11" s="792">
        <f>'Gas CE'!S8</f>
        <v>2.2345466921696016</v>
      </c>
      <c r="N11" s="793">
        <f>'Gas CE'!T8</f>
        <v>6.5036380894094901</v>
      </c>
    </row>
    <row r="12" spans="2:14">
      <c r="B12" s="788" t="str">
        <f>'Electric CE'!B9</f>
        <v>HomePrint</v>
      </c>
      <c r="C12" s="786">
        <f>'Electric CE'!F9</f>
        <v>4081000</v>
      </c>
      <c r="D12" s="1464">
        <f>'Electric CE'!L9</f>
        <v>1838740.5</v>
      </c>
      <c r="E12" s="1464">
        <f>'Electric CE'!N9</f>
        <v>754435.5</v>
      </c>
      <c r="F12" s="787">
        <f>'Electric CE'!T9</f>
        <v>1.1788114320042784</v>
      </c>
      <c r="G12" s="789">
        <f>'Electric CE'!U9</f>
        <v>1.7069927235943239</v>
      </c>
      <c r="I12" s="790" t="str">
        <f>'Gas CE'!B9</f>
        <v>Single Family Retrofit-Wx</v>
      </c>
      <c r="J12" s="791">
        <f>'Gas CE'!F9</f>
        <v>553235.17999999993</v>
      </c>
      <c r="K12" s="1463">
        <f>'Gas CE'!L9</f>
        <v>2922432.15</v>
      </c>
      <c r="L12" s="1463">
        <f>'Gas CE'!N9</f>
        <v>166040</v>
      </c>
      <c r="M12" s="792">
        <f>'Gas CE'!S9</f>
        <v>2.1595306778071142</v>
      </c>
      <c r="N12" s="793">
        <f>'Gas CE'!T9</f>
        <v>0.9174011111498207</v>
      </c>
    </row>
    <row r="13" spans="2:14">
      <c r="B13" s="788" t="str">
        <f>'Electric CE'!B10</f>
        <v>Home Appliances</v>
      </c>
      <c r="C13" s="786">
        <f>'Electric CE'!F10</f>
        <v>12405640</v>
      </c>
      <c r="D13" s="1464">
        <f>'Electric CE'!L10</f>
        <v>7751812.1200000001</v>
      </c>
      <c r="E13" s="1464">
        <f>'Electric CE'!N10</f>
        <v>1803597.5399999998</v>
      </c>
      <c r="F13" s="787">
        <f>'Electric CE'!T10</f>
        <v>1.1987810038236464</v>
      </c>
      <c r="G13" s="789">
        <f>'Electric CE'!U10</f>
        <v>1.4297303566331812</v>
      </c>
      <c r="I13" s="790" t="str">
        <f>'Gas CE'!B10</f>
        <v>Web Enabled Thermostats</v>
      </c>
      <c r="J13" s="791">
        <f>'Gas CE'!F10</f>
        <v>54000</v>
      </c>
      <c r="K13" s="1463">
        <f>'Gas CE'!L10</f>
        <v>455290.4</v>
      </c>
      <c r="L13" s="1463">
        <f>'Gas CE'!N10</f>
        <v>0</v>
      </c>
      <c r="M13" s="792">
        <f>'Gas CE'!S10</f>
        <v>1.138441624000466</v>
      </c>
      <c r="N13" s="793">
        <f>'Gas CE'!T10</f>
        <v>0.99050458859520774</v>
      </c>
    </row>
    <row r="14" spans="2:14">
      <c r="B14" s="788" t="str">
        <f>'Electric CE'!B11</f>
        <v>Showerheads Elect</v>
      </c>
      <c r="C14" s="786">
        <f>'Electric CE'!F11</f>
        <v>3496457.56</v>
      </c>
      <c r="D14" s="1464">
        <f>'Electric CE'!L11</f>
        <v>225795.19617999997</v>
      </c>
      <c r="E14" s="1464">
        <f>'Electric CE'!N11</f>
        <v>2934474.8918000003</v>
      </c>
      <c r="F14" s="787">
        <f>'Electric CE'!T11</f>
        <v>11.755301074163523</v>
      </c>
      <c r="G14" s="789">
        <f>'Electric CE'!U11</f>
        <v>10.659189027141686</v>
      </c>
      <c r="I14" s="790" t="str">
        <f>'Gas CE'!B11</f>
        <v>Home Energy Reports</v>
      </c>
      <c r="J14" s="791">
        <f>'Gas CE'!F11</f>
        <v>346724</v>
      </c>
      <c r="K14" s="1463">
        <f>'Gas CE'!L11</f>
        <v>99455.302800000005</v>
      </c>
      <c r="L14" s="1463">
        <f>'Gas CE'!N11</f>
        <v>0</v>
      </c>
      <c r="M14" s="792">
        <f>'Gas CE'!S11</f>
        <v>1.5436366716865593</v>
      </c>
      <c r="N14" s="793">
        <f>'Gas CE'!T11</f>
        <v>1.5436366716865593</v>
      </c>
    </row>
    <row r="15" spans="2:14">
      <c r="B15" s="788" t="str">
        <f>'Electric CE'!B12</f>
        <v>Weatherization</v>
      </c>
      <c r="C15" s="786">
        <f>'Electric CE'!F12</f>
        <v>6351898.6054794313</v>
      </c>
      <c r="D15" s="1464">
        <f>'Electric CE'!L12</f>
        <v>2134192.2787409062</v>
      </c>
      <c r="E15" s="1464">
        <f>'Electric CE'!N12</f>
        <v>0</v>
      </c>
      <c r="F15" s="787">
        <f>'Electric CE'!T12</f>
        <v>7.3086685481151932</v>
      </c>
      <c r="G15" s="789">
        <f>'Electric CE'!U12</f>
        <v>2.53627454807383</v>
      </c>
      <c r="I15" s="790" t="str">
        <f>'Gas CE'!B12</f>
        <v>Multifamily Existing</v>
      </c>
      <c r="J15" s="791">
        <f>'Gas CE'!F12</f>
        <v>17736</v>
      </c>
      <c r="K15" s="1463">
        <f>'Gas CE'!L12</f>
        <v>118083</v>
      </c>
      <c r="L15" s="1463">
        <f>'Gas CE'!N12</f>
        <v>195794.96470379998</v>
      </c>
      <c r="M15" s="792">
        <f>'Gas CE'!S12</f>
        <v>0.86181169447363593</v>
      </c>
      <c r="N15" s="793">
        <f>'Gas CE'!T12</f>
        <v>2.2494218835551836</v>
      </c>
    </row>
    <row r="16" spans="2:14">
      <c r="B16" s="788" t="str">
        <f>'Electric CE'!B13</f>
        <v xml:space="preserve">ARRA Weatherization </v>
      </c>
      <c r="C16" s="786">
        <f>'Electric CE'!F13</f>
        <v>2845321.04</v>
      </c>
      <c r="D16" s="1464">
        <f>'Electric CE'!L13</f>
        <v>741166.84802918998</v>
      </c>
      <c r="E16" s="1464">
        <f>'Electric CE'!N13</f>
        <v>440024.55</v>
      </c>
      <c r="F16" s="787">
        <f>'Electric CE'!T13</f>
        <v>5.7233860660562845</v>
      </c>
      <c r="G16" s="789">
        <f>'Electric CE'!U13</f>
        <v>4.051481560138293</v>
      </c>
      <c r="I16" s="790" t="str">
        <f>'Gas CE'!B13</f>
        <v>Multifamily New Construction</v>
      </c>
      <c r="J16" s="791">
        <f>'Gas CE'!F13</f>
        <v>46712.80999999999</v>
      </c>
      <c r="K16" s="1463">
        <f>'Gas CE'!L13</f>
        <v>316965.90593000001</v>
      </c>
      <c r="L16" s="1463">
        <f>'Gas CE'!N13</f>
        <v>145770</v>
      </c>
      <c r="M16" s="792">
        <f>'Gas CE'!S13</f>
        <v>0.69916175520648083</v>
      </c>
      <c r="N16" s="793">
        <f>'Gas CE'!T13</f>
        <v>1.0808168466291785</v>
      </c>
    </row>
    <row r="17" spans="2:14">
      <c r="B17" s="788" t="str">
        <f>'Electric CE'!B14</f>
        <v xml:space="preserve">Mobile Home Duct Sealing </v>
      </c>
      <c r="C17" s="786">
        <f>'Electric CE'!F14</f>
        <v>1046040</v>
      </c>
      <c r="D17" s="1464">
        <f>'Electric CE'!L14</f>
        <v>556882.62</v>
      </c>
      <c r="E17" s="1464">
        <f>'Electric CE'!N14</f>
        <v>186780.81285831286</v>
      </c>
      <c r="F17" s="787">
        <f>'Electric CE'!T14</f>
        <v>2.6881215496892441</v>
      </c>
      <c r="G17" s="789">
        <f>'Electric CE'!U14</f>
        <v>3.2923379822388066</v>
      </c>
      <c r="I17" s="801" t="str">
        <f>'Gas CE'!B14</f>
        <v>Total Residential Efficiency Programs</v>
      </c>
      <c r="J17" s="802">
        <f>'Gas CE'!F14</f>
        <v>1974754.22110917</v>
      </c>
      <c r="K17" s="1467">
        <f>'Gas CE'!L14</f>
        <v>6865288.1752734752</v>
      </c>
      <c r="L17" s="1467">
        <f>'Gas CE'!N14</f>
        <v>3993389.0079038003</v>
      </c>
      <c r="M17" s="803">
        <f>'Gas CE'!S14</f>
        <v>2.1778537429407026</v>
      </c>
      <c r="N17" s="804">
        <f>'Gas CE'!T14</f>
        <v>1.3395399289117447</v>
      </c>
    </row>
    <row r="18" spans="2:14">
      <c r="B18" s="788" t="str">
        <f>'Electric CE'!B15</f>
        <v xml:space="preserve">Home Energy Reports </v>
      </c>
      <c r="C18" s="786">
        <f>'Electric CE'!F15</f>
        <v>5498052</v>
      </c>
      <c r="D18" s="1464">
        <f>'Electric CE'!L15</f>
        <v>218064.63</v>
      </c>
      <c r="E18" s="1464">
        <f>'Electric CE'!N15</f>
        <v>0</v>
      </c>
      <c r="F18" s="787">
        <f>'Electric CE'!T15</f>
        <v>2.4562484811370804</v>
      </c>
      <c r="G18" s="789">
        <f>'Electric CE'!U15</f>
        <v>2.7018733292507888</v>
      </c>
      <c r="I18" s="790" t="str">
        <f>'Gas CE'!B15</f>
        <v>Commercial / Industrial Retrofit</v>
      </c>
      <c r="J18" s="791">
        <f>'Gas CE'!F15</f>
        <v>487100</v>
      </c>
      <c r="K18" s="1463">
        <f>'Gas CE'!L15</f>
        <v>2702330</v>
      </c>
      <c r="L18" s="1463">
        <f>'Gas CE'!N15</f>
        <v>0</v>
      </c>
      <c r="M18" s="792">
        <f>'Gas CE'!S15</f>
        <v>1.2998703154649793</v>
      </c>
      <c r="N18" s="793">
        <f>'Gas CE'!T15</f>
        <v>1.1029311514221523</v>
      </c>
    </row>
    <row r="19" spans="2:14">
      <c r="B19" s="788" t="str">
        <f>'Electric CE'!B16</f>
        <v xml:space="preserve">Single Family New Construction </v>
      </c>
      <c r="C19" s="786">
        <f>'Electric CE'!F16</f>
        <v>1112700</v>
      </c>
      <c r="D19" s="1464">
        <f>'Electric CE'!L16</f>
        <v>1198552.5529999998</v>
      </c>
      <c r="E19" s="1464">
        <f>'Electric CE'!N16</f>
        <v>28382.400000000001</v>
      </c>
      <c r="F19" s="787">
        <f>'Electric CE'!T16</f>
        <v>1.2354486006067316</v>
      </c>
      <c r="G19" s="789">
        <f>'Electric CE'!U16</f>
        <v>1.1424387851432383</v>
      </c>
      <c r="I19" s="790" t="str">
        <f>'Gas CE'!B16</f>
        <v>Commercial/Industrial New Construction</v>
      </c>
      <c r="J19" s="791">
        <f>'Gas CE'!F16</f>
        <v>156000</v>
      </c>
      <c r="K19" s="1463">
        <f>'Gas CE'!L16</f>
        <v>622050</v>
      </c>
      <c r="L19" s="1463">
        <f>'Gas CE'!N16</f>
        <v>0</v>
      </c>
      <c r="M19" s="792">
        <f>'Gas CE'!S16</f>
        <v>1.4224678810620122</v>
      </c>
      <c r="N19" s="793">
        <f>'Gas CE'!T16</f>
        <v>1.1924346680339932</v>
      </c>
    </row>
    <row r="20" spans="2:14">
      <c r="B20" s="788" t="str">
        <f>'Electric CE'!B17</f>
        <v>Manufactured Homes</v>
      </c>
      <c r="C20" s="786">
        <f>'Electric CE'!F17</f>
        <v>418420</v>
      </c>
      <c r="D20" s="1464">
        <f>'Electric CE'!L17</f>
        <v>50484</v>
      </c>
      <c r="E20" s="1464">
        <f>'Electric CE'!N17</f>
        <v>0</v>
      </c>
      <c r="F20" s="787">
        <f>'Electric CE'!T17</f>
        <v>15.778018377758727</v>
      </c>
      <c r="G20" s="789">
        <f>'Electric CE'!U17</f>
        <v>6.4122188150306529</v>
      </c>
      <c r="I20" s="790" t="str">
        <f>'Gas CE'!B17</f>
        <v>Resource Conservation Manager</v>
      </c>
      <c r="J20" s="791">
        <f>'Gas CE'!F17</f>
        <v>600000</v>
      </c>
      <c r="K20" s="1463">
        <f>'Gas CE'!L17</f>
        <v>850920</v>
      </c>
      <c r="L20" s="1463">
        <f>'Gas CE'!N17</f>
        <v>342725</v>
      </c>
      <c r="M20" s="792">
        <f>'Gas CE'!S17</f>
        <v>1.0207574906232324</v>
      </c>
      <c r="N20" s="793">
        <f>'Gas CE'!T17</f>
        <v>1.0013503572053222</v>
      </c>
    </row>
    <row r="21" spans="2:14">
      <c r="B21" s="788" t="str">
        <f>'Electric CE'!B18</f>
        <v>Fuel Conversion Rebate</v>
      </c>
      <c r="C21" s="786">
        <f>'Electric CE'!F18</f>
        <v>2649750</v>
      </c>
      <c r="D21" s="1464">
        <f>'Electric CE'!L18</f>
        <v>1083574.5</v>
      </c>
      <c r="E21" s="1464">
        <f>'Electric CE'!N18</f>
        <v>0</v>
      </c>
      <c r="F21" s="787">
        <f>'Electric CE'!T18</f>
        <v>2.185920555385986</v>
      </c>
      <c r="G21" s="789">
        <f>'Electric CE'!U18</f>
        <v>1.6117621415850178</v>
      </c>
      <c r="I21" s="790" t="str">
        <f>'Gas CE'!B18</f>
        <v>Energy Efficient Technology Evaluation</v>
      </c>
      <c r="J21" s="791">
        <f>'Gas CE'!F18</f>
        <v>0</v>
      </c>
      <c r="K21" s="1463">
        <f>'Gas CE'!L18</f>
        <v>27700</v>
      </c>
      <c r="L21" s="1463">
        <f>'Gas CE'!N18</f>
        <v>0</v>
      </c>
      <c r="M21" s="792">
        <f>'Gas CE'!S18</f>
        <v>0</v>
      </c>
      <c r="N21" s="793">
        <f>'Gas CE'!T18</f>
        <v>0</v>
      </c>
    </row>
    <row r="22" spans="2:14">
      <c r="B22" s="788" t="str">
        <f>'Electric CE'!B19</f>
        <v xml:space="preserve">Multifamily Existing </v>
      </c>
      <c r="C22" s="786">
        <f>'Electric CE'!F19</f>
        <v>16746954.299999999</v>
      </c>
      <c r="D22" s="1464">
        <f>'Electric CE'!L19</f>
        <v>6861821.1745636174</v>
      </c>
      <c r="E22" s="1464">
        <f>'Electric CE'!N19</f>
        <v>2555980.5411493997</v>
      </c>
      <c r="F22" s="787">
        <f>'Electric CE'!T19</f>
        <v>2.9955658713989259</v>
      </c>
      <c r="G22" s="789">
        <f>'Electric CE'!U19</f>
        <v>2.5169233699222175</v>
      </c>
      <c r="I22" s="790" t="str">
        <f>'Gas CE'!B19</f>
        <v>Commercial Rebates</v>
      </c>
      <c r="J22" s="791">
        <f>'Gas CE'!F19</f>
        <v>1400163</v>
      </c>
      <c r="K22" s="1463">
        <f>'Gas CE'!L19</f>
        <v>784041.32900899067</v>
      </c>
      <c r="L22" s="1463">
        <f>'Gas CE'!N19</f>
        <v>0</v>
      </c>
      <c r="M22" s="792">
        <f>'Gas CE'!S19</f>
        <v>3.5627265853536407</v>
      </c>
      <c r="N22" s="793">
        <f>'Gas CE'!T19</f>
        <v>2.5500671265237966</v>
      </c>
    </row>
    <row r="23" spans="2:14">
      <c r="B23" s="788" t="str">
        <f>'Electric CE'!B20</f>
        <v xml:space="preserve">Multifamily New Construction </v>
      </c>
      <c r="C23" s="786">
        <f>'Electric CE'!F20</f>
        <v>954787.77240000002</v>
      </c>
      <c r="D23" s="1464">
        <f>'Electric CE'!L20</f>
        <v>674420.53894999996</v>
      </c>
      <c r="E23" s="1464">
        <f>'Electric CE'!N20</f>
        <v>0</v>
      </c>
      <c r="F23" s="787">
        <f>'Electric CE'!T20</f>
        <v>1.7541178718506762</v>
      </c>
      <c r="G23" s="789">
        <f>'Electric CE'!U20</f>
        <v>1.4642872652093326</v>
      </c>
      <c r="I23" s="801" t="str">
        <f>'Gas CE'!B20</f>
        <v>Total Commercial Programs</v>
      </c>
      <c r="J23" s="802">
        <f>'Gas CE'!F20</f>
        <v>2643263</v>
      </c>
      <c r="K23" s="1467">
        <f>'Gas CE'!L20</f>
        <v>4987041.3290089909</v>
      </c>
      <c r="L23" s="1467">
        <f>'Gas CE'!N20</f>
        <v>342725</v>
      </c>
      <c r="M23" s="803">
        <f>'Gas CE'!S20</f>
        <v>1.6160749458645656</v>
      </c>
      <c r="N23" s="804">
        <f>'Gas CE'!T20</f>
        <v>1.3422674502720862</v>
      </c>
    </row>
    <row r="24" spans="2:14" s="669" customFormat="1" ht="13.5" thickBot="1">
      <c r="B24" s="809" t="str">
        <f>'Electric CE'!B21</f>
        <v xml:space="preserve">Total Residential Energy Management </v>
      </c>
      <c r="C24" s="810">
        <f>'Electric CE'!F21</f>
        <v>149029229.79787943</v>
      </c>
      <c r="D24" s="1465">
        <f>'Electric CE'!L21</f>
        <v>42477028.486851707</v>
      </c>
      <c r="E24" s="1465">
        <f>'Electric CE'!N21</f>
        <v>9429984.2358077131</v>
      </c>
      <c r="F24" s="811">
        <f>'Electric CE'!T21</f>
        <v>3.0981719921146293</v>
      </c>
      <c r="G24" s="812">
        <f>'Electric CE'!U21</f>
        <v>2.2049271561164989</v>
      </c>
      <c r="I24" s="797" t="s">
        <v>669</v>
      </c>
      <c r="J24" s="798">
        <f>'Gas CE'!F44</f>
        <v>4618017.2211091705</v>
      </c>
      <c r="K24" s="1468">
        <f>'Gas CE'!L44</f>
        <v>13185278.229732465</v>
      </c>
      <c r="L24" s="1468">
        <f>'Gas CE'!N44</f>
        <v>4336114.0079038003</v>
      </c>
      <c r="M24" s="799">
        <f>'Gas CE'!S44</f>
        <v>1.745205955745337</v>
      </c>
      <c r="N24" s="800">
        <f>'Gas CE'!T44</f>
        <v>1.2581770643975458</v>
      </c>
    </row>
    <row r="25" spans="2:14">
      <c r="B25" s="788" t="str">
        <f>'Electric CE'!B22</f>
        <v>Commercial/Industrial Retrofit</v>
      </c>
      <c r="C25" s="786">
        <f>'Electric CE'!F22</f>
        <v>71375000</v>
      </c>
      <c r="D25" s="1464">
        <f>'Electric CE'!L22</f>
        <v>18985765</v>
      </c>
      <c r="E25" s="1464">
        <f>'Electric CE'!N22</f>
        <v>0</v>
      </c>
      <c r="F25" s="787">
        <f>'Electric CE'!T22</f>
        <v>3.1146801330310385</v>
      </c>
      <c r="G25" s="789">
        <f>'Electric CE'!U22</f>
        <v>2.0320004736214079</v>
      </c>
    </row>
    <row r="26" spans="2:14">
      <c r="B26" s="788" t="str">
        <f>'Electric CE'!B23</f>
        <v>Commercial/Industrial New Construction</v>
      </c>
      <c r="C26" s="786">
        <f>'Electric CE'!F23</f>
        <v>3500000</v>
      </c>
      <c r="D26" s="1464">
        <f>'Electric CE'!L23</f>
        <v>1470370</v>
      </c>
      <c r="E26" s="1464">
        <f>'Electric CE'!N23</f>
        <v>0</v>
      </c>
      <c r="F26" s="787">
        <f>'Electric CE'!T23</f>
        <v>1.7483601227950345</v>
      </c>
      <c r="G26" s="789">
        <f>'Electric CE'!U23</f>
        <v>1.8251353137917659</v>
      </c>
    </row>
    <row r="27" spans="2:14">
      <c r="B27" s="788" t="str">
        <f>'Electric CE'!B24</f>
        <v>Resource Conservation Manager</v>
      </c>
      <c r="C27" s="786">
        <f>'Electric CE'!F24</f>
        <v>18750000</v>
      </c>
      <c r="D27" s="1464">
        <f>'Electric CE'!L24</f>
        <v>1557700</v>
      </c>
      <c r="E27" s="1464">
        <f>'Electric CE'!N24</f>
        <v>452177</v>
      </c>
      <c r="F27" s="787">
        <f>'Electric CE'!T24</f>
        <v>3.0621754283138398</v>
      </c>
      <c r="G27" s="789">
        <f>'Electric CE'!U24</f>
        <v>1.5150572810360576</v>
      </c>
    </row>
    <row r="28" spans="2:14">
      <c r="B28" s="788" t="str">
        <f>'Electric CE'!B25</f>
        <v>Small Business Lighting</v>
      </c>
      <c r="C28" s="786">
        <f>'Electric CE'!F25</f>
        <v>16040000</v>
      </c>
      <c r="D28" s="1464">
        <f>'Electric CE'!L25</f>
        <v>5640130</v>
      </c>
      <c r="E28" s="1464">
        <f>'Electric CE'!N25</f>
        <v>0</v>
      </c>
      <c r="F28" s="787">
        <f>'Electric CE'!T25</f>
        <v>2.5104261588387593</v>
      </c>
      <c r="G28" s="789">
        <f>'Electric CE'!U25</f>
        <v>2.1662268564099594</v>
      </c>
    </row>
    <row r="29" spans="2:14">
      <c r="B29" s="788" t="str">
        <f>'Electric CE'!B26</f>
        <v>High Voltage, Self-Directed</v>
      </c>
      <c r="C29" s="786">
        <f>'Electric CE'!F26</f>
        <v>13000000</v>
      </c>
      <c r="D29" s="1464">
        <f>'Electric CE'!L26</f>
        <v>4188550</v>
      </c>
      <c r="E29" s="1464">
        <f>'Electric CE'!N26</f>
        <v>0</v>
      </c>
      <c r="F29" s="787">
        <f>'Electric CE'!T26</f>
        <v>2.9505091279314763</v>
      </c>
      <c r="G29" s="789">
        <f>'Electric CE'!U26</f>
        <v>2.6662856122970502</v>
      </c>
    </row>
    <row r="30" spans="2:14">
      <c r="B30" s="788" t="str">
        <f>'Electric CE'!B27</f>
        <v>Technology Evaluation</v>
      </c>
      <c r="C30" s="786">
        <f>'Electric CE'!F27</f>
        <v>0</v>
      </c>
      <c r="D30" s="1464">
        <f>'Electric CE'!L27</f>
        <v>30600</v>
      </c>
      <c r="E30" s="1464">
        <f>'Electric CE'!N27</f>
        <v>0</v>
      </c>
      <c r="F30" s="787">
        <f>'Electric CE'!T27</f>
        <v>0</v>
      </c>
      <c r="G30" s="789">
        <f>'Electric CE'!U27</f>
        <v>0</v>
      </c>
    </row>
    <row r="31" spans="2:14" s="669" customFormat="1">
      <c r="B31" s="788" t="str">
        <f>'Electric CE'!B28</f>
        <v>Business Rebates</v>
      </c>
      <c r="C31" s="786">
        <f>'Electric CE'!F28</f>
        <v>34311500</v>
      </c>
      <c r="D31" s="1464">
        <f>'Electric CE'!L28</f>
        <v>6648119.7503200006</v>
      </c>
      <c r="E31" s="1464">
        <f>'Electric CE'!N28</f>
        <v>0</v>
      </c>
      <c r="F31" s="787">
        <f>'Electric CE'!T28</f>
        <v>3.9130496151450562</v>
      </c>
      <c r="G31" s="789">
        <f>'Electric CE'!U28</f>
        <v>3.0717555920396493</v>
      </c>
      <c r="I31"/>
      <c r="J31"/>
      <c r="K31"/>
      <c r="L31"/>
      <c r="M31"/>
      <c r="N31"/>
    </row>
    <row r="32" spans="2:14" s="669" customFormat="1">
      <c r="B32" s="809" t="str">
        <f>'Electric CE'!B29</f>
        <v xml:space="preserve">Total Business Energy Management </v>
      </c>
      <c r="C32" s="810">
        <f>'Electric CE'!F29</f>
        <v>156976500</v>
      </c>
      <c r="D32" s="1465">
        <f>'Electric CE'!L29</f>
        <v>38521234.750320002</v>
      </c>
      <c r="E32" s="1465">
        <f>'Electric CE'!N29</f>
        <v>452177</v>
      </c>
      <c r="F32" s="811">
        <f>'Electric CE'!T29</f>
        <v>3.2617715500713769</v>
      </c>
      <c r="G32" s="812">
        <f>'Electric CE'!U29</f>
        <v>2.3519284580192799</v>
      </c>
      <c r="I32"/>
      <c r="J32"/>
      <c r="K32"/>
      <c r="L32"/>
      <c r="M32"/>
      <c r="N32"/>
    </row>
    <row r="33" spans="2:14">
      <c r="B33" s="788" t="str">
        <f>'Electric CE'!B30</f>
        <v>Northwest Energy Efficiency Alliance</v>
      </c>
      <c r="C33" s="786">
        <f>'Electric CE'!F30</f>
        <v>19414500</v>
      </c>
      <c r="D33" s="1464">
        <f>'Electric CE'!L30</f>
        <v>5260640</v>
      </c>
      <c r="E33" s="1464">
        <f>'Electric CE'!N30</f>
        <v>0</v>
      </c>
      <c r="F33" s="787">
        <f>'Electric CE'!T30</f>
        <v>1.6166328813431048</v>
      </c>
      <c r="G33" s="789">
        <f>'Electric CE'!U30</f>
        <v>1.7782961694774151</v>
      </c>
    </row>
    <row r="34" spans="2:14">
      <c r="B34" s="788" t="str">
        <f>'Electric CE'!B31</f>
        <v>Transmission &amp; Distribution</v>
      </c>
      <c r="C34" s="786">
        <f>'Electric CE'!F31</f>
        <v>8078500</v>
      </c>
      <c r="D34" s="1464">
        <f>'Electric CE'!L31</f>
        <v>1.0000000000000001E-9</v>
      </c>
      <c r="E34" s="1464">
        <f>'Electric CE'!N31</f>
        <v>0</v>
      </c>
      <c r="F34" s="787">
        <f>'Electric CE'!T31</f>
        <v>0</v>
      </c>
      <c r="G34" s="789">
        <f>'Electric CE'!U31</f>
        <v>0</v>
      </c>
    </row>
    <row r="35" spans="2:14" s="669" customFormat="1" ht="13.5" thickBot="1">
      <c r="B35" s="805" t="str">
        <f>'Electric CE'!B32</f>
        <v xml:space="preserve">Total Regional Programs </v>
      </c>
      <c r="C35" s="806">
        <f>'Electric CE'!F32</f>
        <v>27493000</v>
      </c>
      <c r="D35" s="1466">
        <f>'Electric CE'!L32</f>
        <v>5260640.0000000009</v>
      </c>
      <c r="E35" s="1466">
        <f>'Electric CE'!N32</f>
        <v>0</v>
      </c>
      <c r="F35" s="807">
        <f>'Electric CE'!T32</f>
        <v>2.8788915149700829</v>
      </c>
      <c r="G35" s="808">
        <f>'Electric CE'!U32</f>
        <v>3.1667806664670906</v>
      </c>
      <c r="I35"/>
      <c r="J35"/>
      <c r="K35"/>
      <c r="L35"/>
      <c r="M35"/>
      <c r="N35"/>
    </row>
    <row r="36" spans="2:14" s="785" customFormat="1" ht="14.25" thickTop="1" thickBot="1">
      <c r="B36" s="797" t="s">
        <v>669</v>
      </c>
      <c r="C36" s="798">
        <f>'Electric CE'!F56</f>
        <v>333498729.79787946</v>
      </c>
      <c r="D36" s="798">
        <f>'Electric CE'!L56</f>
        <v>93567437.633411705</v>
      </c>
      <c r="E36" s="798">
        <f>'Electric CE'!N56</f>
        <v>9882161.2358077131</v>
      </c>
      <c r="F36" s="799">
        <f>'Electric CE'!T56</f>
        <v>2.9140885971447816</v>
      </c>
      <c r="G36" s="800">
        <f>'Electric CE'!U56</f>
        <v>2.1883182692956256</v>
      </c>
      <c r="I36"/>
      <c r="J36"/>
      <c r="K36"/>
      <c r="L36"/>
      <c r="M36"/>
      <c r="N36"/>
    </row>
  </sheetData>
  <sheetProtection password="9E1F" sheet="1" objects="1" scenarios="1"/>
  <customSheetViews>
    <customSheetView guid="{F8CBED13-6556-4784-BBB1-9BE8F83E1036}" showPageBreaks="1">
      <selection activeCell="I29" sqref="I29"/>
      <pageMargins left="0.7" right="0.7" top="0.75" bottom="0.75" header="0.3" footer="0.3"/>
      <pageSetup orientation="landscape" r:id="rId1"/>
    </customSheetView>
    <customSheetView guid="{9B4B0DAB-FAB9-4E24-9A0E-9A6ECAA72FED}">
      <selection sqref="A1:XFD1048576"/>
      <pageMargins left="0.7" right="0.7" top="0.75" bottom="0.75" header="0.3" footer="0.3"/>
      <pageSetup orientation="landscape" r:id="rId2"/>
    </customSheetView>
  </customSheetViews>
  <hyperlinks>
    <hyperlink ref="B4" location="'Electric CE'!A1" display="Go to Electric Portfolio Page"/>
    <hyperlink ref="I4" location="'Gas CE'!A1" display="Go to Gas Portfolio Page"/>
  </hyperlinks>
  <pageMargins left="0.7" right="0.7" top="0.75" bottom="0.75" header="0.3" footer="0.3"/>
  <pageSetup paperSize="3" orientation="landscape" r:id="rId3"/>
  <colBreaks count="1" manualBreakCount="1">
    <brk id="7" max="1048575" man="1"/>
  </colBreaks>
</worksheet>
</file>

<file path=xl/worksheets/sheet10.xml><?xml version="1.0" encoding="utf-8"?>
<worksheet xmlns="http://schemas.openxmlformats.org/spreadsheetml/2006/main" xmlns:r="http://schemas.openxmlformats.org/officeDocument/2006/relationships">
  <sheetPr>
    <tabColor theme="2" tint="-0.249977111117893"/>
  </sheetPr>
  <dimension ref="A1:RX14"/>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35"/>
    <col min="2" max="2" width="12.85546875" style="36" customWidth="1"/>
    <col min="3" max="3" width="55.7109375" style="36" customWidth="1"/>
    <col min="4" max="4" width="11" style="36" customWidth="1"/>
    <col min="5" max="5" width="19.140625" style="36" customWidth="1"/>
    <col min="6" max="6" width="11.42578125" style="36" customWidth="1"/>
    <col min="7" max="7" width="10.85546875" style="36" customWidth="1"/>
    <col min="8" max="8" width="12.5703125" style="36" customWidth="1"/>
    <col min="9" max="9" width="14" style="36" customWidth="1"/>
    <col min="10" max="10" width="15.85546875" style="36" customWidth="1"/>
    <col min="11" max="11" width="14.7109375" style="36" customWidth="1"/>
    <col min="12" max="12" width="11.140625" style="36" customWidth="1"/>
    <col min="13" max="13" width="14.7109375" style="36" customWidth="1"/>
    <col min="14" max="14" width="12.7109375" style="36" customWidth="1"/>
    <col min="15" max="15" width="13.7109375" style="36" customWidth="1"/>
    <col min="16" max="18" width="14.7109375" style="36" customWidth="1"/>
    <col min="19" max="19" width="15" style="36" customWidth="1"/>
    <col min="20" max="20" width="14.140625" style="36" customWidth="1"/>
    <col min="21" max="21" width="17.28515625" style="36" customWidth="1"/>
    <col min="22" max="22" width="17.5703125" style="36" customWidth="1"/>
    <col min="23" max="23" width="18.28515625" style="36" customWidth="1"/>
    <col min="24" max="24" width="12.85546875" style="36" customWidth="1"/>
    <col min="25" max="25" width="5.85546875" style="35" customWidth="1"/>
    <col min="26" max="26" width="13.7109375" style="35" customWidth="1"/>
    <col min="27" max="27" width="16.140625" style="35" customWidth="1"/>
    <col min="28" max="28" width="11" style="35" customWidth="1"/>
    <col min="29" max="29" width="20.5703125" style="35" customWidth="1"/>
    <col min="30" max="30" width="12.5703125" style="35" customWidth="1"/>
    <col min="31" max="66" width="9.140625" style="35"/>
    <col min="67" max="16384" width="9.140625" style="36"/>
  </cols>
  <sheetData>
    <row r="1" spans="1:492" s="556" customFormat="1" ht="25.5">
      <c r="A1" s="1454" t="s">
        <v>680</v>
      </c>
      <c r="B1" t="s">
        <v>591</v>
      </c>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spans="1:492">
      <c r="B2" s="860" t="s">
        <v>605</v>
      </c>
      <c r="C2" s="861">
        <v>8.1000000000000003E-2</v>
      </c>
    </row>
    <row r="3" spans="1:492" s="1" customFormat="1" ht="15.75" thickBot="1">
      <c r="A3" s="231"/>
      <c r="D3" s="329"/>
      <c r="E3" s="329"/>
      <c r="F3" s="329"/>
      <c r="G3" s="329"/>
      <c r="H3" s="329"/>
      <c r="I3" s="329"/>
      <c r="J3" s="329"/>
      <c r="K3" s="329"/>
      <c r="L3" s="329"/>
      <c r="M3" s="1476"/>
      <c r="N3" s="1477"/>
      <c r="O3" s="1477"/>
      <c r="P3" s="1477"/>
      <c r="Q3" s="1477"/>
      <c r="R3" s="1477"/>
      <c r="S3" s="331"/>
      <c r="T3" s="1476"/>
      <c r="U3" s="1476"/>
      <c r="V3" s="1476"/>
      <c r="W3" s="1476"/>
      <c r="X3" s="1350"/>
      <c r="Y3" s="1349"/>
      <c r="Z3" s="22"/>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row>
    <row r="4" spans="1:492" ht="45.75" thickBot="1">
      <c r="B4" s="835" t="s">
        <v>579</v>
      </c>
      <c r="C4" s="835" t="s">
        <v>558</v>
      </c>
      <c r="D4" s="835" t="s">
        <v>1</v>
      </c>
      <c r="E4" s="835" t="s">
        <v>4</v>
      </c>
      <c r="F4" s="835" t="s">
        <v>608</v>
      </c>
      <c r="G4" s="835" t="s">
        <v>578</v>
      </c>
      <c r="H4" s="835" t="s">
        <v>48</v>
      </c>
      <c r="I4" s="835" t="s">
        <v>50</v>
      </c>
      <c r="J4" s="835" t="s">
        <v>97</v>
      </c>
      <c r="K4" s="835" t="s">
        <v>45</v>
      </c>
      <c r="L4" s="835" t="s">
        <v>589</v>
      </c>
      <c r="M4" s="835" t="s">
        <v>8</v>
      </c>
      <c r="N4" s="835" t="s">
        <v>46</v>
      </c>
      <c r="O4" s="835" t="s">
        <v>47</v>
      </c>
      <c r="P4" s="835" t="s">
        <v>51</v>
      </c>
      <c r="Q4" s="835" t="s">
        <v>9</v>
      </c>
      <c r="R4" s="835" t="s">
        <v>5</v>
      </c>
      <c r="S4" s="835" t="s">
        <v>7</v>
      </c>
      <c r="T4" s="835" t="s">
        <v>10</v>
      </c>
      <c r="U4" s="835" t="s">
        <v>11</v>
      </c>
      <c r="V4" s="835" t="s">
        <v>52</v>
      </c>
      <c r="W4" s="835" t="s">
        <v>294</v>
      </c>
      <c r="X4" s="835" t="s">
        <v>6</v>
      </c>
      <c r="Y4" s="835"/>
      <c r="Z4" s="835" t="s">
        <v>573</v>
      </c>
      <c r="AA4" s="835" t="s">
        <v>356</v>
      </c>
      <c r="AB4" s="835" t="s">
        <v>125</v>
      </c>
      <c r="AC4" s="835" t="s">
        <v>293</v>
      </c>
      <c r="AD4" s="835" t="s">
        <v>123</v>
      </c>
    </row>
    <row r="5" spans="1:492" s="35" customFormat="1" ht="15">
      <c r="B5" s="248" t="s">
        <v>57</v>
      </c>
      <c r="C5" s="249" t="s">
        <v>368</v>
      </c>
      <c r="D5" s="115">
        <v>10</v>
      </c>
      <c r="E5" s="118" t="s">
        <v>32</v>
      </c>
      <c r="F5" s="119">
        <f>500*0.53</f>
        <v>265</v>
      </c>
      <c r="G5" s="120">
        <v>117</v>
      </c>
      <c r="H5" s="126">
        <v>10</v>
      </c>
      <c r="I5" s="126">
        <v>24</v>
      </c>
      <c r="J5" s="126">
        <f t="shared" ref="J5:J13" si="0">IF(I5&gt;H5,I5-H5,0)</f>
        <v>14</v>
      </c>
      <c r="K5" s="121">
        <f>G5*F5</f>
        <v>31005</v>
      </c>
      <c r="L5" s="126">
        <v>3.383</v>
      </c>
      <c r="M5" s="126">
        <f>L5*F5</f>
        <v>896.495</v>
      </c>
      <c r="N5" s="126">
        <f>H5*F5</f>
        <v>2650</v>
      </c>
      <c r="O5" s="126">
        <f>J5*F5</f>
        <v>3710</v>
      </c>
      <c r="P5" s="126">
        <f>O5+N5</f>
        <v>6360</v>
      </c>
      <c r="Q5" s="126">
        <v>0</v>
      </c>
      <c r="R5" s="126">
        <f t="shared" ref="R5:R13" si="1">M5+P5+Q5</f>
        <v>7256.4949999999999</v>
      </c>
      <c r="S5" s="126">
        <v>20617</v>
      </c>
      <c r="T5" s="126">
        <f>R5/(1+$C$2)^1</f>
        <v>6712.761332099908</v>
      </c>
      <c r="U5" s="126">
        <f>S5/(1+$C$2)^1</f>
        <v>19072.155411655876</v>
      </c>
      <c r="V5" s="128">
        <f>IF(K5=0,0,(HLOOKUP(E5,'2012-2013 CE W T&amp;D &amp; ConsCredit'!$C$6:$P$36,D5+1,FALSE)))</f>
        <v>0.772479894449701</v>
      </c>
      <c r="W5" s="126">
        <f t="shared" ref="W5:W13" si="2">V5*K5</f>
        <v>23950.73912741298</v>
      </c>
      <c r="X5" s="129">
        <f>(W5+U5)/T5</f>
        <v>6.4091202428629019</v>
      </c>
      <c r="Y5" s="210"/>
      <c r="Z5" s="126">
        <f>R5-O5-Q5</f>
        <v>3546.4949999999999</v>
      </c>
      <c r="AA5" s="126">
        <f>Z5/(1+$C$2)^1</f>
        <v>3280.7539315448657</v>
      </c>
      <c r="AB5" s="126">
        <f>IF(K5=0,0,(HLOOKUP(E5,'2012-2013 CE W T&amp;D No ConsCredi'!$C$6:$P$36,D5+1,FALSE)))</f>
        <v>0.70225444949972815</v>
      </c>
      <c r="AC5" s="126">
        <f>AB5*K5</f>
        <v>21773.399206739072</v>
      </c>
      <c r="AD5" s="131">
        <f>AC5/AA5</f>
        <v>6.6367059709614526</v>
      </c>
    </row>
    <row r="6" spans="1:492" s="74" customFormat="1" ht="15">
      <c r="B6" s="90" t="s">
        <v>57</v>
      </c>
      <c r="C6" s="192" t="s">
        <v>369</v>
      </c>
      <c r="D6" s="105">
        <v>10</v>
      </c>
      <c r="E6" s="106" t="s">
        <v>32</v>
      </c>
      <c r="F6" s="107">
        <f>500*0.01</f>
        <v>5</v>
      </c>
      <c r="G6" s="145">
        <v>188</v>
      </c>
      <c r="H6" s="147">
        <v>10</v>
      </c>
      <c r="I6" s="147">
        <v>24</v>
      </c>
      <c r="J6" s="147">
        <f t="shared" si="0"/>
        <v>14</v>
      </c>
      <c r="K6" s="146">
        <f t="shared" ref="K6:K13" si="3">G6*F6</f>
        <v>940</v>
      </c>
      <c r="L6" s="147">
        <v>3.383</v>
      </c>
      <c r="M6" s="147">
        <f t="shared" ref="M6:M13" si="4">L6*F6</f>
        <v>16.914999999999999</v>
      </c>
      <c r="N6" s="147">
        <f t="shared" ref="N6:N13" si="5">H6*F6</f>
        <v>50</v>
      </c>
      <c r="O6" s="147">
        <f t="shared" ref="O6:O13" si="6">J6*F6</f>
        <v>70</v>
      </c>
      <c r="P6" s="147">
        <f t="shared" ref="P6:P13" si="7">O6+N6</f>
        <v>120</v>
      </c>
      <c r="Q6" s="147">
        <v>0</v>
      </c>
      <c r="R6" s="147">
        <f t="shared" si="1"/>
        <v>136.91499999999999</v>
      </c>
      <c r="S6" s="147">
        <v>608.1</v>
      </c>
      <c r="T6" s="147">
        <f t="shared" ref="T6:T13" si="8">R6/(1+$C$2)^1</f>
        <v>126.65587419056429</v>
      </c>
      <c r="U6" s="147">
        <f t="shared" ref="U6:U13" si="9">S6/(1+$C$2)^1</f>
        <v>562.53469010175763</v>
      </c>
      <c r="V6" s="148">
        <f>IF(K6=0,0,(HLOOKUP(E6,'2012-2013 CE W T&amp;D &amp; ConsCredit'!$C$6:$P$36,D6+1,FALSE)))</f>
        <v>0.772479894449701</v>
      </c>
      <c r="W6" s="147">
        <f t="shared" si="2"/>
        <v>726.13110078271893</v>
      </c>
      <c r="X6" s="91">
        <f>(W6+U6)/T6</f>
        <v>10.174544205865823</v>
      </c>
      <c r="Y6" s="172"/>
      <c r="Z6" s="147">
        <f t="shared" ref="Z6:Z13" si="10">R6-O6-Q6</f>
        <v>66.914999999999992</v>
      </c>
      <c r="AA6" s="147">
        <f t="shared" ref="AA6:AA13" si="11">Z6/(1+$C$2)^1</f>
        <v>61.901017576318218</v>
      </c>
      <c r="AB6" s="147">
        <f>IF(K6=0,0,(HLOOKUP(E6,'2012-2013 CE W T&amp;D No ConsCredi'!$C$6:$P$36,D6+1,FALSE)))</f>
        <v>0.70225444949972815</v>
      </c>
      <c r="AC6" s="147">
        <f t="shared" ref="AC6:AC13" si="12">AB6*K6</f>
        <v>660.11918252974442</v>
      </c>
      <c r="AD6" s="93">
        <f>AC6/AA6</f>
        <v>10.664108739664556</v>
      </c>
    </row>
    <row r="7" spans="1:492" s="74" customFormat="1" ht="15">
      <c r="B7" s="90" t="s">
        <v>57</v>
      </c>
      <c r="C7" s="192" t="s">
        <v>370</v>
      </c>
      <c r="D7" s="105">
        <v>10</v>
      </c>
      <c r="E7" s="106" t="s">
        <v>32</v>
      </c>
      <c r="F7" s="107">
        <f>500*0.46</f>
        <v>230</v>
      </c>
      <c r="G7" s="145">
        <v>261</v>
      </c>
      <c r="H7" s="147">
        <v>7.5</v>
      </c>
      <c r="I7" s="147">
        <v>24</v>
      </c>
      <c r="J7" s="147">
        <f t="shared" si="0"/>
        <v>16.5</v>
      </c>
      <c r="K7" s="146">
        <f t="shared" si="3"/>
        <v>60030</v>
      </c>
      <c r="L7" s="147">
        <v>3.383</v>
      </c>
      <c r="M7" s="147">
        <f t="shared" si="4"/>
        <v>778.09</v>
      </c>
      <c r="N7" s="147">
        <f t="shared" si="5"/>
        <v>1725</v>
      </c>
      <c r="O7" s="147">
        <f t="shared" si="6"/>
        <v>3795</v>
      </c>
      <c r="P7" s="147">
        <f t="shared" si="7"/>
        <v>5520</v>
      </c>
      <c r="Q7" s="147">
        <v>0</v>
      </c>
      <c r="R7" s="147">
        <f t="shared" si="1"/>
        <v>6298.09</v>
      </c>
      <c r="S7" s="147">
        <v>38030.5</v>
      </c>
      <c r="T7" s="147">
        <f t="shared" si="8"/>
        <v>5826.1702127659582</v>
      </c>
      <c r="U7" s="147">
        <f t="shared" si="9"/>
        <v>35180.851063829788</v>
      </c>
      <c r="V7" s="148">
        <f>IF(K7=0,0,(HLOOKUP(E7,'2012-2013 CE W T&amp;D &amp; ConsCredit'!$C$6:$P$36,D7+1,FALSE)))</f>
        <v>0.772479894449701</v>
      </c>
      <c r="W7" s="147">
        <f t="shared" si="2"/>
        <v>46371.968063815548</v>
      </c>
      <c r="X7" s="91">
        <f t="shared" ref="X7:X13" si="13">(W7+U7)/T7</f>
        <v>13.997671909576491</v>
      </c>
      <c r="Y7" s="172"/>
      <c r="Z7" s="147">
        <f t="shared" si="10"/>
        <v>2503.09</v>
      </c>
      <c r="AA7" s="147">
        <f t="shared" si="11"/>
        <v>2315.5319148936173</v>
      </c>
      <c r="AB7" s="147">
        <f>IF(K7=0,0,(HLOOKUP(E7,'2012-2013 CE W T&amp;D No ConsCredi'!$C$6:$P$36,D7+1,FALSE)))</f>
        <v>0.70225444949972815</v>
      </c>
      <c r="AC7" s="147">
        <f t="shared" si="12"/>
        <v>42156.334603468684</v>
      </c>
      <c r="AD7" s="93">
        <f t="shared" ref="AD7:AD14" si="14">AC7/AA7</f>
        <v>18.205896594349241</v>
      </c>
    </row>
    <row r="8" spans="1:492" s="74" customFormat="1" ht="15">
      <c r="B8" s="90" t="s">
        <v>57</v>
      </c>
      <c r="C8" s="192" t="s">
        <v>371</v>
      </c>
      <c r="D8" s="105">
        <v>10</v>
      </c>
      <c r="E8" s="106" t="s">
        <v>32</v>
      </c>
      <c r="F8" s="107">
        <f>19557*0.01</f>
        <v>195.57</v>
      </c>
      <c r="G8" s="145">
        <v>123</v>
      </c>
      <c r="H8" s="147">
        <v>10</v>
      </c>
      <c r="I8" s="147">
        <v>24</v>
      </c>
      <c r="J8" s="147">
        <f t="shared" si="0"/>
        <v>14</v>
      </c>
      <c r="K8" s="146">
        <f t="shared" si="3"/>
        <v>24055.11</v>
      </c>
      <c r="L8" s="147">
        <v>3.383</v>
      </c>
      <c r="M8" s="147">
        <f t="shared" si="4"/>
        <v>661.61330999999996</v>
      </c>
      <c r="N8" s="147">
        <f t="shared" si="5"/>
        <v>1955.6999999999998</v>
      </c>
      <c r="O8" s="147">
        <f t="shared" si="6"/>
        <v>2737.98</v>
      </c>
      <c r="P8" s="147">
        <f t="shared" si="7"/>
        <v>4693.68</v>
      </c>
      <c r="Q8" s="147">
        <v>0</v>
      </c>
      <c r="R8" s="147">
        <f t="shared" si="1"/>
        <v>5355.29331</v>
      </c>
      <c r="S8" s="147">
        <v>16019.1387</v>
      </c>
      <c r="T8" s="147">
        <f t="shared" si="8"/>
        <v>4954.0178630897317</v>
      </c>
      <c r="U8" s="147">
        <f t="shared" si="9"/>
        <v>14818.814708603146</v>
      </c>
      <c r="V8" s="148">
        <f>IF(K8=0,0,(HLOOKUP(E8,'2012-2013 CE W T&amp;D &amp; ConsCredit'!$C$6:$P$36,D8+1,FALSE)))</f>
        <v>0.772479894449701</v>
      </c>
      <c r="W8" s="147">
        <f t="shared" si="2"/>
        <v>18582.088833775946</v>
      </c>
      <c r="X8" s="91">
        <f t="shared" si="13"/>
        <v>6.7421847206557208</v>
      </c>
      <c r="Y8" s="172"/>
      <c r="Z8" s="147">
        <f t="shared" si="10"/>
        <v>2617.31331</v>
      </c>
      <c r="AA8" s="147">
        <f t="shared" si="11"/>
        <v>2421.196401480111</v>
      </c>
      <c r="AB8" s="147">
        <f>IF(K8=0,0,(HLOOKUP(E8,'2012-2013 CE W T&amp;D No ConsCredi'!$C$6:$P$36,D8+1,FALSE)))</f>
        <v>0.70225444949972815</v>
      </c>
      <c r="AC8" s="147">
        <f t="shared" si="12"/>
        <v>16892.808030705404</v>
      </c>
      <c r="AD8" s="93">
        <f t="shared" si="14"/>
        <v>6.9770498669081933</v>
      </c>
    </row>
    <row r="9" spans="1:492" s="74" customFormat="1" ht="15">
      <c r="B9" s="90" t="s">
        <v>57</v>
      </c>
      <c r="C9" s="192" t="s">
        <v>372</v>
      </c>
      <c r="D9" s="105">
        <v>10</v>
      </c>
      <c r="E9" s="106" t="s">
        <v>32</v>
      </c>
      <c r="F9" s="107">
        <f>19557*0.06</f>
        <v>1173.4199999999998</v>
      </c>
      <c r="G9" s="145">
        <v>158</v>
      </c>
      <c r="H9" s="147">
        <v>10</v>
      </c>
      <c r="I9" s="147">
        <v>24</v>
      </c>
      <c r="J9" s="147">
        <f t="shared" si="0"/>
        <v>14</v>
      </c>
      <c r="K9" s="146">
        <f t="shared" si="3"/>
        <v>185400.36</v>
      </c>
      <c r="L9" s="147">
        <v>3.383</v>
      </c>
      <c r="M9" s="147">
        <f t="shared" si="4"/>
        <v>3969.6798599999993</v>
      </c>
      <c r="N9" s="147">
        <f t="shared" si="5"/>
        <v>11734.199999999999</v>
      </c>
      <c r="O9" s="147">
        <f t="shared" si="6"/>
        <v>16427.879999999997</v>
      </c>
      <c r="P9" s="147">
        <f t="shared" si="7"/>
        <v>28162.079999999994</v>
      </c>
      <c r="Q9" s="147">
        <v>0</v>
      </c>
      <c r="R9" s="147">
        <f t="shared" si="1"/>
        <v>32131.759859999995</v>
      </c>
      <c r="S9" s="147">
        <v>140822.1342</v>
      </c>
      <c r="T9" s="147">
        <f t="shared" si="8"/>
        <v>29724.107178538387</v>
      </c>
      <c r="U9" s="147">
        <f t="shared" si="9"/>
        <v>130270.24440333026</v>
      </c>
      <c r="V9" s="148">
        <f>IF(K9=0,0,(HLOOKUP(E9,'2012-2013 CE W T&amp;D &amp; ConsCredit'!$C$6:$P$36,D9+1,FALSE)))</f>
        <v>0.772479894449701</v>
      </c>
      <c r="W9" s="147">
        <f t="shared" si="2"/>
        <v>143218.05052373654</v>
      </c>
      <c r="X9" s="91">
        <f t="shared" si="13"/>
        <v>9.2008918311441406</v>
      </c>
      <c r="Y9" s="172"/>
      <c r="Z9" s="147">
        <f t="shared" si="10"/>
        <v>15703.879859999997</v>
      </c>
      <c r="AA9" s="147">
        <f t="shared" si="11"/>
        <v>14527.178408880663</v>
      </c>
      <c r="AB9" s="147">
        <f>IF(K9=0,0,(HLOOKUP(E9,'2012-2013 CE W T&amp;D No ConsCredi'!$C$6:$P$36,D9+1,FALSE)))</f>
        <v>0.70225444949972815</v>
      </c>
      <c r="AC9" s="147">
        <f t="shared" si="12"/>
        <v>130198.22774885141</v>
      </c>
      <c r="AD9" s="93">
        <f t="shared" si="14"/>
        <v>8.9623892599308519</v>
      </c>
    </row>
    <row r="10" spans="1:492" s="74" customFormat="1" ht="15">
      <c r="B10" s="90" t="s">
        <v>57</v>
      </c>
      <c r="C10" s="192" t="s">
        <v>373</v>
      </c>
      <c r="D10" s="105">
        <v>10</v>
      </c>
      <c r="E10" s="106" t="s">
        <v>32</v>
      </c>
      <c r="F10" s="107">
        <f>19557*0.52</f>
        <v>10169.640000000001</v>
      </c>
      <c r="G10" s="145">
        <v>196</v>
      </c>
      <c r="H10" s="147">
        <v>7.5</v>
      </c>
      <c r="I10" s="147">
        <v>24</v>
      </c>
      <c r="J10" s="147">
        <f t="shared" si="0"/>
        <v>16.5</v>
      </c>
      <c r="K10" s="146">
        <f t="shared" si="3"/>
        <v>1993249.4400000002</v>
      </c>
      <c r="L10" s="147">
        <v>3.3824999999999998</v>
      </c>
      <c r="M10" s="147">
        <f t="shared" si="4"/>
        <v>34398.8073</v>
      </c>
      <c r="N10" s="147">
        <f t="shared" si="5"/>
        <v>76272.3</v>
      </c>
      <c r="O10" s="147">
        <f t="shared" si="6"/>
        <v>167799.06000000003</v>
      </c>
      <c r="P10" s="147">
        <f t="shared" si="7"/>
        <v>244071.36000000004</v>
      </c>
      <c r="Q10" s="147">
        <v>0</v>
      </c>
      <c r="R10" s="147">
        <f t="shared" si="1"/>
        <v>278470.16730000003</v>
      </c>
      <c r="S10" s="147">
        <v>1548836.1720000003</v>
      </c>
      <c r="T10" s="147">
        <f t="shared" si="8"/>
        <v>257604.22506938025</v>
      </c>
      <c r="U10" s="147">
        <f t="shared" si="9"/>
        <v>1432780.9176688255</v>
      </c>
      <c r="V10" s="148">
        <f>IF(K10=0,0,(HLOOKUP(E10,'2012-2013 CE W T&amp;D &amp; ConsCredit'!$C$6:$P$36,D10+1,FALSE)))</f>
        <v>0.772479894449701</v>
      </c>
      <c r="W10" s="147">
        <f t="shared" si="2"/>
        <v>1539745.1170231258</v>
      </c>
      <c r="X10" s="91">
        <f t="shared" si="13"/>
        <v>11.539119880084902</v>
      </c>
      <c r="Y10" s="172"/>
      <c r="Z10" s="147">
        <f t="shared" si="10"/>
        <v>110671.1073</v>
      </c>
      <c r="AA10" s="147">
        <f t="shared" si="11"/>
        <v>102378.45263644774</v>
      </c>
      <c r="AB10" s="147">
        <f>IF(K10=0,0,(HLOOKUP(E10,'2012-2013 CE W T&amp;D No ConsCredi'!$C$6:$P$36,D10+1,FALSE)))</f>
        <v>0.70225444949972815</v>
      </c>
      <c r="AC10" s="147">
        <f t="shared" si="12"/>
        <v>1399768.2882028415</v>
      </c>
      <c r="AD10" s="93">
        <f t="shared" si="14"/>
        <v>13.672489202132269</v>
      </c>
    </row>
    <row r="11" spans="1:492" s="74" customFormat="1" ht="15">
      <c r="B11" s="90" t="s">
        <v>57</v>
      </c>
      <c r="C11" s="192" t="s">
        <v>374</v>
      </c>
      <c r="D11" s="105">
        <v>10</v>
      </c>
      <c r="E11" s="106" t="s">
        <v>32</v>
      </c>
      <c r="F11" s="107">
        <f>19557*0.01</f>
        <v>195.57</v>
      </c>
      <c r="G11" s="145">
        <v>81</v>
      </c>
      <c r="H11" s="147">
        <v>10</v>
      </c>
      <c r="I11" s="147">
        <v>24</v>
      </c>
      <c r="J11" s="147">
        <f t="shared" si="0"/>
        <v>14</v>
      </c>
      <c r="K11" s="146">
        <f t="shared" si="3"/>
        <v>15841.17</v>
      </c>
      <c r="L11" s="147">
        <v>3.383</v>
      </c>
      <c r="M11" s="147">
        <f t="shared" si="4"/>
        <v>661.61330999999996</v>
      </c>
      <c r="N11" s="147">
        <f t="shared" si="5"/>
        <v>1955.6999999999998</v>
      </c>
      <c r="O11" s="147">
        <f t="shared" si="6"/>
        <v>2737.98</v>
      </c>
      <c r="P11" s="147">
        <f t="shared" si="7"/>
        <v>4693.68</v>
      </c>
      <c r="Q11" s="147">
        <v>0</v>
      </c>
      <c r="R11" s="147">
        <f t="shared" si="1"/>
        <v>5355.29331</v>
      </c>
      <c r="S11" s="147">
        <v>16019.1387</v>
      </c>
      <c r="T11" s="147">
        <f t="shared" si="8"/>
        <v>4954.0178630897317</v>
      </c>
      <c r="U11" s="147">
        <f t="shared" si="9"/>
        <v>14818.814708603146</v>
      </c>
      <c r="V11" s="148">
        <f>IF(K11=0,0,(HLOOKUP(E11,'2012-2013 CE W T&amp;D &amp; ConsCredit'!$C$6:$P$36,D11+1,FALSE)))</f>
        <v>0.772479894449701</v>
      </c>
      <c r="W11" s="147">
        <f t="shared" si="2"/>
        <v>12236.98532955977</v>
      </c>
      <c r="X11" s="91">
        <f t="shared" si="13"/>
        <v>5.4613852404013539</v>
      </c>
      <c r="Y11" s="172"/>
      <c r="Z11" s="147">
        <f t="shared" si="10"/>
        <v>2617.31331</v>
      </c>
      <c r="AA11" s="147">
        <f t="shared" si="11"/>
        <v>2421.196401480111</v>
      </c>
      <c r="AB11" s="147">
        <f>IF(K11=0,0,(HLOOKUP(E11,'2012-2013 CE W T&amp;D No ConsCredi'!$C$6:$P$36,D11+1,FALSE)))</f>
        <v>0.70225444949972815</v>
      </c>
      <c r="AC11" s="147">
        <f t="shared" si="12"/>
        <v>11124.532117781609</v>
      </c>
      <c r="AD11" s="93">
        <f t="shared" si="14"/>
        <v>4.5946425952810062</v>
      </c>
    </row>
    <row r="12" spans="1:492" s="74" customFormat="1" ht="15">
      <c r="B12" s="90" t="s">
        <v>57</v>
      </c>
      <c r="C12" s="192" t="s">
        <v>375</v>
      </c>
      <c r="D12" s="105">
        <v>10</v>
      </c>
      <c r="E12" s="106" t="s">
        <v>32</v>
      </c>
      <c r="F12" s="107">
        <f>19557*0.06</f>
        <v>1173.4199999999998</v>
      </c>
      <c r="G12" s="145">
        <v>121</v>
      </c>
      <c r="H12" s="147">
        <v>10</v>
      </c>
      <c r="I12" s="147">
        <v>24</v>
      </c>
      <c r="J12" s="147">
        <f t="shared" si="0"/>
        <v>14</v>
      </c>
      <c r="K12" s="146">
        <f t="shared" si="3"/>
        <v>141983.81999999998</v>
      </c>
      <c r="L12" s="147">
        <v>3.383</v>
      </c>
      <c r="M12" s="147">
        <f t="shared" si="4"/>
        <v>3969.6798599999993</v>
      </c>
      <c r="N12" s="147">
        <f t="shared" si="5"/>
        <v>11734.199999999999</v>
      </c>
      <c r="O12" s="147">
        <f t="shared" si="6"/>
        <v>16427.879999999997</v>
      </c>
      <c r="P12" s="147">
        <f t="shared" si="7"/>
        <v>28162.079999999994</v>
      </c>
      <c r="Q12" s="147">
        <v>0</v>
      </c>
      <c r="R12" s="147">
        <f t="shared" si="1"/>
        <v>32131.759859999995</v>
      </c>
      <c r="S12" s="147">
        <v>140822.1342</v>
      </c>
      <c r="T12" s="147">
        <f t="shared" si="8"/>
        <v>29724.107178538387</v>
      </c>
      <c r="U12" s="147">
        <f t="shared" si="9"/>
        <v>130270.24440333026</v>
      </c>
      <c r="V12" s="148">
        <f>IF(K12=0,0,(HLOOKUP(E12,'2012-2013 CE W T&amp;D &amp; ConsCredit'!$C$6:$P$36,D12+1,FALSE)))</f>
        <v>0.772479894449701</v>
      </c>
      <c r="W12" s="147">
        <f t="shared" si="2"/>
        <v>109679.64628716533</v>
      </c>
      <c r="X12" s="91">
        <f t="shared" si="13"/>
        <v>8.0725684794914869</v>
      </c>
      <c r="Y12" s="172"/>
      <c r="Z12" s="147">
        <f t="shared" si="10"/>
        <v>15703.879859999997</v>
      </c>
      <c r="AA12" s="147">
        <f t="shared" si="11"/>
        <v>14527.178408880663</v>
      </c>
      <c r="AB12" s="147">
        <f>IF(K12=0,0,(HLOOKUP(E12,'2012-2013 CE W T&amp;D No ConsCredi'!$C$6:$P$36,D12+1,FALSE)))</f>
        <v>0.70225444949972815</v>
      </c>
      <c r="AC12" s="147">
        <f t="shared" si="12"/>
        <v>99708.769351968469</v>
      </c>
      <c r="AD12" s="93">
        <f t="shared" si="14"/>
        <v>6.8636019015926131</v>
      </c>
    </row>
    <row r="13" spans="1:492" s="74" customFormat="1" ht="15.75" thickBot="1">
      <c r="B13" s="90" t="s">
        <v>57</v>
      </c>
      <c r="C13" s="194" t="s">
        <v>376</v>
      </c>
      <c r="D13" s="116">
        <v>10</v>
      </c>
      <c r="E13" s="122" t="s">
        <v>32</v>
      </c>
      <c r="F13" s="123">
        <f>19557*0.34</f>
        <v>6649.38</v>
      </c>
      <c r="G13" s="124">
        <v>157</v>
      </c>
      <c r="H13" s="127">
        <v>7.5</v>
      </c>
      <c r="I13" s="127">
        <v>24</v>
      </c>
      <c r="J13" s="127">
        <f t="shared" si="0"/>
        <v>16.5</v>
      </c>
      <c r="K13" s="125">
        <f t="shared" si="3"/>
        <v>1043952.66</v>
      </c>
      <c r="L13" s="127">
        <v>3.383</v>
      </c>
      <c r="M13" s="127">
        <f t="shared" si="4"/>
        <v>22494.85254</v>
      </c>
      <c r="N13" s="127">
        <f t="shared" si="5"/>
        <v>49870.35</v>
      </c>
      <c r="O13" s="127">
        <f t="shared" si="6"/>
        <v>109714.77</v>
      </c>
      <c r="P13" s="127">
        <f t="shared" si="7"/>
        <v>159585.12</v>
      </c>
      <c r="Q13" s="127">
        <v>0</v>
      </c>
      <c r="R13" s="127">
        <f t="shared" si="1"/>
        <v>182079.97253999999</v>
      </c>
      <c r="S13" s="127">
        <v>1012700.5740000001</v>
      </c>
      <c r="T13" s="127">
        <f t="shared" si="8"/>
        <v>168436.60734505087</v>
      </c>
      <c r="U13" s="127">
        <f t="shared" si="9"/>
        <v>936818.29232192435</v>
      </c>
      <c r="V13" s="132">
        <f>IF(K13=0,0,(HLOOKUP(E13,'2012-2013 CE W T&amp;D &amp; ConsCredit'!$C$6:$P$36,D13+1,FALSE)))</f>
        <v>0.772479894449701</v>
      </c>
      <c r="W13" s="127">
        <f t="shared" si="2"/>
        <v>806432.44060728466</v>
      </c>
      <c r="X13" s="133">
        <f t="shared" si="13"/>
        <v>10.349595378385128</v>
      </c>
      <c r="Y13" s="173"/>
      <c r="Z13" s="127">
        <f t="shared" si="10"/>
        <v>72365.202539999984</v>
      </c>
      <c r="AA13" s="127">
        <f t="shared" si="11"/>
        <v>66942.833061979632</v>
      </c>
      <c r="AB13" s="127">
        <f>IF(K13=0,0,(HLOOKUP(E13,'2012-2013 CE W T&amp;D No ConsCredi'!$C$6:$P$36,D13+1,FALSE)))</f>
        <v>0.70225444949972815</v>
      </c>
      <c r="AC13" s="127">
        <f t="shared" si="12"/>
        <v>733120.40055207687</v>
      </c>
      <c r="AD13" s="135">
        <f t="shared" si="14"/>
        <v>10.951439713842268</v>
      </c>
    </row>
    <row r="14" spans="1:492" s="239" customFormat="1" ht="15" thickBot="1">
      <c r="A14" s="74"/>
      <c r="B14" s="842"/>
      <c r="C14" s="843"/>
      <c r="D14" s="843">
        <v>10</v>
      </c>
      <c r="E14" s="843"/>
      <c r="F14" s="843"/>
      <c r="G14" s="843"/>
      <c r="H14" s="843"/>
      <c r="I14" s="845"/>
      <c r="J14" s="845"/>
      <c r="K14" s="831">
        <f>SUM(K5:K13)</f>
        <v>3496457.56</v>
      </c>
      <c r="L14" s="846"/>
      <c r="M14" s="1022">
        <f t="shared" ref="M14:S14" si="15">SUM(M5:M13)</f>
        <v>67847.746179999987</v>
      </c>
      <c r="N14" s="1022">
        <f t="shared" si="15"/>
        <v>157947.44999999998</v>
      </c>
      <c r="O14" s="1022">
        <f t="shared" si="15"/>
        <v>323420.55000000005</v>
      </c>
      <c r="P14" s="1022">
        <f t="shared" si="15"/>
        <v>481368.00000000006</v>
      </c>
      <c r="Q14" s="1022">
        <f t="shared" si="15"/>
        <v>0</v>
      </c>
      <c r="R14" s="1022">
        <f t="shared" si="15"/>
        <v>549215.74618000002</v>
      </c>
      <c r="S14" s="1022">
        <f t="shared" si="15"/>
        <v>2934474.8918000003</v>
      </c>
      <c r="T14" s="1022">
        <f>SUM(T5:T13)</f>
        <v>508062.66991674376</v>
      </c>
      <c r="U14" s="1022">
        <f>SUM(U5:U13)</f>
        <v>2714592.869380204</v>
      </c>
      <c r="V14" s="849"/>
      <c r="W14" s="1022">
        <f>SUM(W5:W13)</f>
        <v>2700943.1668966589</v>
      </c>
      <c r="X14" s="844">
        <f>(W14+U14)/T14</f>
        <v>10.659189027141686</v>
      </c>
      <c r="Y14" s="848"/>
      <c r="Z14" s="1022">
        <f>SUM(Z5:Z13)</f>
        <v>225795.19617999997</v>
      </c>
      <c r="AA14" s="1022">
        <f>SUM(AA5:AA13)</f>
        <v>208876.22218316374</v>
      </c>
      <c r="AB14" s="1022"/>
      <c r="AC14" s="1022">
        <f>SUM(AC5:AC13)</f>
        <v>2455402.8789969631</v>
      </c>
      <c r="AD14" s="863">
        <f t="shared" si="14"/>
        <v>11.755301074163521</v>
      </c>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c r="QH14" s="74"/>
      <c r="QI14" s="74"/>
      <c r="QJ14" s="74"/>
      <c r="QK14" s="74"/>
      <c r="QL14" s="74"/>
      <c r="QM14" s="74"/>
      <c r="QN14" s="74"/>
      <c r="QO14" s="74"/>
      <c r="QP14" s="74"/>
      <c r="QQ14" s="74"/>
      <c r="QR14" s="74"/>
      <c r="QS14" s="74"/>
      <c r="QT14" s="74"/>
      <c r="QU14" s="74"/>
      <c r="QV14" s="74"/>
      <c r="QW14" s="74"/>
      <c r="QX14" s="74"/>
      <c r="QY14" s="74"/>
      <c r="QZ14" s="74"/>
      <c r="RA14" s="74"/>
      <c r="RB14" s="74"/>
      <c r="RC14" s="74"/>
      <c r="RD14" s="74"/>
      <c r="RE14" s="74"/>
      <c r="RF14" s="74"/>
      <c r="RG14" s="74"/>
      <c r="RH14" s="74"/>
      <c r="RI14" s="74"/>
      <c r="RJ14" s="74"/>
      <c r="RK14" s="74"/>
      <c r="RL14" s="74"/>
      <c r="RM14" s="74"/>
      <c r="RN14" s="74"/>
      <c r="RO14" s="74"/>
      <c r="RP14" s="74"/>
      <c r="RQ14" s="74"/>
      <c r="RR14" s="74"/>
      <c r="RS14" s="74"/>
      <c r="RT14" s="74"/>
      <c r="RU14" s="74"/>
      <c r="RV14" s="74"/>
      <c r="RW14" s="74"/>
      <c r="RX14" s="74"/>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K1">
      <selection sqref="A1:A1048576"/>
      <pageMargins left="0.7" right="0.7" top="0.75" bottom="0.75" header="0.3" footer="0.3"/>
      <pageSetup paperSize="3" scale="60" orientation="landscape" r:id="rId2"/>
    </customSheetView>
  </customSheetViews>
  <mergeCells count="2">
    <mergeCell ref="M3:R3"/>
    <mergeCell ref="T3:W3"/>
  </mergeCells>
  <dataValidations count="5">
    <dataValidation type="list" allowBlank="1" showInputMessage="1" showErrorMessage="1" sqref="E5:E13">
      <formula1>INDIRECT($F5)</formula1>
    </dataValidation>
    <dataValidation type="decimal" operator="greaterThan" allowBlank="1" showInputMessage="1" showErrorMessage="1" errorTitle="Measure Life" error="Measure Life must be greater than zero." sqref="D5:D13">
      <formula1>0</formula1>
    </dataValidation>
    <dataValidation type="decimal" operator="greaterThanOrEqual" allowBlank="1" showInputMessage="1" sqref="F5:F13">
      <formula1>0</formula1>
    </dataValidation>
    <dataValidation allowBlank="1" showErrorMessage="1" sqref="I5:I13"/>
    <dataValidation allowBlank="1" showErrorMessage="1" prompt="_x000a__x000a_" sqref="S5:S13"/>
  </dataValidations>
  <hyperlinks>
    <hyperlink ref="A1" location="'Electric CE'!A1" display="Rtn to Summary"/>
  </hyperlinks>
  <pageMargins left="0.53" right="0.21" top="0.75" bottom="0.75" header="0.3" footer="0.3"/>
  <pageSetup paperSize="3" scale="45" orientation="landscape" r:id="rId3"/>
</worksheet>
</file>

<file path=xl/worksheets/sheet11.xml><?xml version="1.0" encoding="utf-8"?>
<worksheet xmlns="http://schemas.openxmlformats.org/spreadsheetml/2006/main" xmlns:r="http://schemas.openxmlformats.org/officeDocument/2006/relationships">
  <sheetPr>
    <tabColor theme="2" tint="-0.249977111117893"/>
  </sheetPr>
  <dimension ref="A1:RL26"/>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42.42578125" style="98" customWidth="1"/>
    <col min="4" max="4" width="10.5703125" style="98" customWidth="1"/>
    <col min="5" max="5" width="11.85546875" style="98" customWidth="1"/>
    <col min="6" max="6" width="20.7109375" style="98" customWidth="1"/>
    <col min="7" max="7" width="11.42578125" style="98" customWidth="1"/>
    <col min="8" max="8" width="10.7109375" style="98" customWidth="1"/>
    <col min="9" max="9" width="14.42578125" style="98" customWidth="1"/>
    <col min="10" max="10" width="14" style="98" customWidth="1"/>
    <col min="11" max="11" width="15.85546875" style="98" customWidth="1"/>
    <col min="12" max="12" width="12.85546875" style="98" customWidth="1"/>
    <col min="13" max="13" width="11.140625" style="98" customWidth="1"/>
    <col min="14" max="14" width="14.7109375" style="98" customWidth="1"/>
    <col min="15" max="15" width="15.7109375" style="98" customWidth="1"/>
    <col min="16" max="16" width="16.85546875" style="98" customWidth="1"/>
    <col min="17" max="17" width="16.28515625" style="98" customWidth="1"/>
    <col min="18" max="18" width="14.7109375" style="98" customWidth="1"/>
    <col min="19" max="19" width="16.85546875" style="98" customWidth="1"/>
    <col min="20" max="20" width="14.140625" style="98" customWidth="1"/>
    <col min="21" max="21" width="18" style="98" customWidth="1"/>
    <col min="22" max="23" width="14.140625" style="98" customWidth="1"/>
    <col min="24" max="24" width="18.28515625" style="98" customWidth="1"/>
    <col min="25" max="25" width="13" style="98" customWidth="1"/>
    <col min="26" max="26" width="6" style="97" customWidth="1"/>
    <col min="27" max="27" width="16.140625" style="97" customWidth="1"/>
    <col min="28" max="28" width="19" style="97" customWidth="1"/>
    <col min="29" max="29" width="13.28515625" style="97" customWidth="1"/>
    <col min="30" max="30" width="20.140625" style="97" customWidth="1"/>
    <col min="31" max="31" width="12.42578125" style="97" customWidth="1"/>
    <col min="32" max="67" width="9.140625" style="97"/>
    <col min="68" max="16384" width="9.140625" style="98"/>
  </cols>
  <sheetData>
    <row r="1" spans="1:480" ht="26.25">
      <c r="A1" s="1454" t="s">
        <v>680</v>
      </c>
      <c r="B1" t="s">
        <v>585</v>
      </c>
    </row>
    <row r="2" spans="1:480">
      <c r="B2" s="832" t="s">
        <v>605</v>
      </c>
      <c r="C2" s="833">
        <v>8.1000000000000003E-2</v>
      </c>
    </row>
    <row r="3" spans="1:480"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358"/>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80" ht="45.75" thickBot="1">
      <c r="B4" s="834" t="s">
        <v>579</v>
      </c>
      <c r="C4" s="835" t="s">
        <v>558</v>
      </c>
      <c r="D4" s="835" t="s">
        <v>1</v>
      </c>
      <c r="E4" s="835" t="s">
        <v>141</v>
      </c>
      <c r="F4" s="835" t="s">
        <v>4</v>
      </c>
      <c r="G4" s="835" t="s">
        <v>43</v>
      </c>
      <c r="H4" s="835" t="s">
        <v>578</v>
      </c>
      <c r="I4" s="835" t="s">
        <v>48</v>
      </c>
      <c r="J4" s="835" t="s">
        <v>50</v>
      </c>
      <c r="K4" s="835" t="s">
        <v>97</v>
      </c>
      <c r="L4" s="835" t="s">
        <v>45</v>
      </c>
      <c r="M4" s="835" t="s">
        <v>96</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480" s="337" customFormat="1">
      <c r="A5" s="340"/>
      <c r="B5" s="174">
        <v>1</v>
      </c>
      <c r="C5" s="175" t="s">
        <v>229</v>
      </c>
      <c r="D5" s="102">
        <v>30</v>
      </c>
      <c r="E5" s="176">
        <f>(L5/$L$26)*D5</f>
        <v>16.583025413714012</v>
      </c>
      <c r="F5" s="118" t="s">
        <v>0</v>
      </c>
      <c r="G5" s="119">
        <v>168480</v>
      </c>
      <c r="H5" s="203">
        <v>20.84</v>
      </c>
      <c r="I5" s="865">
        <v>4.16</v>
      </c>
      <c r="J5" s="866">
        <v>20.61</v>
      </c>
      <c r="K5" s="866">
        <f t="shared" ref="K5:K25" si="0">IF(J5&gt;I5,J5-I5,0)</f>
        <v>16.45</v>
      </c>
      <c r="L5" s="1224">
        <f>H5*G5</f>
        <v>3511123.2</v>
      </c>
      <c r="M5" s="865">
        <v>0.55276751379046707</v>
      </c>
      <c r="N5" s="86">
        <f t="shared" ref="N5:N25" si="1">M5*$N$26</f>
        <v>404034.91162237991</v>
      </c>
      <c r="O5" s="86">
        <f>I5*G5</f>
        <v>700876.80000000005</v>
      </c>
      <c r="P5" s="86">
        <f>K5*G5</f>
        <v>2771496</v>
      </c>
      <c r="Q5" s="86">
        <f t="shared" ref="Q5:Q25" si="2">J5*G5</f>
        <v>3472372.8</v>
      </c>
      <c r="R5" s="86">
        <v>0</v>
      </c>
      <c r="S5" s="86">
        <f>N5+Q5+R5</f>
        <v>3876407.7116223797</v>
      </c>
      <c r="T5" s="86">
        <v>0</v>
      </c>
      <c r="U5" s="86">
        <f>S5/(1+$C$2)^1</f>
        <v>3585946.0792066418</v>
      </c>
      <c r="V5" s="86">
        <f>T5/(1+$C$2)^1</f>
        <v>0</v>
      </c>
      <c r="W5" s="177">
        <f>IF(L5=0,0,(HLOOKUP(F5,'2012-2013 CE W T&amp;D &amp; ConsCredit'!$C$6:$P$36,D5+1,FALSE)))</f>
        <v>2.57679265504916</v>
      </c>
      <c r="X5" s="86">
        <f>W5*L5</f>
        <v>9047436.4727327041</v>
      </c>
      <c r="Y5" s="180">
        <f>(X5+V5)/U5</f>
        <v>2.5230263570316618</v>
      </c>
      <c r="Z5" s="181"/>
      <c r="AA5" s="86">
        <f>S5-P5-R5</f>
        <v>1104911.7116223797</v>
      </c>
      <c r="AB5" s="86">
        <f>AA5/(1+$C$2)^1</f>
        <v>1022119.99225012</v>
      </c>
      <c r="AC5" s="177">
        <f>IF(L5=0,0,(HLOOKUP(F5,'2012-2013 CE W T&amp;D No ConsCredi'!$C$6:$P$36,D5+1,FALSE)))</f>
        <v>2.3425387773174182</v>
      </c>
      <c r="AD5" s="86">
        <f>AC5*L5</f>
        <v>8224942.2479388211</v>
      </c>
      <c r="AE5" s="1353">
        <f>AD5/AB5</f>
        <v>8.0469439109905601</v>
      </c>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row>
    <row r="6" spans="1:480" s="337" customFormat="1">
      <c r="A6" s="1457"/>
      <c r="B6" s="182">
        <v>2</v>
      </c>
      <c r="C6" s="183" t="s">
        <v>230</v>
      </c>
      <c r="D6" s="204">
        <v>30</v>
      </c>
      <c r="E6" s="184">
        <f t="shared" ref="E6:E25" si="3">(L6/$L$26)*D6</f>
        <v>3.0778621030151623</v>
      </c>
      <c r="F6" s="106" t="s">
        <v>0</v>
      </c>
      <c r="G6" s="107">
        <v>56520</v>
      </c>
      <c r="H6" s="205">
        <v>11.53</v>
      </c>
      <c r="I6" s="867">
        <v>4.16</v>
      </c>
      <c r="J6" s="868">
        <v>20.61</v>
      </c>
      <c r="K6" s="868">
        <f t="shared" si="0"/>
        <v>16.45</v>
      </c>
      <c r="L6" s="1225">
        <f t="shared" ref="L6:L25" si="4">H6*G6</f>
        <v>651675.6</v>
      </c>
      <c r="M6" s="867">
        <v>0.10259540343383874</v>
      </c>
      <c r="N6" s="1296">
        <f t="shared" si="1"/>
        <v>74990.160827299187</v>
      </c>
      <c r="O6" s="1296">
        <f t="shared" ref="O6:O25" si="5">I6*G6</f>
        <v>235123.20000000001</v>
      </c>
      <c r="P6" s="1296">
        <f t="shared" ref="P6:P25" si="6">K6*G6</f>
        <v>929754</v>
      </c>
      <c r="Q6" s="1296">
        <f t="shared" si="2"/>
        <v>1164877.2</v>
      </c>
      <c r="R6" s="1296">
        <v>0</v>
      </c>
      <c r="S6" s="1296">
        <f>N6+Q6+R6</f>
        <v>1239867.3608272991</v>
      </c>
      <c r="T6" s="1296">
        <v>0</v>
      </c>
      <c r="U6" s="1296">
        <f t="shared" ref="U6:U25" si="7">S6/(1+$C$2)^1</f>
        <v>1146963.3310150779</v>
      </c>
      <c r="V6" s="1296">
        <f t="shared" ref="V6:V25" si="8">T6/(1+$C$2)^1</f>
        <v>0</v>
      </c>
      <c r="W6" s="186">
        <f>IF(L6=0,0,(HLOOKUP(F6,'2012-2013 CE W T&amp;D &amp; ConsCredit'!$C$6:$P$36,D6+1,FALSE)))</f>
        <v>2.57679265504916</v>
      </c>
      <c r="X6" s="1296">
        <f t="shared" ref="X6:X25" si="9">W6*L6</f>
        <v>1679232.8995547544</v>
      </c>
      <c r="Y6" s="190">
        <f>(X6+V6)/U6</f>
        <v>1.4640685139154457</v>
      </c>
      <c r="Z6" s="191"/>
      <c r="AA6" s="1296">
        <f t="shared" ref="AA6:AA25" si="10">S6-P6-R6</f>
        <v>310113.36082729907</v>
      </c>
      <c r="AB6" s="1296">
        <f t="shared" ref="AB6:AB25" si="11">AA6/(1+$C$2)^1</f>
        <v>286876.37449333863</v>
      </c>
      <c r="AC6" s="186">
        <f>IF(L6=0,0,(HLOOKUP(F6,'2012-2013 CE W T&amp;D No ConsCredi'!$C$6:$P$36,D6+1,FALSE)))</f>
        <v>2.3425387773174182</v>
      </c>
      <c r="AD6" s="1296">
        <f t="shared" ref="AD6:AD25" si="12">AC6*L6</f>
        <v>1526575.3632315949</v>
      </c>
      <c r="AE6" s="1354">
        <f>AD6/AB6</f>
        <v>5.3213701055994154</v>
      </c>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row>
    <row r="7" spans="1:480" s="337" customFormat="1">
      <c r="A7" s="1457"/>
      <c r="B7" s="182">
        <v>3</v>
      </c>
      <c r="C7" s="183" t="s">
        <v>231</v>
      </c>
      <c r="D7" s="105">
        <v>30</v>
      </c>
      <c r="E7" s="184">
        <f t="shared" si="3"/>
        <v>0</v>
      </c>
      <c r="F7" s="106" t="s">
        <v>0</v>
      </c>
      <c r="G7" s="107">
        <v>40</v>
      </c>
      <c r="H7" s="145">
        <v>0</v>
      </c>
      <c r="I7" s="867">
        <v>400</v>
      </c>
      <c r="J7" s="867">
        <v>600</v>
      </c>
      <c r="K7" s="868">
        <f t="shared" si="0"/>
        <v>200</v>
      </c>
      <c r="L7" s="1225">
        <f t="shared" si="4"/>
        <v>0</v>
      </c>
      <c r="M7" s="867">
        <v>0</v>
      </c>
      <c r="N7" s="1296">
        <f t="shared" si="1"/>
        <v>0</v>
      </c>
      <c r="O7" s="1296">
        <f t="shared" si="5"/>
        <v>16000</v>
      </c>
      <c r="P7" s="1296">
        <f t="shared" si="6"/>
        <v>8000</v>
      </c>
      <c r="Q7" s="1296">
        <f t="shared" si="2"/>
        <v>24000</v>
      </c>
      <c r="R7" s="1296">
        <v>0</v>
      </c>
      <c r="S7" s="1296">
        <f>N7+Q7+R7</f>
        <v>24000</v>
      </c>
      <c r="T7" s="1296">
        <v>0</v>
      </c>
      <c r="U7" s="1296">
        <f t="shared" si="7"/>
        <v>22201.665124884366</v>
      </c>
      <c r="V7" s="1296">
        <f t="shared" si="8"/>
        <v>0</v>
      </c>
      <c r="W7" s="186">
        <f>IF(L7=0,0,(HLOOKUP(F7,'2012-2013 CE W T&amp;D &amp; ConsCredit'!$C$6:$P$36,D7+1,FALSE)))</f>
        <v>0</v>
      </c>
      <c r="X7" s="1296">
        <f t="shared" si="9"/>
        <v>0</v>
      </c>
      <c r="Y7" s="190">
        <f t="shared" ref="Y7:Y25" si="13">(X7+V7)/U7</f>
        <v>0</v>
      </c>
      <c r="Z7" s="191"/>
      <c r="AA7" s="1296">
        <f t="shared" si="10"/>
        <v>16000</v>
      </c>
      <c r="AB7" s="1296">
        <f t="shared" si="11"/>
        <v>14801.110083256244</v>
      </c>
      <c r="AC7" s="186">
        <f>IF(L7=0,0,(HLOOKUP(F7,'2012-2013 CE W T&amp;D No ConsCredi'!$C$6:$P$36,D7+1,FALSE)))</f>
        <v>0</v>
      </c>
      <c r="AD7" s="1296">
        <f t="shared" si="12"/>
        <v>0</v>
      </c>
      <c r="AE7" s="1354">
        <f t="shared" ref="AE7:AE26" si="14">AD7/AB7</f>
        <v>0</v>
      </c>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340"/>
      <c r="PL7" s="340"/>
      <c r="PM7" s="340"/>
      <c r="PN7" s="340"/>
      <c r="PO7" s="340"/>
      <c r="PP7" s="340"/>
      <c r="PQ7" s="340"/>
      <c r="PR7" s="340"/>
      <c r="PS7" s="340"/>
      <c r="PT7" s="340"/>
      <c r="PU7" s="340"/>
      <c r="PV7" s="340"/>
      <c r="PW7" s="340"/>
      <c r="PX7" s="340"/>
      <c r="PY7" s="340"/>
      <c r="PZ7" s="340"/>
      <c r="QA7" s="340"/>
      <c r="QB7" s="340"/>
      <c r="QC7" s="340"/>
      <c r="QD7" s="340"/>
      <c r="QE7" s="340"/>
      <c r="QF7" s="340"/>
      <c r="QG7" s="340"/>
      <c r="QH7" s="340"/>
      <c r="QI7" s="340"/>
      <c r="QJ7" s="340"/>
      <c r="QK7" s="340"/>
      <c r="QL7" s="340"/>
      <c r="QM7" s="340"/>
      <c r="QN7" s="340"/>
      <c r="QO7" s="340"/>
      <c r="QP7" s="340"/>
      <c r="QQ7" s="340"/>
      <c r="QR7" s="340"/>
      <c r="QS7" s="340"/>
      <c r="QT7" s="340"/>
      <c r="QU7" s="340"/>
      <c r="QV7" s="340"/>
      <c r="QW7" s="340"/>
      <c r="QX7" s="340"/>
      <c r="QY7" s="340"/>
      <c r="QZ7" s="340"/>
      <c r="RA7" s="340"/>
      <c r="RB7" s="340"/>
      <c r="RC7" s="340"/>
      <c r="RD7" s="340"/>
      <c r="RE7" s="340"/>
      <c r="RF7" s="340"/>
      <c r="RG7" s="340"/>
      <c r="RH7" s="340"/>
      <c r="RI7" s="340"/>
      <c r="RJ7" s="340"/>
      <c r="RK7" s="340"/>
      <c r="RL7" s="340"/>
    </row>
    <row r="8" spans="1:480" s="337" customFormat="1">
      <c r="A8" s="1457"/>
      <c r="B8" s="182">
        <v>4</v>
      </c>
      <c r="C8" s="192" t="s">
        <v>232</v>
      </c>
      <c r="D8" s="105">
        <v>20</v>
      </c>
      <c r="E8" s="184">
        <f t="shared" si="3"/>
        <v>2.1072124779280439</v>
      </c>
      <c r="F8" s="106" t="s">
        <v>0</v>
      </c>
      <c r="G8" s="107">
        <v>360</v>
      </c>
      <c r="H8" s="145">
        <v>1859</v>
      </c>
      <c r="I8" s="867">
        <v>500</v>
      </c>
      <c r="J8" s="867">
        <v>1000</v>
      </c>
      <c r="K8" s="868">
        <f t="shared" si="0"/>
        <v>500</v>
      </c>
      <c r="L8" s="1225">
        <f t="shared" si="4"/>
        <v>669240</v>
      </c>
      <c r="M8" s="867">
        <v>0.1053606238964022</v>
      </c>
      <c r="N8" s="1296">
        <f t="shared" si="1"/>
        <v>77011.346185221162</v>
      </c>
      <c r="O8" s="1296">
        <f t="shared" si="5"/>
        <v>180000</v>
      </c>
      <c r="P8" s="1296">
        <f t="shared" si="6"/>
        <v>180000</v>
      </c>
      <c r="Q8" s="1296">
        <f t="shared" si="2"/>
        <v>360000</v>
      </c>
      <c r="R8" s="1296">
        <v>0</v>
      </c>
      <c r="S8" s="1296">
        <f t="shared" ref="S8:S25" si="15">N8+Q8+R8</f>
        <v>437011.34618522116</v>
      </c>
      <c r="T8" s="1296">
        <v>0</v>
      </c>
      <c r="U8" s="1296">
        <f t="shared" si="7"/>
        <v>404265.81515746639</v>
      </c>
      <c r="V8" s="1296">
        <f t="shared" si="8"/>
        <v>0</v>
      </c>
      <c r="W8" s="186">
        <f>IF(L8=0,0,(HLOOKUP(F8,'2012-2013 CE W T&amp;D &amp; ConsCredit'!$C$6:$P$36,D8+1,FALSE)))</f>
        <v>2.0523647707496258</v>
      </c>
      <c r="X8" s="1296">
        <f t="shared" si="9"/>
        <v>1373524.5991764795</v>
      </c>
      <c r="Y8" s="190">
        <f t="shared" si="13"/>
        <v>3.3975778996833434</v>
      </c>
      <c r="Z8" s="191"/>
      <c r="AA8" s="1296">
        <f t="shared" si="10"/>
        <v>257011.34618522116</v>
      </c>
      <c r="AB8" s="1296">
        <f t="shared" si="11"/>
        <v>237753.32672083363</v>
      </c>
      <c r="AC8" s="186">
        <f>IF(L8=0,0,(HLOOKUP(F8,'2012-2013 CE W T&amp;D No ConsCredi'!$C$6:$P$36,D8+1,FALSE)))</f>
        <v>1.8657861552269326</v>
      </c>
      <c r="AD8" s="1296">
        <f t="shared" si="12"/>
        <v>1248658.7265240725</v>
      </c>
      <c r="AE8" s="1354">
        <f t="shared" si="14"/>
        <v>5.2519085379201806</v>
      </c>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340"/>
      <c r="PL8" s="340"/>
      <c r="PM8" s="340"/>
      <c r="PN8" s="340"/>
      <c r="PO8" s="340"/>
      <c r="PP8" s="340"/>
      <c r="PQ8" s="340"/>
      <c r="PR8" s="340"/>
      <c r="PS8" s="340"/>
      <c r="PT8" s="340"/>
      <c r="PU8" s="340"/>
      <c r="PV8" s="340"/>
      <c r="PW8" s="340"/>
      <c r="PX8" s="340"/>
      <c r="PY8" s="340"/>
      <c r="PZ8" s="340"/>
      <c r="QA8" s="340"/>
      <c r="QB8" s="340"/>
      <c r="QC8" s="340"/>
      <c r="QD8" s="340"/>
      <c r="QE8" s="340"/>
      <c r="QF8" s="340"/>
      <c r="QG8" s="340"/>
      <c r="QH8" s="340"/>
      <c r="QI8" s="340"/>
      <c r="QJ8" s="340"/>
      <c r="QK8" s="340"/>
      <c r="QL8" s="340"/>
      <c r="QM8" s="340"/>
      <c r="QN8" s="340"/>
      <c r="QO8" s="340"/>
      <c r="QP8" s="340"/>
      <c r="QQ8" s="340"/>
      <c r="QR8" s="340"/>
      <c r="QS8" s="340"/>
      <c r="QT8" s="340"/>
      <c r="QU8" s="340"/>
      <c r="QV8" s="340"/>
      <c r="QW8" s="340"/>
      <c r="QX8" s="340"/>
      <c r="QY8" s="340"/>
      <c r="QZ8" s="340"/>
      <c r="RA8" s="340"/>
      <c r="RB8" s="340"/>
      <c r="RC8" s="340"/>
      <c r="RD8" s="340"/>
      <c r="RE8" s="340"/>
      <c r="RF8" s="340"/>
      <c r="RG8" s="340"/>
      <c r="RH8" s="340"/>
      <c r="RI8" s="340"/>
      <c r="RJ8" s="340"/>
      <c r="RK8" s="340"/>
      <c r="RL8" s="340"/>
    </row>
    <row r="9" spans="1:480" s="337" customFormat="1">
      <c r="A9" s="1457"/>
      <c r="B9" s="182">
        <v>5</v>
      </c>
      <c r="C9" s="192" t="s">
        <v>233</v>
      </c>
      <c r="D9" s="105">
        <v>30</v>
      </c>
      <c r="E9" s="184">
        <f t="shared" si="3"/>
        <v>1.4373624858172076</v>
      </c>
      <c r="F9" s="106" t="s">
        <v>0</v>
      </c>
      <c r="G9" s="107">
        <v>142211.53846153847</v>
      </c>
      <c r="H9" s="145">
        <v>2.14</v>
      </c>
      <c r="I9" s="867">
        <v>0.22</v>
      </c>
      <c r="J9" s="867">
        <v>1.08</v>
      </c>
      <c r="K9" s="868">
        <f t="shared" si="0"/>
        <v>0.8600000000000001</v>
      </c>
      <c r="L9" s="1225">
        <f t="shared" si="4"/>
        <v>304332.69230769231</v>
      </c>
      <c r="M9" s="867">
        <v>4.7912082860573586E-2</v>
      </c>
      <c r="N9" s="1296">
        <f t="shared" si="1"/>
        <v>35020.42663736191</v>
      </c>
      <c r="O9" s="1296">
        <f t="shared" si="5"/>
        <v>31286.538461538465</v>
      </c>
      <c r="P9" s="1296">
        <f t="shared" si="6"/>
        <v>122301.92307692309</v>
      </c>
      <c r="Q9" s="1296">
        <f t="shared" si="2"/>
        <v>153588.46153846156</v>
      </c>
      <c r="R9" s="1296">
        <v>0</v>
      </c>
      <c r="S9" s="1296">
        <f t="shared" si="15"/>
        <v>188608.88817582346</v>
      </c>
      <c r="T9" s="1296">
        <v>0</v>
      </c>
      <c r="U9" s="1296">
        <f t="shared" si="7"/>
        <v>174476.30728568314</v>
      </c>
      <c r="V9" s="1296">
        <f t="shared" si="8"/>
        <v>0</v>
      </c>
      <c r="W9" s="186">
        <f>IF(L9=0,0,(HLOOKUP(F9,'2012-2013 CE W T&amp;D &amp; ConsCredit'!$C$6:$P$36,D9+1,FALSE)))</f>
        <v>2.57679265504916</v>
      </c>
      <c r="X9" s="1296">
        <f t="shared" si="9"/>
        <v>784202.2462297976</v>
      </c>
      <c r="Y9" s="190">
        <f t="shared" si="13"/>
        <v>4.4946059349236709</v>
      </c>
      <c r="Z9" s="191"/>
      <c r="AA9" s="1296">
        <f t="shared" si="10"/>
        <v>66306.965098900371</v>
      </c>
      <c r="AB9" s="1296">
        <f t="shared" si="11"/>
        <v>61338.54310721589</v>
      </c>
      <c r="AC9" s="186">
        <f>IF(L9=0,0,(HLOOKUP(F9,'2012-2013 CE W T&amp;D No ConsCredi'!$C$6:$P$36,D9+1,FALSE)))</f>
        <v>2.3425387773174182</v>
      </c>
      <c r="AD9" s="1296">
        <f t="shared" si="12"/>
        <v>712911.13293617964</v>
      </c>
      <c r="AE9" s="1354">
        <f t="shared" si="14"/>
        <v>11.622563837064995</v>
      </c>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340"/>
      <c r="PL9" s="340"/>
      <c r="PM9" s="340"/>
      <c r="PN9" s="340"/>
      <c r="PO9" s="340"/>
      <c r="PP9" s="340"/>
      <c r="PQ9" s="340"/>
      <c r="PR9" s="340"/>
      <c r="PS9" s="340"/>
      <c r="PT9" s="340"/>
      <c r="PU9" s="340"/>
      <c r="PV9" s="340"/>
      <c r="PW9" s="340"/>
      <c r="PX9" s="340"/>
      <c r="PY9" s="340"/>
      <c r="PZ9" s="340"/>
      <c r="QA9" s="340"/>
      <c r="QB9" s="340"/>
      <c r="QC9" s="340"/>
      <c r="QD9" s="340"/>
      <c r="QE9" s="340"/>
      <c r="QF9" s="340"/>
      <c r="QG9" s="340"/>
      <c r="QH9" s="340"/>
      <c r="QI9" s="340"/>
      <c r="QJ9" s="340"/>
      <c r="QK9" s="340"/>
      <c r="QL9" s="340"/>
      <c r="QM9" s="340"/>
      <c r="QN9" s="340"/>
      <c r="QO9" s="340"/>
      <c r="QP9" s="340"/>
      <c r="QQ9" s="340"/>
      <c r="QR9" s="340"/>
      <c r="QS9" s="340"/>
      <c r="QT9" s="340"/>
      <c r="QU9" s="340"/>
      <c r="QV9" s="340"/>
      <c r="QW9" s="340"/>
      <c r="QX9" s="340"/>
      <c r="QY9" s="340"/>
      <c r="QZ9" s="340"/>
      <c r="RA9" s="340"/>
      <c r="RB9" s="340"/>
      <c r="RC9" s="340"/>
      <c r="RD9" s="340"/>
      <c r="RE9" s="340"/>
      <c r="RF9" s="340"/>
      <c r="RG9" s="340"/>
      <c r="RH9" s="340"/>
      <c r="RI9" s="340"/>
      <c r="RJ9" s="340"/>
      <c r="RK9" s="340"/>
      <c r="RL9" s="340"/>
    </row>
    <row r="10" spans="1:480" s="337" customFormat="1">
      <c r="A10" s="1457"/>
      <c r="B10" s="182">
        <v>6</v>
      </c>
      <c r="C10" s="192" t="s">
        <v>234</v>
      </c>
      <c r="D10" s="105">
        <v>30</v>
      </c>
      <c r="E10" s="184">
        <f t="shared" si="3"/>
        <v>0.99221090706427917</v>
      </c>
      <c r="F10" s="106" t="s">
        <v>0</v>
      </c>
      <c r="G10" s="107">
        <v>88269.230769230766</v>
      </c>
      <c r="H10" s="145">
        <v>2.38</v>
      </c>
      <c r="I10" s="867">
        <v>0.22</v>
      </c>
      <c r="J10" s="867">
        <v>1.08</v>
      </c>
      <c r="K10" s="868">
        <f t="shared" si="0"/>
        <v>0.8600000000000001</v>
      </c>
      <c r="L10" s="1225">
        <f t="shared" si="4"/>
        <v>210080.76923076922</v>
      </c>
      <c r="M10" s="867">
        <v>3.3073696902142638E-2</v>
      </c>
      <c r="N10" s="1296">
        <f t="shared" si="1"/>
        <v>24174.590350380022</v>
      </c>
      <c r="O10" s="1296">
        <f t="shared" si="5"/>
        <v>19419.23076923077</v>
      </c>
      <c r="P10" s="1296">
        <f t="shared" si="6"/>
        <v>75911.538461538468</v>
      </c>
      <c r="Q10" s="1296">
        <f t="shared" si="2"/>
        <v>95330.769230769234</v>
      </c>
      <c r="R10" s="1296">
        <v>0</v>
      </c>
      <c r="S10" s="1296">
        <f t="shared" si="15"/>
        <v>119505.35958114926</v>
      </c>
      <c r="T10" s="1296">
        <v>0</v>
      </c>
      <c r="U10" s="1296">
        <f t="shared" si="7"/>
        <v>110550.74891873197</v>
      </c>
      <c r="V10" s="1296">
        <f t="shared" si="8"/>
        <v>0</v>
      </c>
      <c r="W10" s="186">
        <f>IF(L10=0,0,(HLOOKUP(F10,'2012-2013 CE W T&amp;D &amp; ConsCredit'!$C$6:$P$36,D10+1,FALSE)))</f>
        <v>2.57679265504916</v>
      </c>
      <c r="X10" s="1296">
        <f t="shared" si="9"/>
        <v>541334.58312092372</v>
      </c>
      <c r="Y10" s="190">
        <f t="shared" si="13"/>
        <v>4.8967066113579145</v>
      </c>
      <c r="Z10" s="191"/>
      <c r="AA10" s="1296">
        <f t="shared" si="10"/>
        <v>43593.821119610788</v>
      </c>
      <c r="AB10" s="1296">
        <f t="shared" si="11"/>
        <v>40327.309083821267</v>
      </c>
      <c r="AC10" s="186">
        <f>IF(L10=0,0,(HLOOKUP(F10,'2012-2013 CE W T&amp;D No ConsCredi'!$C$6:$P$36,D10+1,FALSE)))</f>
        <v>2.3425387773174182</v>
      </c>
      <c r="AD10" s="1296">
        <f t="shared" si="12"/>
        <v>492122.34829174884</v>
      </c>
      <c r="AE10" s="1354">
        <f t="shared" si="14"/>
        <v>12.203203225607265</v>
      </c>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c r="NS10" s="340"/>
      <c r="NT10" s="340"/>
      <c r="NU10" s="340"/>
      <c r="NV10" s="340"/>
      <c r="NW10" s="340"/>
      <c r="NX10" s="340"/>
      <c r="NY10" s="340"/>
      <c r="NZ10" s="340"/>
      <c r="OA10" s="340"/>
      <c r="OB10" s="340"/>
      <c r="OC10" s="340"/>
      <c r="OD10" s="340"/>
      <c r="OE10" s="340"/>
      <c r="OF10" s="340"/>
      <c r="OG10" s="340"/>
      <c r="OH10" s="340"/>
      <c r="OI10" s="340"/>
      <c r="OJ10" s="340"/>
      <c r="OK10" s="340"/>
      <c r="OL10" s="340"/>
      <c r="OM10" s="340"/>
      <c r="ON10" s="340"/>
      <c r="OO10" s="340"/>
      <c r="OP10" s="340"/>
      <c r="OQ10" s="340"/>
      <c r="OR10" s="340"/>
      <c r="OS10" s="340"/>
      <c r="OT10" s="340"/>
      <c r="OU10" s="340"/>
      <c r="OV10" s="340"/>
      <c r="OW10" s="340"/>
      <c r="OX10" s="340"/>
      <c r="OY10" s="340"/>
      <c r="OZ10" s="340"/>
      <c r="PA10" s="340"/>
      <c r="PB10" s="340"/>
      <c r="PC10" s="340"/>
      <c r="PD10" s="340"/>
      <c r="PE10" s="340"/>
      <c r="PF10" s="340"/>
      <c r="PG10" s="340"/>
      <c r="PH10" s="340"/>
      <c r="PI10" s="340"/>
      <c r="PJ10" s="340"/>
      <c r="PK10" s="340"/>
      <c r="PL10" s="340"/>
      <c r="PM10" s="340"/>
      <c r="PN10" s="340"/>
      <c r="PO10" s="340"/>
      <c r="PP10" s="340"/>
      <c r="PQ10" s="340"/>
      <c r="PR10" s="340"/>
      <c r="PS10" s="340"/>
      <c r="PT10" s="340"/>
      <c r="PU10" s="340"/>
      <c r="PV10" s="340"/>
      <c r="PW10" s="340"/>
      <c r="PX10" s="340"/>
      <c r="PY10" s="340"/>
      <c r="PZ10" s="340"/>
      <c r="QA10" s="340"/>
      <c r="QB10" s="340"/>
      <c r="QC10" s="340"/>
      <c r="QD10" s="340"/>
      <c r="QE10" s="340"/>
      <c r="QF10" s="340"/>
      <c r="QG10" s="340"/>
      <c r="QH10" s="340"/>
      <c r="QI10" s="340"/>
      <c r="QJ10" s="340"/>
      <c r="QK10" s="340"/>
      <c r="QL10" s="340"/>
      <c r="QM10" s="340"/>
      <c r="QN10" s="340"/>
      <c r="QO10" s="340"/>
      <c r="QP10" s="340"/>
      <c r="QQ10" s="340"/>
      <c r="QR10" s="340"/>
      <c r="QS10" s="340"/>
      <c r="QT10" s="340"/>
      <c r="QU10" s="340"/>
      <c r="QV10" s="340"/>
      <c r="QW10" s="340"/>
      <c r="QX10" s="340"/>
      <c r="QY10" s="340"/>
      <c r="QZ10" s="340"/>
      <c r="RA10" s="340"/>
      <c r="RB10" s="340"/>
      <c r="RC10" s="340"/>
      <c r="RD10" s="340"/>
      <c r="RE10" s="340"/>
      <c r="RF10" s="340"/>
      <c r="RG10" s="340"/>
      <c r="RH10" s="340"/>
      <c r="RI10" s="340"/>
      <c r="RJ10" s="340"/>
      <c r="RK10" s="340"/>
      <c r="RL10" s="340"/>
    </row>
    <row r="11" spans="1:480" s="337" customFormat="1">
      <c r="A11" s="340"/>
      <c r="B11" s="182">
        <v>7</v>
      </c>
      <c r="C11" s="192" t="s">
        <v>235</v>
      </c>
      <c r="D11" s="105">
        <v>30</v>
      </c>
      <c r="E11" s="184">
        <f t="shared" si="3"/>
        <v>0.12043643129631773</v>
      </c>
      <c r="F11" s="106" t="s">
        <v>0</v>
      </c>
      <c r="G11" s="107">
        <v>24519.23076923077</v>
      </c>
      <c r="H11" s="145">
        <v>1.04</v>
      </c>
      <c r="I11" s="867">
        <v>0.22</v>
      </c>
      <c r="J11" s="867">
        <v>1.08</v>
      </c>
      <c r="K11" s="868">
        <f t="shared" si="0"/>
        <v>0.8600000000000001</v>
      </c>
      <c r="L11" s="1225">
        <f t="shared" si="4"/>
        <v>25500</v>
      </c>
      <c r="M11" s="867">
        <v>4.0145477098772579E-3</v>
      </c>
      <c r="N11" s="1296">
        <f t="shared" si="1"/>
        <v>2934.3573721282942</v>
      </c>
      <c r="O11" s="1296">
        <f t="shared" si="5"/>
        <v>5394.2307692307695</v>
      </c>
      <c r="P11" s="1296">
        <f t="shared" si="6"/>
        <v>21086.538461538465</v>
      </c>
      <c r="Q11" s="1296">
        <f t="shared" si="2"/>
        <v>26480.769230769234</v>
      </c>
      <c r="R11" s="1296">
        <v>0</v>
      </c>
      <c r="S11" s="1296">
        <f t="shared" si="15"/>
        <v>29415.12660289753</v>
      </c>
      <c r="T11" s="1296">
        <v>0</v>
      </c>
      <c r="U11" s="1296">
        <f t="shared" si="7"/>
        <v>27211.032935150353</v>
      </c>
      <c r="V11" s="1296">
        <f t="shared" si="8"/>
        <v>0</v>
      </c>
      <c r="W11" s="186">
        <f>IF(L11=0,0,(HLOOKUP(F11,'2012-2013 CE W T&amp;D &amp; ConsCredit'!$C$6:$P$36,D11+1,FALSE)))</f>
        <v>2.57679265504916</v>
      </c>
      <c r="X11" s="1296">
        <f t="shared" si="9"/>
        <v>65708.212703753583</v>
      </c>
      <c r="Y11" s="190">
        <f t="shared" si="13"/>
        <v>2.4147636313678409</v>
      </c>
      <c r="Z11" s="191"/>
      <c r="AA11" s="1296">
        <f t="shared" si="10"/>
        <v>8328.588141359065</v>
      </c>
      <c r="AB11" s="1296">
        <f t="shared" si="11"/>
        <v>7704.5218698973777</v>
      </c>
      <c r="AC11" s="186">
        <f>IF(L11=0,0,(HLOOKUP(F11,'2012-2013 CE W T&amp;D No ConsCredi'!$C$6:$P$36,D11+1,FALSE)))</f>
        <v>2.3425387773174182</v>
      </c>
      <c r="AD11" s="1296">
        <f t="shared" si="12"/>
        <v>59734.738821594161</v>
      </c>
      <c r="AE11" s="1354">
        <f t="shared" si="14"/>
        <v>7.7532051735729333</v>
      </c>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c r="MC11" s="340"/>
      <c r="MD11" s="340"/>
      <c r="ME11" s="340"/>
      <c r="MF11" s="340"/>
      <c r="MG11" s="340"/>
      <c r="MH11" s="340"/>
      <c r="MI11" s="340"/>
      <c r="MJ11" s="340"/>
      <c r="MK11" s="340"/>
      <c r="ML11" s="340"/>
      <c r="MM11" s="340"/>
      <c r="MN11" s="340"/>
      <c r="MO11" s="340"/>
      <c r="MP11" s="340"/>
      <c r="MQ11" s="340"/>
      <c r="MR11" s="340"/>
      <c r="MS11" s="340"/>
      <c r="MT11" s="340"/>
      <c r="MU11" s="340"/>
      <c r="MV11" s="340"/>
      <c r="MW11" s="340"/>
      <c r="MX11" s="340"/>
      <c r="MY11" s="340"/>
      <c r="MZ11" s="340"/>
      <c r="NA11" s="340"/>
      <c r="NB11" s="340"/>
      <c r="NC11" s="340"/>
      <c r="ND11" s="340"/>
      <c r="NE11" s="340"/>
      <c r="NF11" s="340"/>
      <c r="NG11" s="340"/>
      <c r="NH11" s="340"/>
      <c r="NI11" s="340"/>
      <c r="NJ11" s="340"/>
      <c r="NK11" s="340"/>
      <c r="NL11" s="340"/>
      <c r="NM11" s="340"/>
      <c r="NN11" s="340"/>
      <c r="NO11" s="340"/>
      <c r="NP11" s="340"/>
      <c r="NQ11" s="340"/>
      <c r="NR11" s="340"/>
      <c r="NS11" s="340"/>
      <c r="NT11" s="340"/>
      <c r="NU11" s="340"/>
      <c r="NV11" s="340"/>
      <c r="NW11" s="340"/>
      <c r="NX11" s="340"/>
      <c r="NY11" s="340"/>
      <c r="NZ11" s="340"/>
      <c r="OA11" s="340"/>
      <c r="OB11" s="340"/>
      <c r="OC11" s="340"/>
      <c r="OD11" s="340"/>
      <c r="OE11" s="340"/>
      <c r="OF11" s="340"/>
      <c r="OG11" s="340"/>
      <c r="OH11" s="340"/>
      <c r="OI11" s="340"/>
      <c r="OJ11" s="340"/>
      <c r="OK11" s="340"/>
      <c r="OL11" s="340"/>
      <c r="OM11" s="340"/>
      <c r="ON11" s="340"/>
      <c r="OO11" s="340"/>
      <c r="OP11" s="340"/>
      <c r="OQ11" s="340"/>
      <c r="OR11" s="340"/>
      <c r="OS11" s="340"/>
      <c r="OT11" s="340"/>
      <c r="OU11" s="340"/>
      <c r="OV11" s="340"/>
      <c r="OW11" s="340"/>
      <c r="OX11" s="340"/>
      <c r="OY11" s="340"/>
      <c r="OZ11" s="340"/>
      <c r="PA11" s="340"/>
      <c r="PB11" s="340"/>
      <c r="PC11" s="340"/>
      <c r="PD11" s="340"/>
      <c r="PE11" s="340"/>
      <c r="PF11" s="340"/>
      <c r="PG11" s="340"/>
      <c r="PH11" s="340"/>
      <c r="PI11" s="340"/>
      <c r="PJ11" s="340"/>
      <c r="PK11" s="340"/>
      <c r="PL11" s="340"/>
      <c r="PM11" s="340"/>
      <c r="PN11" s="340"/>
      <c r="PO11" s="340"/>
      <c r="PP11" s="340"/>
      <c r="PQ11" s="340"/>
      <c r="PR11" s="340"/>
      <c r="PS11" s="340"/>
      <c r="PT11" s="340"/>
      <c r="PU11" s="340"/>
      <c r="PV11" s="340"/>
      <c r="PW11" s="340"/>
      <c r="PX11" s="340"/>
      <c r="PY11" s="340"/>
      <c r="PZ11" s="340"/>
      <c r="QA11" s="340"/>
      <c r="QB11" s="340"/>
      <c r="QC11" s="340"/>
      <c r="QD11" s="340"/>
      <c r="QE11" s="340"/>
      <c r="QF11" s="340"/>
      <c r="QG11" s="340"/>
      <c r="QH11" s="340"/>
      <c r="QI11" s="340"/>
      <c r="QJ11" s="340"/>
      <c r="QK11" s="340"/>
      <c r="QL11" s="340"/>
      <c r="QM11" s="340"/>
      <c r="QN11" s="340"/>
      <c r="QO11" s="340"/>
      <c r="QP11" s="340"/>
      <c r="QQ11" s="340"/>
      <c r="QR11" s="340"/>
      <c r="QS11" s="340"/>
      <c r="QT11" s="340"/>
      <c r="QU11" s="340"/>
      <c r="QV11" s="340"/>
      <c r="QW11" s="340"/>
      <c r="QX11" s="340"/>
      <c r="QY11" s="340"/>
      <c r="QZ11" s="340"/>
      <c r="RA11" s="340"/>
      <c r="RB11" s="340"/>
      <c r="RC11" s="340"/>
      <c r="RD11" s="340"/>
      <c r="RE11" s="340"/>
      <c r="RF11" s="340"/>
      <c r="RG11" s="340"/>
      <c r="RH11" s="340"/>
      <c r="RI11" s="340"/>
      <c r="RJ11" s="340"/>
      <c r="RK11" s="340"/>
      <c r="RL11" s="340"/>
    </row>
    <row r="12" spans="1:480" s="337" customFormat="1">
      <c r="A12" s="1457"/>
      <c r="B12" s="182">
        <v>8</v>
      </c>
      <c r="C12" s="192" t="s">
        <v>236</v>
      </c>
      <c r="D12" s="105">
        <v>30</v>
      </c>
      <c r="E12" s="184">
        <f t="shared" si="3"/>
        <v>0.12353362760642669</v>
      </c>
      <c r="F12" s="106" t="s">
        <v>0</v>
      </c>
      <c r="G12" s="107">
        <v>39038.461538461539</v>
      </c>
      <c r="H12" s="145">
        <v>0.67</v>
      </c>
      <c r="I12" s="867">
        <v>0.11</v>
      </c>
      <c r="J12" s="867">
        <v>0.66</v>
      </c>
      <c r="K12" s="868">
        <f t="shared" si="0"/>
        <v>0.55000000000000004</v>
      </c>
      <c r="L12" s="1225">
        <f t="shared" si="4"/>
        <v>26155.769230769234</v>
      </c>
      <c r="M12" s="867">
        <v>4.1177875868808897E-3</v>
      </c>
      <c r="N12" s="1296">
        <f t="shared" si="1"/>
        <v>3009.8185986664357</v>
      </c>
      <c r="O12" s="1296">
        <f t="shared" si="5"/>
        <v>4294.2307692307695</v>
      </c>
      <c r="P12" s="1296">
        <f t="shared" si="6"/>
        <v>21471.153846153848</v>
      </c>
      <c r="Q12" s="1296">
        <f t="shared" si="2"/>
        <v>25765.384615384617</v>
      </c>
      <c r="R12" s="1296">
        <v>0</v>
      </c>
      <c r="S12" s="1296">
        <f t="shared" si="15"/>
        <v>28775.203214051053</v>
      </c>
      <c r="T12" s="1296">
        <v>0</v>
      </c>
      <c r="U12" s="1296">
        <f t="shared" si="7"/>
        <v>26619.059402452407</v>
      </c>
      <c r="V12" s="1296">
        <f t="shared" si="8"/>
        <v>0</v>
      </c>
      <c r="W12" s="186">
        <f>IF(L12=0,0,(HLOOKUP(F12,'2012-2013 CE W T&amp;D &amp; ConsCredit'!$C$6:$P$36,D12+1,FALSE)))</f>
        <v>2.57679265504916</v>
      </c>
      <c r="X12" s="1296">
        <f t="shared" si="9"/>
        <v>67397.994041006983</v>
      </c>
      <c r="Y12" s="190">
        <f t="shared" si="13"/>
        <v>2.5319449880636138</v>
      </c>
      <c r="Z12" s="191"/>
      <c r="AA12" s="1296">
        <f t="shared" si="10"/>
        <v>7304.0493678972052</v>
      </c>
      <c r="AB12" s="1296">
        <f t="shared" si="11"/>
        <v>6756.7524217365453</v>
      </c>
      <c r="AC12" s="186">
        <f>IF(L12=0,0,(HLOOKUP(F12,'2012-2013 CE W T&amp;D No ConsCredi'!$C$6:$P$36,D12+1,FALSE)))</f>
        <v>2.3425387773174182</v>
      </c>
      <c r="AD12" s="1296">
        <f t="shared" si="12"/>
        <v>61270.903673642708</v>
      </c>
      <c r="AE12" s="1354">
        <f t="shared" si="14"/>
        <v>9.0680995616375633</v>
      </c>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c r="KM12" s="340"/>
      <c r="KN12" s="340"/>
      <c r="KO12" s="340"/>
      <c r="KP12" s="340"/>
      <c r="KQ12" s="340"/>
      <c r="KR12" s="340"/>
      <c r="KS12" s="340"/>
      <c r="KT12" s="340"/>
      <c r="KU12" s="340"/>
      <c r="KV12" s="340"/>
      <c r="KW12" s="340"/>
      <c r="KX12" s="340"/>
      <c r="KY12" s="340"/>
      <c r="KZ12" s="340"/>
      <c r="LA12" s="340"/>
      <c r="LB12" s="340"/>
      <c r="LC12" s="340"/>
      <c r="LD12" s="340"/>
      <c r="LE12" s="340"/>
      <c r="LF12" s="340"/>
      <c r="LG12" s="340"/>
      <c r="LH12" s="340"/>
      <c r="LI12" s="340"/>
      <c r="LJ12" s="340"/>
      <c r="LK12" s="340"/>
      <c r="LL12" s="340"/>
      <c r="LM12" s="340"/>
      <c r="LN12" s="340"/>
      <c r="LO12" s="340"/>
      <c r="LP12" s="340"/>
      <c r="LQ12" s="340"/>
      <c r="LR12" s="340"/>
      <c r="LS12" s="340"/>
      <c r="LT12" s="340"/>
      <c r="LU12" s="340"/>
      <c r="LV12" s="340"/>
      <c r="LW12" s="340"/>
      <c r="LX12" s="340"/>
      <c r="LY12" s="340"/>
      <c r="LZ12" s="340"/>
      <c r="MA12" s="340"/>
      <c r="MB12" s="340"/>
      <c r="MC12" s="340"/>
      <c r="MD12" s="340"/>
      <c r="ME12" s="340"/>
      <c r="MF12" s="340"/>
      <c r="MG12" s="340"/>
      <c r="MH12" s="340"/>
      <c r="MI12" s="340"/>
      <c r="MJ12" s="340"/>
      <c r="MK12" s="340"/>
      <c r="ML12" s="340"/>
      <c r="MM12" s="340"/>
      <c r="MN12" s="340"/>
      <c r="MO12" s="340"/>
      <c r="MP12" s="340"/>
      <c r="MQ12" s="340"/>
      <c r="MR12" s="340"/>
      <c r="MS12" s="340"/>
      <c r="MT12" s="340"/>
      <c r="MU12" s="340"/>
      <c r="MV12" s="340"/>
      <c r="MW12" s="340"/>
      <c r="MX12" s="340"/>
      <c r="MY12" s="340"/>
      <c r="MZ12" s="340"/>
      <c r="NA12" s="340"/>
      <c r="NB12" s="340"/>
      <c r="NC12" s="340"/>
      <c r="ND12" s="340"/>
      <c r="NE12" s="340"/>
      <c r="NF12" s="340"/>
      <c r="NG12" s="340"/>
      <c r="NH12" s="340"/>
      <c r="NI12" s="340"/>
      <c r="NJ12" s="340"/>
      <c r="NK12" s="340"/>
      <c r="NL12" s="340"/>
      <c r="NM12" s="340"/>
      <c r="NN12" s="340"/>
      <c r="NO12" s="340"/>
      <c r="NP12" s="340"/>
      <c r="NQ12" s="340"/>
      <c r="NR12" s="340"/>
      <c r="NS12" s="340"/>
      <c r="NT12" s="340"/>
      <c r="NU12" s="340"/>
      <c r="NV12" s="340"/>
      <c r="NW12" s="340"/>
      <c r="NX12" s="340"/>
      <c r="NY12" s="340"/>
      <c r="NZ12" s="340"/>
      <c r="OA12" s="340"/>
      <c r="OB12" s="340"/>
      <c r="OC12" s="340"/>
      <c r="OD12" s="340"/>
      <c r="OE12" s="340"/>
      <c r="OF12" s="340"/>
      <c r="OG12" s="340"/>
      <c r="OH12" s="340"/>
      <c r="OI12" s="340"/>
      <c r="OJ12" s="340"/>
      <c r="OK12" s="340"/>
      <c r="OL12" s="340"/>
      <c r="OM12" s="340"/>
      <c r="ON12" s="340"/>
      <c r="OO12" s="340"/>
      <c r="OP12" s="340"/>
      <c r="OQ12" s="340"/>
      <c r="OR12" s="340"/>
      <c r="OS12" s="340"/>
      <c r="OT12" s="340"/>
      <c r="OU12" s="340"/>
      <c r="OV12" s="340"/>
      <c r="OW12" s="340"/>
      <c r="OX12" s="340"/>
      <c r="OY12" s="340"/>
      <c r="OZ12" s="340"/>
      <c r="PA12" s="340"/>
      <c r="PB12" s="340"/>
      <c r="PC12" s="340"/>
      <c r="PD12" s="340"/>
      <c r="PE12" s="340"/>
      <c r="PF12" s="340"/>
      <c r="PG12" s="340"/>
      <c r="PH12" s="340"/>
      <c r="PI12" s="340"/>
      <c r="PJ12" s="340"/>
      <c r="PK12" s="340"/>
      <c r="PL12" s="340"/>
      <c r="PM12" s="340"/>
      <c r="PN12" s="340"/>
      <c r="PO12" s="340"/>
      <c r="PP12" s="340"/>
      <c r="PQ12" s="340"/>
      <c r="PR12" s="340"/>
      <c r="PS12" s="340"/>
      <c r="PT12" s="340"/>
      <c r="PU12" s="340"/>
      <c r="PV12" s="340"/>
      <c r="PW12" s="340"/>
      <c r="PX12" s="340"/>
      <c r="PY12" s="340"/>
      <c r="PZ12" s="340"/>
      <c r="QA12" s="340"/>
      <c r="QB12" s="340"/>
      <c r="QC12" s="340"/>
      <c r="QD12" s="340"/>
      <c r="QE12" s="340"/>
      <c r="QF12" s="340"/>
      <c r="QG12" s="340"/>
      <c r="QH12" s="340"/>
      <c r="QI12" s="340"/>
      <c r="QJ12" s="340"/>
      <c r="QK12" s="340"/>
      <c r="QL12" s="340"/>
      <c r="QM12" s="340"/>
      <c r="QN12" s="340"/>
      <c r="QO12" s="340"/>
      <c r="QP12" s="340"/>
      <c r="QQ12" s="340"/>
      <c r="QR12" s="340"/>
      <c r="QS12" s="340"/>
      <c r="QT12" s="340"/>
      <c r="QU12" s="340"/>
      <c r="QV12" s="340"/>
      <c r="QW12" s="340"/>
      <c r="QX12" s="340"/>
      <c r="QY12" s="340"/>
      <c r="QZ12" s="340"/>
      <c r="RA12" s="340"/>
      <c r="RB12" s="340"/>
      <c r="RC12" s="340"/>
      <c r="RD12" s="340"/>
      <c r="RE12" s="340"/>
      <c r="RF12" s="340"/>
      <c r="RG12" s="340"/>
      <c r="RH12" s="340"/>
      <c r="RI12" s="340"/>
      <c r="RJ12" s="340"/>
      <c r="RK12" s="340"/>
      <c r="RL12" s="340"/>
    </row>
    <row r="13" spans="1:480" s="337" customFormat="1">
      <c r="A13" s="340"/>
      <c r="B13" s="182">
        <v>9</v>
      </c>
      <c r="C13" s="192" t="s">
        <v>237</v>
      </c>
      <c r="D13" s="105">
        <v>30</v>
      </c>
      <c r="E13" s="184">
        <f t="shared" si="3"/>
        <v>8.5831393344660833E-2</v>
      </c>
      <c r="F13" s="106" t="s">
        <v>0</v>
      </c>
      <c r="G13" s="107">
        <v>24230.76923076923</v>
      </c>
      <c r="H13" s="145">
        <v>0.75</v>
      </c>
      <c r="I13" s="867">
        <v>0.11</v>
      </c>
      <c r="J13" s="867">
        <v>0.66</v>
      </c>
      <c r="K13" s="868">
        <f t="shared" si="0"/>
        <v>0.55000000000000004</v>
      </c>
      <c r="L13" s="1225">
        <f t="shared" si="4"/>
        <v>18173.076923076922</v>
      </c>
      <c r="M13" s="867">
        <v>2.8610464448220276E-3</v>
      </c>
      <c r="N13" s="1296">
        <f t="shared" si="1"/>
        <v>2091.2275389602096</v>
      </c>
      <c r="O13" s="1296">
        <f t="shared" si="5"/>
        <v>2665.3846153846152</v>
      </c>
      <c r="P13" s="1296">
        <f t="shared" si="6"/>
        <v>13326.923076923078</v>
      </c>
      <c r="Q13" s="1296">
        <f t="shared" si="2"/>
        <v>15992.307692307693</v>
      </c>
      <c r="R13" s="1296">
        <v>0</v>
      </c>
      <c r="S13" s="1296">
        <f t="shared" si="15"/>
        <v>18083.535231267902</v>
      </c>
      <c r="T13" s="1296">
        <v>0</v>
      </c>
      <c r="U13" s="1296">
        <f t="shared" si="7"/>
        <v>16728.524728277433</v>
      </c>
      <c r="V13" s="1296">
        <f t="shared" si="8"/>
        <v>0</v>
      </c>
      <c r="W13" s="186">
        <f>IF(L13=0,0,(HLOOKUP(F13,'2012-2013 CE W T&amp;D &amp; ConsCredit'!$C$6:$P$36,D13+1,FALSE)))</f>
        <v>2.57679265504916</v>
      </c>
      <c r="X13" s="1296">
        <f t="shared" si="9"/>
        <v>46828.251135028004</v>
      </c>
      <c r="Y13" s="190">
        <f t="shared" si="13"/>
        <v>2.7993054914083864</v>
      </c>
      <c r="Z13" s="191"/>
      <c r="AA13" s="1296">
        <f t="shared" si="10"/>
        <v>4756.6121543448244</v>
      </c>
      <c r="AB13" s="1296">
        <f t="shared" si="11"/>
        <v>4400.1962574882746</v>
      </c>
      <c r="AC13" s="186">
        <f>IF(L13=0,0,(HLOOKUP(F13,'2012-2013 CE W T&amp;D No ConsCredi'!$C$6:$P$36,D13+1,FALSE)))</f>
        <v>2.3425387773174182</v>
      </c>
      <c r="AD13" s="1296">
        <f t="shared" si="12"/>
        <v>42571.13739548</v>
      </c>
      <c r="AE13" s="1354">
        <f t="shared" si="14"/>
        <v>9.6748269632365229</v>
      </c>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40"/>
      <c r="EG13" s="340"/>
      <c r="EH13" s="340"/>
      <c r="EI13" s="340"/>
      <c r="EJ13" s="340"/>
      <c r="EK13" s="340"/>
      <c r="EL13" s="340"/>
      <c r="EM13" s="340"/>
      <c r="EN13" s="340"/>
      <c r="EO13" s="340"/>
      <c r="EP13" s="340"/>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c r="FP13" s="340"/>
      <c r="FQ13" s="340"/>
      <c r="FR13" s="340"/>
      <c r="FS13" s="340"/>
      <c r="FT13" s="340"/>
      <c r="FU13" s="340"/>
      <c r="FV13" s="340"/>
      <c r="FW13" s="340"/>
      <c r="FX13" s="340"/>
      <c r="FY13" s="340"/>
      <c r="FZ13" s="340"/>
      <c r="GA13" s="340"/>
      <c r="GB13" s="340"/>
      <c r="GC13" s="340"/>
      <c r="GD13" s="340"/>
      <c r="GE13" s="340"/>
      <c r="GF13" s="340"/>
      <c r="GG13" s="340"/>
      <c r="GH13" s="340"/>
      <c r="GI13" s="340"/>
      <c r="GJ13" s="340"/>
      <c r="GK13" s="340"/>
      <c r="GL13" s="340"/>
      <c r="GM13" s="340"/>
      <c r="GN13" s="340"/>
      <c r="GO13" s="340"/>
      <c r="GP13" s="340"/>
      <c r="GQ13" s="340"/>
      <c r="GR13" s="340"/>
      <c r="GS13" s="340"/>
      <c r="GT13" s="340"/>
      <c r="GU13" s="340"/>
      <c r="GV13" s="340"/>
      <c r="GW13" s="340"/>
      <c r="GX13" s="340"/>
      <c r="GY13" s="340"/>
      <c r="GZ13" s="340"/>
      <c r="HA13" s="340"/>
      <c r="HB13" s="340"/>
      <c r="HC13" s="340"/>
      <c r="HD13" s="340"/>
      <c r="HE13" s="340"/>
      <c r="HF13" s="340"/>
      <c r="HG13" s="340"/>
      <c r="HH13" s="340"/>
      <c r="HI13" s="340"/>
      <c r="HJ13" s="340"/>
      <c r="HK13" s="340"/>
      <c r="HL13" s="340"/>
      <c r="HM13" s="340"/>
      <c r="HN13" s="340"/>
      <c r="HO13" s="340"/>
      <c r="HP13" s="340"/>
      <c r="HQ13" s="340"/>
      <c r="HR13" s="340"/>
      <c r="HS13" s="340"/>
      <c r="HT13" s="340"/>
      <c r="HU13" s="340"/>
      <c r="HV13" s="340"/>
      <c r="HW13" s="340"/>
      <c r="HX13" s="340"/>
      <c r="HY13" s="340"/>
      <c r="HZ13" s="340"/>
      <c r="IA13" s="340"/>
      <c r="IB13" s="340"/>
      <c r="IC13" s="340"/>
      <c r="ID13" s="340"/>
      <c r="IE13" s="340"/>
      <c r="IF13" s="340"/>
      <c r="IG13" s="340"/>
      <c r="IH13" s="340"/>
      <c r="II13" s="340"/>
      <c r="IJ13" s="340"/>
      <c r="IK13" s="340"/>
      <c r="IL13" s="340"/>
      <c r="IM13" s="340"/>
      <c r="IN13" s="340"/>
      <c r="IO13" s="340"/>
      <c r="IP13" s="340"/>
      <c r="IQ13" s="340"/>
      <c r="IR13" s="340"/>
      <c r="IS13" s="340"/>
      <c r="IT13" s="340"/>
      <c r="IU13" s="340"/>
      <c r="IV13" s="340"/>
      <c r="IW13" s="340"/>
      <c r="IX13" s="340"/>
      <c r="IY13" s="340"/>
      <c r="IZ13" s="340"/>
      <c r="JA13" s="340"/>
      <c r="JB13" s="340"/>
      <c r="JC13" s="340"/>
      <c r="JD13" s="340"/>
      <c r="JE13" s="340"/>
      <c r="JF13" s="340"/>
      <c r="JG13" s="340"/>
      <c r="JH13" s="340"/>
      <c r="JI13" s="340"/>
      <c r="JJ13" s="340"/>
      <c r="JK13" s="340"/>
      <c r="JL13" s="340"/>
      <c r="JM13" s="340"/>
      <c r="JN13" s="340"/>
      <c r="JO13" s="340"/>
      <c r="JP13" s="340"/>
      <c r="JQ13" s="340"/>
      <c r="JR13" s="340"/>
      <c r="JS13" s="340"/>
      <c r="JT13" s="340"/>
      <c r="JU13" s="340"/>
      <c r="JV13" s="340"/>
      <c r="JW13" s="340"/>
      <c r="JX13" s="340"/>
      <c r="JY13" s="340"/>
      <c r="JZ13" s="340"/>
      <c r="KA13" s="340"/>
      <c r="KB13" s="340"/>
      <c r="KC13" s="340"/>
      <c r="KD13" s="340"/>
      <c r="KE13" s="340"/>
      <c r="KF13" s="340"/>
      <c r="KG13" s="340"/>
      <c r="KH13" s="340"/>
      <c r="KI13" s="340"/>
      <c r="KJ13" s="340"/>
      <c r="KK13" s="340"/>
      <c r="KL13" s="340"/>
      <c r="KM13" s="340"/>
      <c r="KN13" s="340"/>
      <c r="KO13" s="340"/>
      <c r="KP13" s="340"/>
      <c r="KQ13" s="340"/>
      <c r="KR13" s="340"/>
      <c r="KS13" s="340"/>
      <c r="KT13" s="340"/>
      <c r="KU13" s="340"/>
      <c r="KV13" s="340"/>
      <c r="KW13" s="340"/>
      <c r="KX13" s="340"/>
      <c r="KY13" s="340"/>
      <c r="KZ13" s="340"/>
      <c r="LA13" s="340"/>
      <c r="LB13" s="340"/>
      <c r="LC13" s="340"/>
      <c r="LD13" s="340"/>
      <c r="LE13" s="340"/>
      <c r="LF13" s="340"/>
      <c r="LG13" s="340"/>
      <c r="LH13" s="340"/>
      <c r="LI13" s="340"/>
      <c r="LJ13" s="340"/>
      <c r="LK13" s="340"/>
      <c r="LL13" s="340"/>
      <c r="LM13" s="340"/>
      <c r="LN13" s="340"/>
      <c r="LO13" s="340"/>
      <c r="LP13" s="340"/>
      <c r="LQ13" s="340"/>
      <c r="LR13" s="340"/>
      <c r="LS13" s="340"/>
      <c r="LT13" s="340"/>
      <c r="LU13" s="340"/>
      <c r="LV13" s="340"/>
      <c r="LW13" s="340"/>
      <c r="LX13" s="340"/>
      <c r="LY13" s="340"/>
      <c r="LZ13" s="340"/>
      <c r="MA13" s="340"/>
      <c r="MB13" s="340"/>
      <c r="MC13" s="340"/>
      <c r="MD13" s="340"/>
      <c r="ME13" s="340"/>
      <c r="MF13" s="340"/>
      <c r="MG13" s="340"/>
      <c r="MH13" s="340"/>
      <c r="MI13" s="340"/>
      <c r="MJ13" s="340"/>
      <c r="MK13" s="340"/>
      <c r="ML13" s="340"/>
      <c r="MM13" s="340"/>
      <c r="MN13" s="340"/>
      <c r="MO13" s="340"/>
      <c r="MP13" s="340"/>
      <c r="MQ13" s="340"/>
      <c r="MR13" s="340"/>
      <c r="MS13" s="340"/>
      <c r="MT13" s="340"/>
      <c r="MU13" s="340"/>
      <c r="MV13" s="340"/>
      <c r="MW13" s="340"/>
      <c r="MX13" s="340"/>
      <c r="MY13" s="340"/>
      <c r="MZ13" s="340"/>
      <c r="NA13" s="340"/>
      <c r="NB13" s="340"/>
      <c r="NC13" s="340"/>
      <c r="ND13" s="340"/>
      <c r="NE13" s="340"/>
      <c r="NF13" s="340"/>
      <c r="NG13" s="340"/>
      <c r="NH13" s="340"/>
      <c r="NI13" s="340"/>
      <c r="NJ13" s="340"/>
      <c r="NK13" s="340"/>
      <c r="NL13" s="340"/>
      <c r="NM13" s="340"/>
      <c r="NN13" s="340"/>
      <c r="NO13" s="340"/>
      <c r="NP13" s="340"/>
      <c r="NQ13" s="340"/>
      <c r="NR13" s="340"/>
      <c r="NS13" s="340"/>
      <c r="NT13" s="340"/>
      <c r="NU13" s="340"/>
      <c r="NV13" s="340"/>
      <c r="NW13" s="340"/>
      <c r="NX13" s="340"/>
      <c r="NY13" s="340"/>
      <c r="NZ13" s="340"/>
      <c r="OA13" s="340"/>
      <c r="OB13" s="340"/>
      <c r="OC13" s="340"/>
      <c r="OD13" s="340"/>
      <c r="OE13" s="340"/>
      <c r="OF13" s="340"/>
      <c r="OG13" s="340"/>
      <c r="OH13" s="340"/>
      <c r="OI13" s="340"/>
      <c r="OJ13" s="340"/>
      <c r="OK13" s="340"/>
      <c r="OL13" s="340"/>
      <c r="OM13" s="340"/>
      <c r="ON13" s="340"/>
      <c r="OO13" s="340"/>
      <c r="OP13" s="340"/>
      <c r="OQ13" s="340"/>
      <c r="OR13" s="340"/>
      <c r="OS13" s="340"/>
      <c r="OT13" s="340"/>
      <c r="OU13" s="340"/>
      <c r="OV13" s="340"/>
      <c r="OW13" s="340"/>
      <c r="OX13" s="340"/>
      <c r="OY13" s="340"/>
      <c r="OZ13" s="340"/>
      <c r="PA13" s="340"/>
      <c r="PB13" s="340"/>
      <c r="PC13" s="340"/>
      <c r="PD13" s="340"/>
      <c r="PE13" s="340"/>
      <c r="PF13" s="340"/>
      <c r="PG13" s="340"/>
      <c r="PH13" s="340"/>
      <c r="PI13" s="340"/>
      <c r="PJ13" s="340"/>
      <c r="PK13" s="340"/>
      <c r="PL13" s="340"/>
      <c r="PM13" s="340"/>
      <c r="PN13" s="340"/>
      <c r="PO13" s="340"/>
      <c r="PP13" s="340"/>
      <c r="PQ13" s="340"/>
      <c r="PR13" s="340"/>
      <c r="PS13" s="340"/>
      <c r="PT13" s="340"/>
      <c r="PU13" s="340"/>
      <c r="PV13" s="340"/>
      <c r="PW13" s="340"/>
      <c r="PX13" s="340"/>
      <c r="PY13" s="340"/>
      <c r="PZ13" s="340"/>
      <c r="QA13" s="340"/>
      <c r="QB13" s="340"/>
      <c r="QC13" s="340"/>
      <c r="QD13" s="340"/>
      <c r="QE13" s="340"/>
      <c r="QF13" s="340"/>
      <c r="QG13" s="340"/>
      <c r="QH13" s="340"/>
      <c r="QI13" s="340"/>
      <c r="QJ13" s="340"/>
      <c r="QK13" s="340"/>
      <c r="QL13" s="340"/>
      <c r="QM13" s="340"/>
      <c r="QN13" s="340"/>
      <c r="QO13" s="340"/>
      <c r="QP13" s="340"/>
      <c r="QQ13" s="340"/>
      <c r="QR13" s="340"/>
      <c r="QS13" s="340"/>
      <c r="QT13" s="340"/>
      <c r="QU13" s="340"/>
      <c r="QV13" s="340"/>
      <c r="QW13" s="340"/>
      <c r="QX13" s="340"/>
      <c r="QY13" s="340"/>
      <c r="QZ13" s="340"/>
      <c r="RA13" s="340"/>
      <c r="RB13" s="340"/>
      <c r="RC13" s="340"/>
      <c r="RD13" s="340"/>
      <c r="RE13" s="340"/>
      <c r="RF13" s="340"/>
      <c r="RG13" s="340"/>
      <c r="RH13" s="340"/>
      <c r="RI13" s="340"/>
      <c r="RJ13" s="340"/>
      <c r="RK13" s="340"/>
      <c r="RL13" s="340"/>
    </row>
    <row r="14" spans="1:480" s="337" customFormat="1">
      <c r="A14" s="1457"/>
      <c r="B14" s="182">
        <v>10</v>
      </c>
      <c r="C14" s="192" t="s">
        <v>238</v>
      </c>
      <c r="D14" s="105">
        <v>30</v>
      </c>
      <c r="E14" s="184">
        <f t="shared" si="3"/>
        <v>1.0172609581589434E-2</v>
      </c>
      <c r="F14" s="106" t="s">
        <v>0</v>
      </c>
      <c r="G14" s="107">
        <v>6730.7692307692314</v>
      </c>
      <c r="H14" s="145">
        <v>0.32</v>
      </c>
      <c r="I14" s="867">
        <v>0.11</v>
      </c>
      <c r="J14" s="867">
        <v>0.66</v>
      </c>
      <c r="K14" s="868">
        <f t="shared" si="0"/>
        <v>0.55000000000000004</v>
      </c>
      <c r="L14" s="1225">
        <f t="shared" si="4"/>
        <v>2153.8461538461543</v>
      </c>
      <c r="M14" s="867">
        <v>3.3908698605298113E-4</v>
      </c>
      <c r="N14" s="1296">
        <f t="shared" si="1"/>
        <v>247.84918980269154</v>
      </c>
      <c r="O14" s="1296">
        <f t="shared" si="5"/>
        <v>740.38461538461547</v>
      </c>
      <c r="P14" s="1296">
        <f t="shared" si="6"/>
        <v>3701.9230769230776</v>
      </c>
      <c r="Q14" s="1296">
        <f t="shared" si="2"/>
        <v>4442.3076923076933</v>
      </c>
      <c r="R14" s="1296">
        <v>0</v>
      </c>
      <c r="S14" s="1296">
        <f t="shared" si="15"/>
        <v>4690.1568821103847</v>
      </c>
      <c r="T14" s="1296">
        <v>0</v>
      </c>
      <c r="U14" s="1296">
        <f t="shared" si="7"/>
        <v>4338.720519991105</v>
      </c>
      <c r="V14" s="1296">
        <f t="shared" si="8"/>
        <v>0</v>
      </c>
      <c r="W14" s="186">
        <f>IF(L14=0,0,(HLOOKUP(F14,'2012-2013 CE W T&amp;D &amp; ConsCredit'!$C$6:$P$36,D14+1,FALSE)))</f>
        <v>2.57679265504916</v>
      </c>
      <c r="X14" s="1296">
        <f t="shared" si="9"/>
        <v>5550.0149493366534</v>
      </c>
      <c r="Y14" s="190">
        <f t="shared" si="13"/>
        <v>1.2791824049888403</v>
      </c>
      <c r="Z14" s="191"/>
      <c r="AA14" s="1296">
        <f t="shared" si="10"/>
        <v>988.2338051873071</v>
      </c>
      <c r="AB14" s="1296">
        <f t="shared" si="11"/>
        <v>914.18483366078362</v>
      </c>
      <c r="AC14" s="186">
        <f>IF(L14=0,0,(HLOOKUP(F14,'2012-2013 CE W T&amp;D No ConsCredi'!$C$6:$P$36,D14+1,FALSE)))</f>
        <v>2.3425387773174182</v>
      </c>
      <c r="AD14" s="1296">
        <f t="shared" si="12"/>
        <v>5045.4681357605941</v>
      </c>
      <c r="AE14" s="1354">
        <f t="shared" si="14"/>
        <v>5.5190897398247145</v>
      </c>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40"/>
      <c r="EG14" s="340"/>
      <c r="EH14" s="340"/>
      <c r="EI14" s="340"/>
      <c r="EJ14" s="340"/>
      <c r="EK14" s="340"/>
      <c r="EL14" s="340"/>
      <c r="EM14" s="340"/>
      <c r="EN14" s="340"/>
      <c r="EO14" s="340"/>
      <c r="EP14" s="340"/>
      <c r="EQ14" s="340"/>
      <c r="ER14" s="340"/>
      <c r="ES14" s="340"/>
      <c r="ET14" s="340"/>
      <c r="EU14" s="340"/>
      <c r="EV14" s="340"/>
      <c r="EW14" s="340"/>
      <c r="EX14" s="340"/>
      <c r="EY14" s="340"/>
      <c r="EZ14" s="340"/>
      <c r="FA14" s="340"/>
      <c r="FB14" s="340"/>
      <c r="FC14" s="340"/>
      <c r="FD14" s="340"/>
      <c r="FE14" s="340"/>
      <c r="FF14" s="340"/>
      <c r="FG14" s="340"/>
      <c r="FH14" s="340"/>
      <c r="FI14" s="340"/>
      <c r="FJ14" s="340"/>
      <c r="FK14" s="340"/>
      <c r="FL14" s="340"/>
      <c r="FM14" s="340"/>
      <c r="FN14" s="340"/>
      <c r="FO14" s="340"/>
      <c r="FP14" s="340"/>
      <c r="FQ14" s="340"/>
      <c r="FR14" s="340"/>
      <c r="FS14" s="340"/>
      <c r="FT14" s="340"/>
      <c r="FU14" s="340"/>
      <c r="FV14" s="340"/>
      <c r="FW14" s="340"/>
      <c r="FX14" s="340"/>
      <c r="FY14" s="340"/>
      <c r="FZ14" s="340"/>
      <c r="GA14" s="340"/>
      <c r="GB14" s="340"/>
      <c r="GC14" s="340"/>
      <c r="GD14" s="340"/>
      <c r="GE14" s="340"/>
      <c r="GF14" s="340"/>
      <c r="GG14" s="340"/>
      <c r="GH14" s="340"/>
      <c r="GI14" s="340"/>
      <c r="GJ14" s="340"/>
      <c r="GK14" s="340"/>
      <c r="GL14" s="340"/>
      <c r="GM14" s="340"/>
      <c r="GN14" s="340"/>
      <c r="GO14" s="340"/>
      <c r="GP14" s="340"/>
      <c r="GQ14" s="340"/>
      <c r="GR14" s="340"/>
      <c r="GS14" s="340"/>
      <c r="GT14" s="340"/>
      <c r="GU14" s="340"/>
      <c r="GV14" s="340"/>
      <c r="GW14" s="340"/>
      <c r="GX14" s="340"/>
      <c r="GY14" s="340"/>
      <c r="GZ14" s="340"/>
      <c r="HA14" s="340"/>
      <c r="HB14" s="340"/>
      <c r="HC14" s="340"/>
      <c r="HD14" s="340"/>
      <c r="HE14" s="340"/>
      <c r="HF14" s="340"/>
      <c r="HG14" s="340"/>
      <c r="HH14" s="340"/>
      <c r="HI14" s="340"/>
      <c r="HJ14" s="340"/>
      <c r="HK14" s="340"/>
      <c r="HL14" s="340"/>
      <c r="HM14" s="340"/>
      <c r="HN14" s="340"/>
      <c r="HO14" s="340"/>
      <c r="HP14" s="340"/>
      <c r="HQ14" s="340"/>
      <c r="HR14" s="340"/>
      <c r="HS14" s="340"/>
      <c r="HT14" s="340"/>
      <c r="HU14" s="340"/>
      <c r="HV14" s="340"/>
      <c r="HW14" s="340"/>
      <c r="HX14" s="340"/>
      <c r="HY14" s="340"/>
      <c r="HZ14" s="340"/>
      <c r="IA14" s="340"/>
      <c r="IB14" s="340"/>
      <c r="IC14" s="340"/>
      <c r="ID14" s="340"/>
      <c r="IE14" s="340"/>
      <c r="IF14" s="340"/>
      <c r="IG14" s="340"/>
      <c r="IH14" s="340"/>
      <c r="II14" s="340"/>
      <c r="IJ14" s="340"/>
      <c r="IK14" s="340"/>
      <c r="IL14" s="340"/>
      <c r="IM14" s="340"/>
      <c r="IN14" s="340"/>
      <c r="IO14" s="340"/>
      <c r="IP14" s="340"/>
      <c r="IQ14" s="340"/>
      <c r="IR14" s="340"/>
      <c r="IS14" s="340"/>
      <c r="IT14" s="340"/>
      <c r="IU14" s="340"/>
      <c r="IV14" s="340"/>
      <c r="IW14" s="340"/>
      <c r="IX14" s="340"/>
      <c r="IY14" s="340"/>
      <c r="IZ14" s="340"/>
      <c r="JA14" s="340"/>
      <c r="JB14" s="340"/>
      <c r="JC14" s="340"/>
      <c r="JD14" s="340"/>
      <c r="JE14" s="340"/>
      <c r="JF14" s="340"/>
      <c r="JG14" s="340"/>
      <c r="JH14" s="340"/>
      <c r="JI14" s="340"/>
      <c r="JJ14" s="340"/>
      <c r="JK14" s="340"/>
      <c r="JL14" s="340"/>
      <c r="JM14" s="340"/>
      <c r="JN14" s="340"/>
      <c r="JO14" s="340"/>
      <c r="JP14" s="340"/>
      <c r="JQ14" s="340"/>
      <c r="JR14" s="340"/>
      <c r="JS14" s="340"/>
      <c r="JT14" s="340"/>
      <c r="JU14" s="340"/>
      <c r="JV14" s="340"/>
      <c r="JW14" s="340"/>
      <c r="JX14" s="340"/>
      <c r="JY14" s="340"/>
      <c r="JZ14" s="340"/>
      <c r="KA14" s="340"/>
      <c r="KB14" s="340"/>
      <c r="KC14" s="340"/>
      <c r="KD14" s="340"/>
      <c r="KE14" s="340"/>
      <c r="KF14" s="340"/>
      <c r="KG14" s="340"/>
      <c r="KH14" s="340"/>
      <c r="KI14" s="340"/>
      <c r="KJ14" s="340"/>
      <c r="KK14" s="340"/>
      <c r="KL14" s="340"/>
      <c r="KM14" s="340"/>
      <c r="KN14" s="340"/>
      <c r="KO14" s="340"/>
      <c r="KP14" s="340"/>
      <c r="KQ14" s="340"/>
      <c r="KR14" s="340"/>
      <c r="KS14" s="340"/>
      <c r="KT14" s="340"/>
      <c r="KU14" s="340"/>
      <c r="KV14" s="340"/>
      <c r="KW14" s="340"/>
      <c r="KX14" s="340"/>
      <c r="KY14" s="340"/>
      <c r="KZ14" s="340"/>
      <c r="LA14" s="340"/>
      <c r="LB14" s="340"/>
      <c r="LC14" s="340"/>
      <c r="LD14" s="340"/>
      <c r="LE14" s="340"/>
      <c r="LF14" s="340"/>
      <c r="LG14" s="340"/>
      <c r="LH14" s="340"/>
      <c r="LI14" s="340"/>
      <c r="LJ14" s="340"/>
      <c r="LK14" s="340"/>
      <c r="LL14" s="340"/>
      <c r="LM14" s="340"/>
      <c r="LN14" s="340"/>
      <c r="LO14" s="340"/>
      <c r="LP14" s="340"/>
      <c r="LQ14" s="340"/>
      <c r="LR14" s="340"/>
      <c r="LS14" s="340"/>
      <c r="LT14" s="340"/>
      <c r="LU14" s="340"/>
      <c r="LV14" s="340"/>
      <c r="LW14" s="340"/>
      <c r="LX14" s="340"/>
      <c r="LY14" s="340"/>
      <c r="LZ14" s="340"/>
      <c r="MA14" s="340"/>
      <c r="MB14" s="340"/>
      <c r="MC14" s="340"/>
      <c r="MD14" s="340"/>
      <c r="ME14" s="340"/>
      <c r="MF14" s="340"/>
      <c r="MG14" s="340"/>
      <c r="MH14" s="340"/>
      <c r="MI14" s="340"/>
      <c r="MJ14" s="340"/>
      <c r="MK14" s="340"/>
      <c r="ML14" s="340"/>
      <c r="MM14" s="340"/>
      <c r="MN14" s="340"/>
      <c r="MO14" s="340"/>
      <c r="MP14" s="340"/>
      <c r="MQ14" s="340"/>
      <c r="MR14" s="340"/>
      <c r="MS14" s="340"/>
      <c r="MT14" s="340"/>
      <c r="MU14" s="340"/>
      <c r="MV14" s="340"/>
      <c r="MW14" s="340"/>
      <c r="MX14" s="340"/>
      <c r="MY14" s="340"/>
      <c r="MZ14" s="340"/>
      <c r="NA14" s="340"/>
      <c r="NB14" s="340"/>
      <c r="NC14" s="340"/>
      <c r="ND14" s="340"/>
      <c r="NE14" s="340"/>
      <c r="NF14" s="340"/>
      <c r="NG14" s="340"/>
      <c r="NH14" s="340"/>
      <c r="NI14" s="340"/>
      <c r="NJ14" s="340"/>
      <c r="NK14" s="340"/>
      <c r="NL14" s="340"/>
      <c r="NM14" s="340"/>
      <c r="NN14" s="340"/>
      <c r="NO14" s="340"/>
      <c r="NP14" s="340"/>
      <c r="NQ14" s="340"/>
      <c r="NR14" s="340"/>
      <c r="NS14" s="340"/>
      <c r="NT14" s="340"/>
      <c r="NU14" s="340"/>
      <c r="NV14" s="340"/>
      <c r="NW14" s="340"/>
      <c r="NX14" s="340"/>
      <c r="NY14" s="340"/>
      <c r="NZ14" s="340"/>
      <c r="OA14" s="340"/>
      <c r="OB14" s="340"/>
      <c r="OC14" s="340"/>
      <c r="OD14" s="340"/>
      <c r="OE14" s="340"/>
      <c r="OF14" s="340"/>
      <c r="OG14" s="340"/>
      <c r="OH14" s="340"/>
      <c r="OI14" s="340"/>
      <c r="OJ14" s="340"/>
      <c r="OK14" s="340"/>
      <c r="OL14" s="340"/>
      <c r="OM14" s="340"/>
      <c r="ON14" s="340"/>
      <c r="OO14" s="340"/>
      <c r="OP14" s="340"/>
      <c r="OQ14" s="340"/>
      <c r="OR14" s="340"/>
      <c r="OS14" s="340"/>
      <c r="OT14" s="340"/>
      <c r="OU14" s="340"/>
      <c r="OV14" s="340"/>
      <c r="OW14" s="340"/>
      <c r="OX14" s="340"/>
      <c r="OY14" s="340"/>
      <c r="OZ14" s="340"/>
      <c r="PA14" s="340"/>
      <c r="PB14" s="340"/>
      <c r="PC14" s="340"/>
      <c r="PD14" s="340"/>
      <c r="PE14" s="340"/>
      <c r="PF14" s="340"/>
      <c r="PG14" s="340"/>
      <c r="PH14" s="340"/>
      <c r="PI14" s="340"/>
      <c r="PJ14" s="340"/>
      <c r="PK14" s="340"/>
      <c r="PL14" s="340"/>
      <c r="PM14" s="340"/>
      <c r="PN14" s="340"/>
      <c r="PO14" s="340"/>
      <c r="PP14" s="340"/>
      <c r="PQ14" s="340"/>
      <c r="PR14" s="340"/>
      <c r="PS14" s="340"/>
      <c r="PT14" s="340"/>
      <c r="PU14" s="340"/>
      <c r="PV14" s="340"/>
      <c r="PW14" s="340"/>
      <c r="PX14" s="340"/>
      <c r="PY14" s="340"/>
      <c r="PZ14" s="340"/>
      <c r="QA14" s="340"/>
      <c r="QB14" s="340"/>
      <c r="QC14" s="340"/>
      <c r="QD14" s="340"/>
      <c r="QE14" s="340"/>
      <c r="QF14" s="340"/>
      <c r="QG14" s="340"/>
      <c r="QH14" s="340"/>
      <c r="QI14" s="340"/>
      <c r="QJ14" s="340"/>
      <c r="QK14" s="340"/>
      <c r="QL14" s="340"/>
      <c r="QM14" s="340"/>
      <c r="QN14" s="340"/>
      <c r="QO14" s="340"/>
      <c r="QP14" s="340"/>
      <c r="QQ14" s="340"/>
      <c r="QR14" s="340"/>
      <c r="QS14" s="340"/>
      <c r="QT14" s="340"/>
      <c r="QU14" s="340"/>
      <c r="QV14" s="340"/>
      <c r="QW14" s="340"/>
      <c r="QX14" s="340"/>
      <c r="QY14" s="340"/>
      <c r="QZ14" s="340"/>
      <c r="RA14" s="340"/>
      <c r="RB14" s="340"/>
      <c r="RC14" s="340"/>
      <c r="RD14" s="340"/>
      <c r="RE14" s="340"/>
      <c r="RF14" s="340"/>
      <c r="RG14" s="340"/>
      <c r="RH14" s="340"/>
      <c r="RI14" s="340"/>
      <c r="RJ14" s="340"/>
      <c r="RK14" s="340"/>
      <c r="RL14" s="340"/>
    </row>
    <row r="15" spans="1:480" s="337" customFormat="1">
      <c r="A15" s="1457"/>
      <c r="B15" s="182">
        <v>11</v>
      </c>
      <c r="C15" s="192" t="s">
        <v>239</v>
      </c>
      <c r="D15" s="105">
        <v>30</v>
      </c>
      <c r="E15" s="184">
        <f t="shared" si="3"/>
        <v>0.2020783695699013</v>
      </c>
      <c r="F15" s="106" t="s">
        <v>0</v>
      </c>
      <c r="G15" s="107">
        <v>28909.489051094894</v>
      </c>
      <c r="H15" s="145">
        <v>1.48</v>
      </c>
      <c r="I15" s="867">
        <v>0.22</v>
      </c>
      <c r="J15" s="867">
        <v>0.97</v>
      </c>
      <c r="K15" s="868">
        <f t="shared" si="0"/>
        <v>0.75</v>
      </c>
      <c r="L15" s="1225">
        <f t="shared" si="4"/>
        <v>42786.043795620441</v>
      </c>
      <c r="M15" s="867">
        <v>6.7359456523300434E-3</v>
      </c>
      <c r="N15" s="1296">
        <f t="shared" si="1"/>
        <v>4923.5114916032508</v>
      </c>
      <c r="O15" s="1296">
        <f t="shared" si="5"/>
        <v>6360.0875912408765</v>
      </c>
      <c r="P15" s="1296">
        <f t="shared" si="6"/>
        <v>21682.116788321171</v>
      </c>
      <c r="Q15" s="1296">
        <f t="shared" si="2"/>
        <v>28042.204379562045</v>
      </c>
      <c r="R15" s="1296">
        <v>0</v>
      </c>
      <c r="S15" s="1296">
        <f t="shared" si="15"/>
        <v>32965.715871165296</v>
      </c>
      <c r="T15" s="1296">
        <v>0</v>
      </c>
      <c r="U15" s="1296">
        <f t="shared" si="7"/>
        <v>30495.574348904069</v>
      </c>
      <c r="V15" s="1296">
        <f t="shared" si="8"/>
        <v>0</v>
      </c>
      <c r="W15" s="186">
        <f>IF(L15=0,0,(HLOOKUP(F15,'2012-2013 CE W T&amp;D &amp; ConsCredit'!$C$6:$P$36,D15+1,FALSE)))</f>
        <v>2.57679265504916</v>
      </c>
      <c r="X15" s="1296">
        <f t="shared" si="9"/>
        <v>110250.76339116643</v>
      </c>
      <c r="Y15" s="190">
        <f t="shared" si="13"/>
        <v>3.615303720132379</v>
      </c>
      <c r="Z15" s="191"/>
      <c r="AA15" s="1296">
        <f t="shared" si="10"/>
        <v>11283.599082844124</v>
      </c>
      <c r="AB15" s="1296">
        <f t="shared" si="11"/>
        <v>10438.112010031567</v>
      </c>
      <c r="AC15" s="186">
        <f>IF(L15=0,0,(HLOOKUP(F15,'2012-2013 CE W T&amp;D No ConsCredi'!$C$6:$P$36,D15+1,FALSE)))</f>
        <v>2.3425387773174182</v>
      </c>
      <c r="AD15" s="1296">
        <f t="shared" si="12"/>
        <v>100227.96671924222</v>
      </c>
      <c r="AE15" s="1354">
        <f t="shared" si="14"/>
        <v>9.6021164194174133</v>
      </c>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340"/>
      <c r="DI15" s="340"/>
      <c r="DJ15" s="340"/>
      <c r="DK15" s="340"/>
      <c r="DL15" s="340"/>
      <c r="DM15" s="340"/>
      <c r="DN15" s="340"/>
      <c r="DO15" s="340"/>
      <c r="DP15" s="340"/>
      <c r="DQ15" s="340"/>
      <c r="DR15" s="340"/>
      <c r="DS15" s="340"/>
      <c r="DT15" s="340"/>
      <c r="DU15" s="340"/>
      <c r="DV15" s="340"/>
      <c r="DW15" s="340"/>
      <c r="DX15" s="340"/>
      <c r="DY15" s="340"/>
      <c r="DZ15" s="340"/>
      <c r="EA15" s="340"/>
      <c r="EB15" s="340"/>
      <c r="EC15" s="340"/>
      <c r="ED15" s="340"/>
      <c r="EE15" s="340"/>
      <c r="EF15" s="340"/>
      <c r="EG15" s="340"/>
      <c r="EH15" s="340"/>
      <c r="EI15" s="340"/>
      <c r="EJ15" s="340"/>
      <c r="EK15" s="340"/>
      <c r="EL15" s="340"/>
      <c r="EM15" s="340"/>
      <c r="EN15" s="340"/>
      <c r="EO15" s="340"/>
      <c r="EP15" s="340"/>
      <c r="EQ15" s="340"/>
      <c r="ER15" s="340"/>
      <c r="ES15" s="340"/>
      <c r="ET15" s="340"/>
      <c r="EU15" s="340"/>
      <c r="EV15" s="340"/>
      <c r="EW15" s="340"/>
      <c r="EX15" s="340"/>
      <c r="EY15" s="340"/>
      <c r="EZ15" s="340"/>
      <c r="FA15" s="340"/>
      <c r="FB15" s="340"/>
      <c r="FC15" s="340"/>
      <c r="FD15" s="340"/>
      <c r="FE15" s="340"/>
      <c r="FF15" s="340"/>
      <c r="FG15" s="340"/>
      <c r="FH15" s="340"/>
      <c r="FI15" s="340"/>
      <c r="FJ15" s="340"/>
      <c r="FK15" s="340"/>
      <c r="FL15" s="340"/>
      <c r="FM15" s="340"/>
      <c r="FN15" s="340"/>
      <c r="FO15" s="340"/>
      <c r="FP15" s="340"/>
      <c r="FQ15" s="340"/>
      <c r="FR15" s="340"/>
      <c r="FS15" s="340"/>
      <c r="FT15" s="340"/>
      <c r="FU15" s="340"/>
      <c r="FV15" s="340"/>
      <c r="FW15" s="340"/>
      <c r="FX15" s="340"/>
      <c r="FY15" s="340"/>
      <c r="FZ15" s="340"/>
      <c r="GA15" s="340"/>
      <c r="GB15" s="340"/>
      <c r="GC15" s="340"/>
      <c r="GD15" s="340"/>
      <c r="GE15" s="340"/>
      <c r="GF15" s="340"/>
      <c r="GG15" s="340"/>
      <c r="GH15" s="340"/>
      <c r="GI15" s="340"/>
      <c r="GJ15" s="340"/>
      <c r="GK15" s="340"/>
      <c r="GL15" s="340"/>
      <c r="GM15" s="340"/>
      <c r="GN15" s="340"/>
      <c r="GO15" s="340"/>
      <c r="GP15" s="340"/>
      <c r="GQ15" s="340"/>
      <c r="GR15" s="340"/>
      <c r="GS15" s="340"/>
      <c r="GT15" s="340"/>
      <c r="GU15" s="340"/>
      <c r="GV15" s="340"/>
      <c r="GW15" s="340"/>
      <c r="GX15" s="340"/>
      <c r="GY15" s="340"/>
      <c r="GZ15" s="340"/>
      <c r="HA15" s="340"/>
      <c r="HB15" s="340"/>
      <c r="HC15" s="340"/>
      <c r="HD15" s="340"/>
      <c r="HE15" s="340"/>
      <c r="HF15" s="340"/>
      <c r="HG15" s="340"/>
      <c r="HH15" s="340"/>
      <c r="HI15" s="340"/>
      <c r="HJ15" s="340"/>
      <c r="HK15" s="340"/>
      <c r="HL15" s="340"/>
      <c r="HM15" s="340"/>
      <c r="HN15" s="340"/>
      <c r="HO15" s="340"/>
      <c r="HP15" s="340"/>
      <c r="HQ15" s="340"/>
      <c r="HR15" s="340"/>
      <c r="HS15" s="340"/>
      <c r="HT15" s="340"/>
      <c r="HU15" s="340"/>
      <c r="HV15" s="340"/>
      <c r="HW15" s="340"/>
      <c r="HX15" s="340"/>
      <c r="HY15" s="340"/>
      <c r="HZ15" s="340"/>
      <c r="IA15" s="340"/>
      <c r="IB15" s="340"/>
      <c r="IC15" s="340"/>
      <c r="ID15" s="340"/>
      <c r="IE15" s="340"/>
      <c r="IF15" s="340"/>
      <c r="IG15" s="340"/>
      <c r="IH15" s="340"/>
      <c r="II15" s="340"/>
      <c r="IJ15" s="340"/>
      <c r="IK15" s="340"/>
      <c r="IL15" s="340"/>
      <c r="IM15" s="340"/>
      <c r="IN15" s="340"/>
      <c r="IO15" s="340"/>
      <c r="IP15" s="340"/>
      <c r="IQ15" s="340"/>
      <c r="IR15" s="340"/>
      <c r="IS15" s="340"/>
      <c r="IT15" s="340"/>
      <c r="IU15" s="340"/>
      <c r="IV15" s="340"/>
      <c r="IW15" s="340"/>
      <c r="IX15" s="340"/>
      <c r="IY15" s="340"/>
      <c r="IZ15" s="340"/>
      <c r="JA15" s="340"/>
      <c r="JB15" s="340"/>
      <c r="JC15" s="340"/>
      <c r="JD15" s="340"/>
      <c r="JE15" s="340"/>
      <c r="JF15" s="340"/>
      <c r="JG15" s="340"/>
      <c r="JH15" s="340"/>
      <c r="JI15" s="340"/>
      <c r="JJ15" s="340"/>
      <c r="JK15" s="340"/>
      <c r="JL15" s="340"/>
      <c r="JM15" s="340"/>
      <c r="JN15" s="340"/>
      <c r="JO15" s="340"/>
      <c r="JP15" s="340"/>
      <c r="JQ15" s="340"/>
      <c r="JR15" s="340"/>
      <c r="JS15" s="340"/>
      <c r="JT15" s="340"/>
      <c r="JU15" s="340"/>
      <c r="JV15" s="340"/>
      <c r="JW15" s="340"/>
      <c r="JX15" s="340"/>
      <c r="JY15" s="340"/>
      <c r="JZ15" s="340"/>
      <c r="KA15" s="340"/>
      <c r="KB15" s="340"/>
      <c r="KC15" s="340"/>
      <c r="KD15" s="340"/>
      <c r="KE15" s="340"/>
      <c r="KF15" s="340"/>
      <c r="KG15" s="340"/>
      <c r="KH15" s="340"/>
      <c r="KI15" s="340"/>
      <c r="KJ15" s="340"/>
      <c r="KK15" s="340"/>
      <c r="KL15" s="340"/>
      <c r="KM15" s="340"/>
      <c r="KN15" s="340"/>
      <c r="KO15" s="340"/>
      <c r="KP15" s="340"/>
      <c r="KQ15" s="340"/>
      <c r="KR15" s="340"/>
      <c r="KS15" s="340"/>
      <c r="KT15" s="340"/>
      <c r="KU15" s="340"/>
      <c r="KV15" s="340"/>
      <c r="KW15" s="340"/>
      <c r="KX15" s="340"/>
      <c r="KY15" s="340"/>
      <c r="KZ15" s="340"/>
      <c r="LA15" s="340"/>
      <c r="LB15" s="340"/>
      <c r="LC15" s="340"/>
      <c r="LD15" s="340"/>
      <c r="LE15" s="340"/>
      <c r="LF15" s="340"/>
      <c r="LG15" s="340"/>
      <c r="LH15" s="340"/>
      <c r="LI15" s="340"/>
      <c r="LJ15" s="340"/>
      <c r="LK15" s="340"/>
      <c r="LL15" s="340"/>
      <c r="LM15" s="340"/>
      <c r="LN15" s="340"/>
      <c r="LO15" s="340"/>
      <c r="LP15" s="340"/>
      <c r="LQ15" s="340"/>
      <c r="LR15" s="340"/>
      <c r="LS15" s="340"/>
      <c r="LT15" s="340"/>
      <c r="LU15" s="340"/>
      <c r="LV15" s="340"/>
      <c r="LW15" s="340"/>
      <c r="LX15" s="340"/>
      <c r="LY15" s="340"/>
      <c r="LZ15" s="340"/>
      <c r="MA15" s="340"/>
      <c r="MB15" s="340"/>
      <c r="MC15" s="340"/>
      <c r="MD15" s="340"/>
      <c r="ME15" s="340"/>
      <c r="MF15" s="340"/>
      <c r="MG15" s="340"/>
      <c r="MH15" s="340"/>
      <c r="MI15" s="340"/>
      <c r="MJ15" s="340"/>
      <c r="MK15" s="340"/>
      <c r="ML15" s="340"/>
      <c r="MM15" s="340"/>
      <c r="MN15" s="340"/>
      <c r="MO15" s="340"/>
      <c r="MP15" s="340"/>
      <c r="MQ15" s="340"/>
      <c r="MR15" s="340"/>
      <c r="MS15" s="340"/>
      <c r="MT15" s="340"/>
      <c r="MU15" s="340"/>
      <c r="MV15" s="340"/>
      <c r="MW15" s="340"/>
      <c r="MX15" s="340"/>
      <c r="MY15" s="340"/>
      <c r="MZ15" s="340"/>
      <c r="NA15" s="340"/>
      <c r="NB15" s="340"/>
      <c r="NC15" s="340"/>
      <c r="ND15" s="340"/>
      <c r="NE15" s="340"/>
      <c r="NF15" s="340"/>
      <c r="NG15" s="340"/>
      <c r="NH15" s="340"/>
      <c r="NI15" s="340"/>
      <c r="NJ15" s="340"/>
      <c r="NK15" s="340"/>
      <c r="NL15" s="340"/>
      <c r="NM15" s="340"/>
      <c r="NN15" s="340"/>
      <c r="NO15" s="340"/>
      <c r="NP15" s="340"/>
      <c r="NQ15" s="340"/>
      <c r="NR15" s="340"/>
      <c r="NS15" s="340"/>
      <c r="NT15" s="340"/>
      <c r="NU15" s="340"/>
      <c r="NV15" s="340"/>
      <c r="NW15" s="340"/>
      <c r="NX15" s="340"/>
      <c r="NY15" s="340"/>
      <c r="NZ15" s="340"/>
      <c r="OA15" s="340"/>
      <c r="OB15" s="340"/>
      <c r="OC15" s="340"/>
      <c r="OD15" s="340"/>
      <c r="OE15" s="340"/>
      <c r="OF15" s="340"/>
      <c r="OG15" s="340"/>
      <c r="OH15" s="340"/>
      <c r="OI15" s="340"/>
      <c r="OJ15" s="340"/>
      <c r="OK15" s="340"/>
      <c r="OL15" s="340"/>
      <c r="OM15" s="340"/>
      <c r="ON15" s="340"/>
      <c r="OO15" s="340"/>
      <c r="OP15" s="340"/>
      <c r="OQ15" s="340"/>
      <c r="OR15" s="340"/>
      <c r="OS15" s="340"/>
      <c r="OT15" s="340"/>
      <c r="OU15" s="340"/>
      <c r="OV15" s="340"/>
      <c r="OW15" s="340"/>
      <c r="OX15" s="340"/>
      <c r="OY15" s="340"/>
      <c r="OZ15" s="340"/>
      <c r="PA15" s="340"/>
      <c r="PB15" s="340"/>
      <c r="PC15" s="340"/>
      <c r="PD15" s="340"/>
      <c r="PE15" s="340"/>
      <c r="PF15" s="340"/>
      <c r="PG15" s="340"/>
      <c r="PH15" s="340"/>
      <c r="PI15" s="340"/>
      <c r="PJ15" s="340"/>
      <c r="PK15" s="340"/>
      <c r="PL15" s="340"/>
      <c r="PM15" s="340"/>
      <c r="PN15" s="340"/>
      <c r="PO15" s="340"/>
      <c r="PP15" s="340"/>
      <c r="PQ15" s="340"/>
      <c r="PR15" s="340"/>
      <c r="PS15" s="340"/>
      <c r="PT15" s="340"/>
      <c r="PU15" s="340"/>
      <c r="PV15" s="340"/>
      <c r="PW15" s="340"/>
      <c r="PX15" s="340"/>
      <c r="PY15" s="340"/>
      <c r="PZ15" s="340"/>
      <c r="QA15" s="340"/>
      <c r="QB15" s="340"/>
      <c r="QC15" s="340"/>
      <c r="QD15" s="340"/>
      <c r="QE15" s="340"/>
      <c r="QF15" s="340"/>
      <c r="QG15" s="340"/>
      <c r="QH15" s="340"/>
      <c r="QI15" s="340"/>
      <c r="QJ15" s="340"/>
      <c r="QK15" s="340"/>
      <c r="QL15" s="340"/>
      <c r="QM15" s="340"/>
      <c r="QN15" s="340"/>
      <c r="QO15" s="340"/>
      <c r="QP15" s="340"/>
      <c r="QQ15" s="340"/>
      <c r="QR15" s="340"/>
      <c r="QS15" s="340"/>
      <c r="QT15" s="340"/>
      <c r="QU15" s="340"/>
      <c r="QV15" s="340"/>
      <c r="QW15" s="340"/>
      <c r="QX15" s="340"/>
      <c r="QY15" s="340"/>
      <c r="QZ15" s="340"/>
      <c r="RA15" s="340"/>
      <c r="RB15" s="340"/>
      <c r="RC15" s="340"/>
      <c r="RD15" s="340"/>
      <c r="RE15" s="340"/>
      <c r="RF15" s="340"/>
      <c r="RG15" s="340"/>
      <c r="RH15" s="340"/>
      <c r="RI15" s="340"/>
      <c r="RJ15" s="340"/>
      <c r="RK15" s="340"/>
      <c r="RL15" s="340"/>
    </row>
    <row r="16" spans="1:480" s="337" customFormat="1">
      <c r="A16" s="340"/>
      <c r="B16" s="182">
        <v>12</v>
      </c>
      <c r="C16" s="192" t="s">
        <v>240</v>
      </c>
      <c r="D16" s="105">
        <v>30</v>
      </c>
      <c r="E16" s="184">
        <f t="shared" si="3"/>
        <v>8.6203009168043757E-2</v>
      </c>
      <c r="F16" s="106" t="s">
        <v>0</v>
      </c>
      <c r="G16" s="107">
        <v>10929.197080291971</v>
      </c>
      <c r="H16" s="145">
        <v>1.67</v>
      </c>
      <c r="I16" s="867">
        <v>0.22</v>
      </c>
      <c r="J16" s="867">
        <v>0.97</v>
      </c>
      <c r="K16" s="868">
        <f t="shared" si="0"/>
        <v>0.75</v>
      </c>
      <c r="L16" s="1225">
        <f t="shared" si="4"/>
        <v>18251.759124087592</v>
      </c>
      <c r="M16" s="867">
        <v>2.8734336389347917E-3</v>
      </c>
      <c r="N16" s="1296">
        <f t="shared" si="1"/>
        <v>2100.2817231402464</v>
      </c>
      <c r="O16" s="1296">
        <f t="shared" si="5"/>
        <v>2404.4233576642337</v>
      </c>
      <c r="P16" s="1296">
        <f t="shared" si="6"/>
        <v>8196.8978102189794</v>
      </c>
      <c r="Q16" s="1296">
        <f t="shared" si="2"/>
        <v>10601.321167883212</v>
      </c>
      <c r="R16" s="1296">
        <v>0</v>
      </c>
      <c r="S16" s="1296">
        <f t="shared" si="15"/>
        <v>12701.602891023458</v>
      </c>
      <c r="T16" s="1296">
        <v>0</v>
      </c>
      <c r="U16" s="1296">
        <f t="shared" si="7"/>
        <v>11749.863913990248</v>
      </c>
      <c r="V16" s="1296">
        <f t="shared" si="8"/>
        <v>0</v>
      </c>
      <c r="W16" s="186">
        <f>IF(L16=0,0,(HLOOKUP(F16,'2012-2013 CE W T&amp;D &amp; ConsCredit'!$C$6:$P$36,D16+1,FALSE)))</f>
        <v>2.57679265504916</v>
      </c>
      <c r="X16" s="1296">
        <f t="shared" si="9"/>
        <v>47030.998852675395</v>
      </c>
      <c r="Y16" s="190">
        <f t="shared" si="13"/>
        <v>4.0026845584719366</v>
      </c>
      <c r="Z16" s="191"/>
      <c r="AA16" s="1296">
        <f t="shared" si="10"/>
        <v>4504.7050808044787</v>
      </c>
      <c r="AB16" s="1296">
        <f t="shared" si="11"/>
        <v>4167.1647370994251</v>
      </c>
      <c r="AC16" s="186">
        <f>IF(L16=0,0,(HLOOKUP(F16,'2012-2013 CE W T&amp;D No ConsCredi'!$C$6:$P$36,D16+1,FALSE)))</f>
        <v>2.3425387773174182</v>
      </c>
      <c r="AD16" s="1296">
        <f t="shared" si="12"/>
        <v>42755.453502432181</v>
      </c>
      <c r="AE16" s="1354">
        <f t="shared" si="14"/>
        <v>10.260082382102398</v>
      </c>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40"/>
      <c r="CM16" s="340"/>
      <c r="CN16" s="340"/>
      <c r="CO16" s="340"/>
      <c r="CP16" s="340"/>
      <c r="CQ16" s="340"/>
      <c r="CR16" s="340"/>
      <c r="CS16" s="340"/>
      <c r="CT16" s="340"/>
      <c r="CU16" s="340"/>
      <c r="CV16" s="340"/>
      <c r="CW16" s="340"/>
      <c r="CX16" s="340"/>
      <c r="CY16" s="340"/>
      <c r="CZ16" s="340"/>
      <c r="DA16" s="340"/>
      <c r="DB16" s="340"/>
      <c r="DC16" s="340"/>
      <c r="DD16" s="340"/>
      <c r="DE16" s="340"/>
      <c r="DF16" s="340"/>
      <c r="DG16" s="340"/>
      <c r="DH16" s="340"/>
      <c r="DI16" s="340"/>
      <c r="DJ16" s="340"/>
      <c r="DK16" s="340"/>
      <c r="DL16" s="340"/>
      <c r="DM16" s="340"/>
      <c r="DN16" s="340"/>
      <c r="DO16" s="340"/>
      <c r="DP16" s="340"/>
      <c r="DQ16" s="340"/>
      <c r="DR16" s="340"/>
      <c r="DS16" s="340"/>
      <c r="DT16" s="340"/>
      <c r="DU16" s="340"/>
      <c r="DV16" s="340"/>
      <c r="DW16" s="340"/>
      <c r="DX16" s="340"/>
      <c r="DY16" s="340"/>
      <c r="DZ16" s="340"/>
      <c r="EA16" s="340"/>
      <c r="EB16" s="340"/>
      <c r="EC16" s="340"/>
      <c r="ED16" s="340"/>
      <c r="EE16" s="340"/>
      <c r="EF16" s="340"/>
      <c r="EG16" s="340"/>
      <c r="EH16" s="340"/>
      <c r="EI16" s="340"/>
      <c r="EJ16" s="340"/>
      <c r="EK16" s="340"/>
      <c r="EL16" s="340"/>
      <c r="EM16" s="340"/>
      <c r="EN16" s="340"/>
      <c r="EO16" s="340"/>
      <c r="EP16" s="340"/>
      <c r="EQ16" s="340"/>
      <c r="ER16" s="340"/>
      <c r="ES16" s="340"/>
      <c r="ET16" s="340"/>
      <c r="EU16" s="340"/>
      <c r="EV16" s="340"/>
      <c r="EW16" s="340"/>
      <c r="EX16" s="340"/>
      <c r="EY16" s="340"/>
      <c r="EZ16" s="340"/>
      <c r="FA16" s="340"/>
      <c r="FB16" s="340"/>
      <c r="FC16" s="340"/>
      <c r="FD16" s="340"/>
      <c r="FE16" s="340"/>
      <c r="FF16" s="340"/>
      <c r="FG16" s="340"/>
      <c r="FH16" s="340"/>
      <c r="FI16" s="340"/>
      <c r="FJ16" s="340"/>
      <c r="FK16" s="340"/>
      <c r="FL16" s="340"/>
      <c r="FM16" s="340"/>
      <c r="FN16" s="340"/>
      <c r="FO16" s="340"/>
      <c r="FP16" s="340"/>
      <c r="FQ16" s="340"/>
      <c r="FR16" s="340"/>
      <c r="FS16" s="340"/>
      <c r="FT16" s="340"/>
      <c r="FU16" s="340"/>
      <c r="FV16" s="340"/>
      <c r="FW16" s="340"/>
      <c r="FX16" s="340"/>
      <c r="FY16" s="340"/>
      <c r="FZ16" s="340"/>
      <c r="GA16" s="340"/>
      <c r="GB16" s="340"/>
      <c r="GC16" s="340"/>
      <c r="GD16" s="340"/>
      <c r="GE16" s="340"/>
      <c r="GF16" s="340"/>
      <c r="GG16" s="340"/>
      <c r="GH16" s="340"/>
      <c r="GI16" s="340"/>
      <c r="GJ16" s="340"/>
      <c r="GK16" s="340"/>
      <c r="GL16" s="340"/>
      <c r="GM16" s="340"/>
      <c r="GN16" s="340"/>
      <c r="GO16" s="340"/>
      <c r="GP16" s="340"/>
      <c r="GQ16" s="340"/>
      <c r="GR16" s="340"/>
      <c r="GS16" s="340"/>
      <c r="GT16" s="340"/>
      <c r="GU16" s="340"/>
      <c r="GV16" s="340"/>
      <c r="GW16" s="340"/>
      <c r="GX16" s="340"/>
      <c r="GY16" s="340"/>
      <c r="GZ16" s="340"/>
      <c r="HA16" s="340"/>
      <c r="HB16" s="340"/>
      <c r="HC16" s="340"/>
      <c r="HD16" s="340"/>
      <c r="HE16" s="340"/>
      <c r="HF16" s="340"/>
      <c r="HG16" s="340"/>
      <c r="HH16" s="340"/>
      <c r="HI16" s="340"/>
      <c r="HJ16" s="340"/>
      <c r="HK16" s="340"/>
      <c r="HL16" s="340"/>
      <c r="HM16" s="340"/>
      <c r="HN16" s="340"/>
      <c r="HO16" s="340"/>
      <c r="HP16" s="340"/>
      <c r="HQ16" s="340"/>
      <c r="HR16" s="340"/>
      <c r="HS16" s="340"/>
      <c r="HT16" s="340"/>
      <c r="HU16" s="340"/>
      <c r="HV16" s="340"/>
      <c r="HW16" s="340"/>
      <c r="HX16" s="340"/>
      <c r="HY16" s="340"/>
      <c r="HZ16" s="340"/>
      <c r="IA16" s="340"/>
      <c r="IB16" s="340"/>
      <c r="IC16" s="340"/>
      <c r="ID16" s="340"/>
      <c r="IE16" s="340"/>
      <c r="IF16" s="340"/>
      <c r="IG16" s="340"/>
      <c r="IH16" s="340"/>
      <c r="II16" s="340"/>
      <c r="IJ16" s="340"/>
      <c r="IK16" s="340"/>
      <c r="IL16" s="340"/>
      <c r="IM16" s="340"/>
      <c r="IN16" s="340"/>
      <c r="IO16" s="340"/>
      <c r="IP16" s="340"/>
      <c r="IQ16" s="340"/>
      <c r="IR16" s="340"/>
      <c r="IS16" s="340"/>
      <c r="IT16" s="340"/>
      <c r="IU16" s="340"/>
      <c r="IV16" s="340"/>
      <c r="IW16" s="340"/>
      <c r="IX16" s="340"/>
      <c r="IY16" s="340"/>
      <c r="IZ16" s="340"/>
      <c r="JA16" s="340"/>
      <c r="JB16" s="340"/>
      <c r="JC16" s="340"/>
      <c r="JD16" s="340"/>
      <c r="JE16" s="340"/>
      <c r="JF16" s="340"/>
      <c r="JG16" s="340"/>
      <c r="JH16" s="340"/>
      <c r="JI16" s="340"/>
      <c r="JJ16" s="340"/>
      <c r="JK16" s="340"/>
      <c r="JL16" s="340"/>
      <c r="JM16" s="340"/>
      <c r="JN16" s="340"/>
      <c r="JO16" s="340"/>
      <c r="JP16" s="340"/>
      <c r="JQ16" s="340"/>
      <c r="JR16" s="340"/>
      <c r="JS16" s="340"/>
      <c r="JT16" s="340"/>
      <c r="JU16" s="340"/>
      <c r="JV16" s="340"/>
      <c r="JW16" s="340"/>
      <c r="JX16" s="340"/>
      <c r="JY16" s="340"/>
      <c r="JZ16" s="340"/>
      <c r="KA16" s="340"/>
      <c r="KB16" s="340"/>
      <c r="KC16" s="340"/>
      <c r="KD16" s="340"/>
      <c r="KE16" s="340"/>
      <c r="KF16" s="340"/>
      <c r="KG16" s="340"/>
      <c r="KH16" s="340"/>
      <c r="KI16" s="340"/>
      <c r="KJ16" s="340"/>
      <c r="KK16" s="340"/>
      <c r="KL16" s="340"/>
      <c r="KM16" s="340"/>
      <c r="KN16" s="340"/>
      <c r="KO16" s="340"/>
      <c r="KP16" s="340"/>
      <c r="KQ16" s="340"/>
      <c r="KR16" s="340"/>
      <c r="KS16" s="340"/>
      <c r="KT16" s="340"/>
      <c r="KU16" s="340"/>
      <c r="KV16" s="340"/>
      <c r="KW16" s="340"/>
      <c r="KX16" s="340"/>
      <c r="KY16" s="340"/>
      <c r="KZ16" s="340"/>
      <c r="LA16" s="340"/>
      <c r="LB16" s="340"/>
      <c r="LC16" s="340"/>
      <c r="LD16" s="340"/>
      <c r="LE16" s="340"/>
      <c r="LF16" s="340"/>
      <c r="LG16" s="340"/>
      <c r="LH16" s="340"/>
      <c r="LI16" s="340"/>
      <c r="LJ16" s="340"/>
      <c r="LK16" s="340"/>
      <c r="LL16" s="340"/>
      <c r="LM16" s="340"/>
      <c r="LN16" s="340"/>
      <c r="LO16" s="340"/>
      <c r="LP16" s="340"/>
      <c r="LQ16" s="340"/>
      <c r="LR16" s="340"/>
      <c r="LS16" s="340"/>
      <c r="LT16" s="340"/>
      <c r="LU16" s="340"/>
      <c r="LV16" s="340"/>
      <c r="LW16" s="340"/>
      <c r="LX16" s="340"/>
      <c r="LY16" s="340"/>
      <c r="LZ16" s="340"/>
      <c r="MA16" s="340"/>
      <c r="MB16" s="340"/>
      <c r="MC16" s="340"/>
      <c r="MD16" s="340"/>
      <c r="ME16" s="340"/>
      <c r="MF16" s="340"/>
      <c r="MG16" s="340"/>
      <c r="MH16" s="340"/>
      <c r="MI16" s="340"/>
      <c r="MJ16" s="340"/>
      <c r="MK16" s="340"/>
      <c r="ML16" s="340"/>
      <c r="MM16" s="340"/>
      <c r="MN16" s="340"/>
      <c r="MO16" s="340"/>
      <c r="MP16" s="340"/>
      <c r="MQ16" s="340"/>
      <c r="MR16" s="340"/>
      <c r="MS16" s="340"/>
      <c r="MT16" s="340"/>
      <c r="MU16" s="340"/>
      <c r="MV16" s="340"/>
      <c r="MW16" s="340"/>
      <c r="MX16" s="340"/>
      <c r="MY16" s="340"/>
      <c r="MZ16" s="340"/>
      <c r="NA16" s="340"/>
      <c r="NB16" s="340"/>
      <c r="NC16" s="340"/>
      <c r="ND16" s="340"/>
      <c r="NE16" s="340"/>
      <c r="NF16" s="340"/>
      <c r="NG16" s="340"/>
      <c r="NH16" s="340"/>
      <c r="NI16" s="340"/>
      <c r="NJ16" s="340"/>
      <c r="NK16" s="340"/>
      <c r="NL16" s="340"/>
      <c r="NM16" s="340"/>
      <c r="NN16" s="340"/>
      <c r="NO16" s="340"/>
      <c r="NP16" s="340"/>
      <c r="NQ16" s="340"/>
      <c r="NR16" s="340"/>
      <c r="NS16" s="340"/>
      <c r="NT16" s="340"/>
      <c r="NU16" s="340"/>
      <c r="NV16" s="340"/>
      <c r="NW16" s="340"/>
      <c r="NX16" s="340"/>
      <c r="NY16" s="340"/>
      <c r="NZ16" s="340"/>
      <c r="OA16" s="340"/>
      <c r="OB16" s="340"/>
      <c r="OC16" s="340"/>
      <c r="OD16" s="340"/>
      <c r="OE16" s="340"/>
      <c r="OF16" s="340"/>
      <c r="OG16" s="340"/>
      <c r="OH16" s="340"/>
      <c r="OI16" s="340"/>
      <c r="OJ16" s="340"/>
      <c r="OK16" s="340"/>
      <c r="OL16" s="340"/>
      <c r="OM16" s="340"/>
      <c r="ON16" s="340"/>
      <c r="OO16" s="340"/>
      <c r="OP16" s="340"/>
      <c r="OQ16" s="340"/>
      <c r="OR16" s="340"/>
      <c r="OS16" s="340"/>
      <c r="OT16" s="340"/>
      <c r="OU16" s="340"/>
      <c r="OV16" s="340"/>
      <c r="OW16" s="340"/>
      <c r="OX16" s="340"/>
      <c r="OY16" s="340"/>
      <c r="OZ16" s="340"/>
      <c r="PA16" s="340"/>
      <c r="PB16" s="340"/>
      <c r="PC16" s="340"/>
      <c r="PD16" s="340"/>
      <c r="PE16" s="340"/>
      <c r="PF16" s="340"/>
      <c r="PG16" s="340"/>
      <c r="PH16" s="340"/>
      <c r="PI16" s="340"/>
      <c r="PJ16" s="340"/>
      <c r="PK16" s="340"/>
      <c r="PL16" s="340"/>
      <c r="PM16" s="340"/>
      <c r="PN16" s="340"/>
      <c r="PO16" s="340"/>
      <c r="PP16" s="340"/>
      <c r="PQ16" s="340"/>
      <c r="PR16" s="340"/>
      <c r="PS16" s="340"/>
      <c r="PT16" s="340"/>
      <c r="PU16" s="340"/>
      <c r="PV16" s="340"/>
      <c r="PW16" s="340"/>
      <c r="PX16" s="340"/>
      <c r="PY16" s="340"/>
      <c r="PZ16" s="340"/>
      <c r="QA16" s="340"/>
      <c r="QB16" s="340"/>
      <c r="QC16" s="340"/>
      <c r="QD16" s="340"/>
      <c r="QE16" s="340"/>
      <c r="QF16" s="340"/>
      <c r="QG16" s="340"/>
      <c r="QH16" s="340"/>
      <c r="QI16" s="340"/>
      <c r="QJ16" s="340"/>
      <c r="QK16" s="340"/>
      <c r="QL16" s="340"/>
      <c r="QM16" s="340"/>
      <c r="QN16" s="340"/>
      <c r="QO16" s="340"/>
      <c r="QP16" s="340"/>
      <c r="QQ16" s="340"/>
      <c r="QR16" s="340"/>
      <c r="QS16" s="340"/>
      <c r="QT16" s="340"/>
      <c r="QU16" s="340"/>
      <c r="QV16" s="340"/>
      <c r="QW16" s="340"/>
      <c r="QX16" s="340"/>
      <c r="QY16" s="340"/>
      <c r="QZ16" s="340"/>
      <c r="RA16" s="340"/>
      <c r="RB16" s="340"/>
      <c r="RC16" s="340"/>
      <c r="RD16" s="340"/>
      <c r="RE16" s="340"/>
      <c r="RF16" s="340"/>
      <c r="RG16" s="340"/>
      <c r="RH16" s="340"/>
      <c r="RI16" s="340"/>
      <c r="RJ16" s="340"/>
      <c r="RK16" s="340"/>
      <c r="RL16" s="340"/>
    </row>
    <row r="17" spans="1:480" s="337" customFormat="1">
      <c r="A17" s="1457"/>
      <c r="B17" s="182">
        <v>13</v>
      </c>
      <c r="C17" s="192" t="s">
        <v>241</v>
      </c>
      <c r="D17" s="105">
        <v>30</v>
      </c>
      <c r="E17" s="184">
        <f t="shared" si="3"/>
        <v>2.8773189075213364E-2</v>
      </c>
      <c r="F17" s="106" t="s">
        <v>0</v>
      </c>
      <c r="G17" s="107">
        <v>8461.3138686131388</v>
      </c>
      <c r="H17" s="145">
        <v>0.72</v>
      </c>
      <c r="I17" s="867">
        <v>0.22</v>
      </c>
      <c r="J17" s="867">
        <v>0.97</v>
      </c>
      <c r="K17" s="868">
        <f t="shared" si="0"/>
        <v>0.75</v>
      </c>
      <c r="L17" s="1225">
        <f t="shared" si="4"/>
        <v>6092.1459854014593</v>
      </c>
      <c r="M17" s="867">
        <v>9.5910630250711218E-4</v>
      </c>
      <c r="N17" s="1296">
        <f t="shared" si="1"/>
        <v>701.04052879782603</v>
      </c>
      <c r="O17" s="1296">
        <f t="shared" si="5"/>
        <v>1861.4890510948906</v>
      </c>
      <c r="P17" s="1296">
        <f t="shared" si="6"/>
        <v>6345.9854014598541</v>
      </c>
      <c r="Q17" s="1296">
        <f t="shared" si="2"/>
        <v>8207.4744525547449</v>
      </c>
      <c r="R17" s="1296">
        <v>0</v>
      </c>
      <c r="S17" s="1296">
        <f t="shared" si="15"/>
        <v>8908.5149813525713</v>
      </c>
      <c r="T17" s="1296">
        <v>0</v>
      </c>
      <c r="U17" s="1296">
        <f t="shared" si="7"/>
        <v>8240.994432333553</v>
      </c>
      <c r="V17" s="1296">
        <f t="shared" si="8"/>
        <v>0</v>
      </c>
      <c r="W17" s="186">
        <f>IF(L17=0,0,(HLOOKUP(F17,'2012-2013 CE W T&amp;D &amp; ConsCredit'!$C$6:$P$36,D17+1,FALSE)))</f>
        <v>2.57679265504916</v>
      </c>
      <c r="X17" s="1296">
        <f t="shared" si="9"/>
        <v>15698.197028669707</v>
      </c>
      <c r="Y17" s="190">
        <f t="shared" si="13"/>
        <v>1.9048911096308729</v>
      </c>
      <c r="Z17" s="191"/>
      <c r="AA17" s="1296">
        <f t="shared" si="10"/>
        <v>2562.5295798927173</v>
      </c>
      <c r="AB17" s="1296">
        <f t="shared" si="11"/>
        <v>2370.5176502245304</v>
      </c>
      <c r="AC17" s="186">
        <f>IF(L17=0,0,(HLOOKUP(F17,'2012-2013 CE W T&amp;D No ConsCredi'!$C$6:$P$36,D17+1,FALSE)))</f>
        <v>2.3425387773174182</v>
      </c>
      <c r="AD17" s="1296">
        <f t="shared" si="12"/>
        <v>14271.088207881552</v>
      </c>
      <c r="AE17" s="1354">
        <f t="shared" si="14"/>
        <v>6.0202412779039314</v>
      </c>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0"/>
      <c r="EC17" s="340"/>
      <c r="ED17" s="340"/>
      <c r="EE17" s="340"/>
      <c r="EF17" s="340"/>
      <c r="EG17" s="340"/>
      <c r="EH17" s="340"/>
      <c r="EI17" s="340"/>
      <c r="EJ17" s="340"/>
      <c r="EK17" s="340"/>
      <c r="EL17" s="340"/>
      <c r="EM17" s="340"/>
      <c r="EN17" s="340"/>
      <c r="EO17" s="340"/>
      <c r="EP17" s="340"/>
      <c r="EQ17" s="340"/>
      <c r="ER17" s="340"/>
      <c r="ES17" s="340"/>
      <c r="ET17" s="340"/>
      <c r="EU17" s="340"/>
      <c r="EV17" s="340"/>
      <c r="EW17" s="340"/>
      <c r="EX17" s="340"/>
      <c r="EY17" s="340"/>
      <c r="EZ17" s="340"/>
      <c r="FA17" s="340"/>
      <c r="FB17" s="340"/>
      <c r="FC17" s="340"/>
      <c r="FD17" s="340"/>
      <c r="FE17" s="340"/>
      <c r="FF17" s="340"/>
      <c r="FG17" s="340"/>
      <c r="FH17" s="340"/>
      <c r="FI17" s="340"/>
      <c r="FJ17" s="340"/>
      <c r="FK17" s="340"/>
      <c r="FL17" s="340"/>
      <c r="FM17" s="340"/>
      <c r="FN17" s="340"/>
      <c r="FO17" s="340"/>
      <c r="FP17" s="340"/>
      <c r="FQ17" s="340"/>
      <c r="FR17" s="340"/>
      <c r="FS17" s="340"/>
      <c r="FT17" s="340"/>
      <c r="FU17" s="340"/>
      <c r="FV17" s="340"/>
      <c r="FW17" s="340"/>
      <c r="FX17" s="340"/>
      <c r="FY17" s="340"/>
      <c r="FZ17" s="340"/>
      <c r="GA17" s="340"/>
      <c r="GB17" s="340"/>
      <c r="GC17" s="340"/>
      <c r="GD17" s="340"/>
      <c r="GE17" s="340"/>
      <c r="GF17" s="340"/>
      <c r="GG17" s="340"/>
      <c r="GH17" s="340"/>
      <c r="GI17" s="340"/>
      <c r="GJ17" s="340"/>
      <c r="GK17" s="340"/>
      <c r="GL17" s="340"/>
      <c r="GM17" s="340"/>
      <c r="GN17" s="340"/>
      <c r="GO17" s="340"/>
      <c r="GP17" s="340"/>
      <c r="GQ17" s="340"/>
      <c r="GR17" s="340"/>
      <c r="GS17" s="340"/>
      <c r="GT17" s="340"/>
      <c r="GU17" s="340"/>
      <c r="GV17" s="340"/>
      <c r="GW17" s="340"/>
      <c r="GX17" s="340"/>
      <c r="GY17" s="340"/>
      <c r="GZ17" s="340"/>
      <c r="HA17" s="340"/>
      <c r="HB17" s="340"/>
      <c r="HC17" s="340"/>
      <c r="HD17" s="340"/>
      <c r="HE17" s="340"/>
      <c r="HF17" s="340"/>
      <c r="HG17" s="340"/>
      <c r="HH17" s="340"/>
      <c r="HI17" s="340"/>
      <c r="HJ17" s="340"/>
      <c r="HK17" s="340"/>
      <c r="HL17" s="340"/>
      <c r="HM17" s="340"/>
      <c r="HN17" s="340"/>
      <c r="HO17" s="340"/>
      <c r="HP17" s="340"/>
      <c r="HQ17" s="340"/>
      <c r="HR17" s="340"/>
      <c r="HS17" s="340"/>
      <c r="HT17" s="340"/>
      <c r="HU17" s="340"/>
      <c r="HV17" s="340"/>
      <c r="HW17" s="340"/>
      <c r="HX17" s="340"/>
      <c r="HY17" s="340"/>
      <c r="HZ17" s="340"/>
      <c r="IA17" s="340"/>
      <c r="IB17" s="340"/>
      <c r="IC17" s="340"/>
      <c r="ID17" s="340"/>
      <c r="IE17" s="340"/>
      <c r="IF17" s="340"/>
      <c r="IG17" s="340"/>
      <c r="IH17" s="340"/>
      <c r="II17" s="340"/>
      <c r="IJ17" s="340"/>
      <c r="IK17" s="340"/>
      <c r="IL17" s="340"/>
      <c r="IM17" s="340"/>
      <c r="IN17" s="340"/>
      <c r="IO17" s="340"/>
      <c r="IP17" s="340"/>
      <c r="IQ17" s="340"/>
      <c r="IR17" s="340"/>
      <c r="IS17" s="340"/>
      <c r="IT17" s="340"/>
      <c r="IU17" s="340"/>
      <c r="IV17" s="340"/>
      <c r="IW17" s="340"/>
      <c r="IX17" s="340"/>
      <c r="IY17" s="340"/>
      <c r="IZ17" s="340"/>
      <c r="JA17" s="340"/>
      <c r="JB17" s="340"/>
      <c r="JC17" s="340"/>
      <c r="JD17" s="340"/>
      <c r="JE17" s="340"/>
      <c r="JF17" s="340"/>
      <c r="JG17" s="340"/>
      <c r="JH17" s="340"/>
      <c r="JI17" s="340"/>
      <c r="JJ17" s="340"/>
      <c r="JK17" s="340"/>
      <c r="JL17" s="340"/>
      <c r="JM17" s="340"/>
      <c r="JN17" s="340"/>
      <c r="JO17" s="340"/>
      <c r="JP17" s="340"/>
      <c r="JQ17" s="340"/>
      <c r="JR17" s="340"/>
      <c r="JS17" s="340"/>
      <c r="JT17" s="340"/>
      <c r="JU17" s="340"/>
      <c r="JV17" s="340"/>
      <c r="JW17" s="340"/>
      <c r="JX17" s="340"/>
      <c r="JY17" s="340"/>
      <c r="JZ17" s="340"/>
      <c r="KA17" s="340"/>
      <c r="KB17" s="340"/>
      <c r="KC17" s="340"/>
      <c r="KD17" s="340"/>
      <c r="KE17" s="340"/>
      <c r="KF17" s="340"/>
      <c r="KG17" s="340"/>
      <c r="KH17" s="340"/>
      <c r="KI17" s="340"/>
      <c r="KJ17" s="340"/>
      <c r="KK17" s="340"/>
      <c r="KL17" s="340"/>
      <c r="KM17" s="340"/>
      <c r="KN17" s="340"/>
      <c r="KO17" s="340"/>
      <c r="KP17" s="340"/>
      <c r="KQ17" s="340"/>
      <c r="KR17" s="340"/>
      <c r="KS17" s="340"/>
      <c r="KT17" s="340"/>
      <c r="KU17" s="340"/>
      <c r="KV17" s="340"/>
      <c r="KW17" s="340"/>
      <c r="KX17" s="340"/>
      <c r="KY17" s="340"/>
      <c r="KZ17" s="340"/>
      <c r="LA17" s="340"/>
      <c r="LB17" s="340"/>
      <c r="LC17" s="340"/>
      <c r="LD17" s="340"/>
      <c r="LE17" s="340"/>
      <c r="LF17" s="340"/>
      <c r="LG17" s="340"/>
      <c r="LH17" s="340"/>
      <c r="LI17" s="340"/>
      <c r="LJ17" s="340"/>
      <c r="LK17" s="340"/>
      <c r="LL17" s="340"/>
      <c r="LM17" s="340"/>
      <c r="LN17" s="340"/>
      <c r="LO17" s="340"/>
      <c r="LP17" s="340"/>
      <c r="LQ17" s="340"/>
      <c r="LR17" s="340"/>
      <c r="LS17" s="340"/>
      <c r="LT17" s="340"/>
      <c r="LU17" s="340"/>
      <c r="LV17" s="340"/>
      <c r="LW17" s="340"/>
      <c r="LX17" s="340"/>
      <c r="LY17" s="340"/>
      <c r="LZ17" s="340"/>
      <c r="MA17" s="340"/>
      <c r="MB17" s="340"/>
      <c r="MC17" s="340"/>
      <c r="MD17" s="340"/>
      <c r="ME17" s="340"/>
      <c r="MF17" s="340"/>
      <c r="MG17" s="340"/>
      <c r="MH17" s="340"/>
      <c r="MI17" s="340"/>
      <c r="MJ17" s="340"/>
      <c r="MK17" s="340"/>
      <c r="ML17" s="340"/>
      <c r="MM17" s="340"/>
      <c r="MN17" s="340"/>
      <c r="MO17" s="340"/>
      <c r="MP17" s="340"/>
      <c r="MQ17" s="340"/>
      <c r="MR17" s="340"/>
      <c r="MS17" s="340"/>
      <c r="MT17" s="340"/>
      <c r="MU17" s="340"/>
      <c r="MV17" s="340"/>
      <c r="MW17" s="340"/>
      <c r="MX17" s="340"/>
      <c r="MY17" s="340"/>
      <c r="MZ17" s="340"/>
      <c r="NA17" s="340"/>
      <c r="NB17" s="340"/>
      <c r="NC17" s="340"/>
      <c r="ND17" s="340"/>
      <c r="NE17" s="340"/>
      <c r="NF17" s="340"/>
      <c r="NG17" s="340"/>
      <c r="NH17" s="340"/>
      <c r="NI17" s="340"/>
      <c r="NJ17" s="340"/>
      <c r="NK17" s="340"/>
      <c r="NL17" s="340"/>
      <c r="NM17" s="340"/>
      <c r="NN17" s="340"/>
      <c r="NO17" s="340"/>
      <c r="NP17" s="340"/>
      <c r="NQ17" s="340"/>
      <c r="NR17" s="340"/>
      <c r="NS17" s="340"/>
      <c r="NT17" s="340"/>
      <c r="NU17" s="340"/>
      <c r="NV17" s="340"/>
      <c r="NW17" s="340"/>
      <c r="NX17" s="340"/>
      <c r="NY17" s="340"/>
      <c r="NZ17" s="340"/>
      <c r="OA17" s="340"/>
      <c r="OB17" s="340"/>
      <c r="OC17" s="340"/>
      <c r="OD17" s="340"/>
      <c r="OE17" s="340"/>
      <c r="OF17" s="340"/>
      <c r="OG17" s="340"/>
      <c r="OH17" s="340"/>
      <c r="OI17" s="340"/>
      <c r="OJ17" s="340"/>
      <c r="OK17" s="340"/>
      <c r="OL17" s="340"/>
      <c r="OM17" s="340"/>
      <c r="ON17" s="340"/>
      <c r="OO17" s="340"/>
      <c r="OP17" s="340"/>
      <c r="OQ17" s="340"/>
      <c r="OR17" s="340"/>
      <c r="OS17" s="340"/>
      <c r="OT17" s="340"/>
      <c r="OU17" s="340"/>
      <c r="OV17" s="340"/>
      <c r="OW17" s="340"/>
      <c r="OX17" s="340"/>
      <c r="OY17" s="340"/>
      <c r="OZ17" s="340"/>
      <c r="PA17" s="340"/>
      <c r="PB17" s="340"/>
      <c r="PC17" s="340"/>
      <c r="PD17" s="340"/>
      <c r="PE17" s="340"/>
      <c r="PF17" s="340"/>
      <c r="PG17" s="340"/>
      <c r="PH17" s="340"/>
      <c r="PI17" s="340"/>
      <c r="PJ17" s="340"/>
      <c r="PK17" s="340"/>
      <c r="PL17" s="340"/>
      <c r="PM17" s="340"/>
      <c r="PN17" s="340"/>
      <c r="PO17" s="340"/>
      <c r="PP17" s="340"/>
      <c r="PQ17" s="340"/>
      <c r="PR17" s="340"/>
      <c r="PS17" s="340"/>
      <c r="PT17" s="340"/>
      <c r="PU17" s="340"/>
      <c r="PV17" s="340"/>
      <c r="PW17" s="340"/>
      <c r="PX17" s="340"/>
      <c r="PY17" s="340"/>
      <c r="PZ17" s="340"/>
      <c r="QA17" s="340"/>
      <c r="QB17" s="340"/>
      <c r="QC17" s="340"/>
      <c r="QD17" s="340"/>
      <c r="QE17" s="340"/>
      <c r="QF17" s="340"/>
      <c r="QG17" s="340"/>
      <c r="QH17" s="340"/>
      <c r="QI17" s="340"/>
      <c r="QJ17" s="340"/>
      <c r="QK17" s="340"/>
      <c r="QL17" s="340"/>
      <c r="QM17" s="340"/>
      <c r="QN17" s="340"/>
      <c r="QO17" s="340"/>
      <c r="QP17" s="340"/>
      <c r="QQ17" s="340"/>
      <c r="QR17" s="340"/>
      <c r="QS17" s="340"/>
      <c r="QT17" s="340"/>
      <c r="QU17" s="340"/>
      <c r="QV17" s="340"/>
      <c r="QW17" s="340"/>
      <c r="QX17" s="340"/>
      <c r="QY17" s="340"/>
      <c r="QZ17" s="340"/>
      <c r="RA17" s="340"/>
      <c r="RB17" s="340"/>
      <c r="RC17" s="340"/>
      <c r="RD17" s="340"/>
      <c r="RE17" s="340"/>
      <c r="RF17" s="340"/>
      <c r="RG17" s="340"/>
      <c r="RH17" s="340"/>
      <c r="RI17" s="340"/>
      <c r="RJ17" s="340"/>
      <c r="RK17" s="340"/>
      <c r="RL17" s="340"/>
    </row>
    <row r="18" spans="1:480" s="337" customFormat="1">
      <c r="A18" s="340"/>
      <c r="B18" s="182">
        <v>14</v>
      </c>
      <c r="C18" s="192" t="s">
        <v>242</v>
      </c>
      <c r="D18" s="105">
        <v>30</v>
      </c>
      <c r="E18" s="184">
        <f t="shared" si="3"/>
        <v>1.2545421792827334</v>
      </c>
      <c r="F18" s="106" t="s">
        <v>0</v>
      </c>
      <c r="G18" s="107">
        <v>192481.27340823968</v>
      </c>
      <c r="H18" s="145">
        <v>1.38</v>
      </c>
      <c r="I18" s="867">
        <v>0.22</v>
      </c>
      <c r="J18" s="867">
        <v>1.37</v>
      </c>
      <c r="K18" s="868">
        <f t="shared" si="0"/>
        <v>1.1500000000000001</v>
      </c>
      <c r="L18" s="1225">
        <f t="shared" si="4"/>
        <v>265624.15730337071</v>
      </c>
      <c r="M18" s="867">
        <v>4.1818072642757782E-2</v>
      </c>
      <c r="N18" s="1296">
        <f t="shared" si="1"/>
        <v>30566.125654843589</v>
      </c>
      <c r="O18" s="1296">
        <f t="shared" si="5"/>
        <v>42345.880149812729</v>
      </c>
      <c r="P18" s="1296">
        <f t="shared" si="6"/>
        <v>221353.46441947567</v>
      </c>
      <c r="Q18" s="1296">
        <f t="shared" si="2"/>
        <v>263699.34456928837</v>
      </c>
      <c r="R18" s="1296">
        <v>0</v>
      </c>
      <c r="S18" s="1296">
        <f t="shared" si="15"/>
        <v>294265.47022413195</v>
      </c>
      <c r="T18" s="1296">
        <v>0</v>
      </c>
      <c r="U18" s="1296">
        <f t="shared" si="7"/>
        <v>272215.97615553375</v>
      </c>
      <c r="V18" s="1296">
        <f t="shared" si="8"/>
        <v>0</v>
      </c>
      <c r="W18" s="186">
        <f>IF(L18=0,0,(HLOOKUP(F18,'2012-2013 CE W T&amp;D &amp; ConsCredit'!$C$6:$P$36,D18+1,FALSE)))</f>
        <v>2.57679265504916</v>
      </c>
      <c r="X18" s="1296">
        <f t="shared" si="9"/>
        <v>684458.37754294835</v>
      </c>
      <c r="Y18" s="190">
        <f t="shared" si="13"/>
        <v>2.5143945892135116</v>
      </c>
      <c r="Z18" s="191"/>
      <c r="AA18" s="1296">
        <f t="shared" si="10"/>
        <v>72912.005804656277</v>
      </c>
      <c r="AB18" s="1296">
        <f t="shared" si="11"/>
        <v>67448.664019108488</v>
      </c>
      <c r="AC18" s="186">
        <f>IF(L18=0,0,(HLOOKUP(F18,'2012-2013 CE W T&amp;D No ConsCredi'!$C$6:$P$36,D18+1,FALSE)))</f>
        <v>2.3425387773174182</v>
      </c>
      <c r="AD18" s="1296">
        <f t="shared" si="12"/>
        <v>622234.88867540762</v>
      </c>
      <c r="AE18" s="1354">
        <f t="shared" si="14"/>
        <v>9.2253108008058682</v>
      </c>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40"/>
      <c r="BY18" s="340"/>
      <c r="BZ18" s="340"/>
      <c r="CA18" s="34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340"/>
      <c r="DI18" s="340"/>
      <c r="DJ18" s="340"/>
      <c r="DK18" s="340"/>
      <c r="DL18" s="340"/>
      <c r="DM18" s="340"/>
      <c r="DN18" s="340"/>
      <c r="DO18" s="340"/>
      <c r="DP18" s="340"/>
      <c r="DQ18" s="340"/>
      <c r="DR18" s="340"/>
      <c r="DS18" s="340"/>
      <c r="DT18" s="340"/>
      <c r="DU18" s="340"/>
      <c r="DV18" s="340"/>
      <c r="DW18" s="340"/>
      <c r="DX18" s="340"/>
      <c r="DY18" s="340"/>
      <c r="DZ18" s="340"/>
      <c r="EA18" s="340"/>
      <c r="EB18" s="340"/>
      <c r="EC18" s="340"/>
      <c r="ED18" s="340"/>
      <c r="EE18" s="340"/>
      <c r="EF18" s="340"/>
      <c r="EG18" s="340"/>
      <c r="EH18" s="340"/>
      <c r="EI18" s="340"/>
      <c r="EJ18" s="340"/>
      <c r="EK18" s="340"/>
      <c r="EL18" s="340"/>
      <c r="EM18" s="340"/>
      <c r="EN18" s="340"/>
      <c r="EO18" s="340"/>
      <c r="EP18" s="340"/>
      <c r="EQ18" s="340"/>
      <c r="ER18" s="340"/>
      <c r="ES18" s="340"/>
      <c r="ET18" s="340"/>
      <c r="EU18" s="340"/>
      <c r="EV18" s="340"/>
      <c r="EW18" s="340"/>
      <c r="EX18" s="340"/>
      <c r="EY18" s="340"/>
      <c r="EZ18" s="340"/>
      <c r="FA18" s="340"/>
      <c r="FB18" s="340"/>
      <c r="FC18" s="340"/>
      <c r="FD18" s="340"/>
      <c r="FE18" s="340"/>
      <c r="FF18" s="340"/>
      <c r="FG18" s="340"/>
      <c r="FH18" s="340"/>
      <c r="FI18" s="340"/>
      <c r="FJ18" s="340"/>
      <c r="FK18" s="340"/>
      <c r="FL18" s="340"/>
      <c r="FM18" s="340"/>
      <c r="FN18" s="340"/>
      <c r="FO18" s="340"/>
      <c r="FP18" s="340"/>
      <c r="FQ18" s="340"/>
      <c r="FR18" s="340"/>
      <c r="FS18" s="340"/>
      <c r="FT18" s="340"/>
      <c r="FU18" s="340"/>
      <c r="FV18" s="340"/>
      <c r="FW18" s="340"/>
      <c r="FX18" s="340"/>
      <c r="FY18" s="340"/>
      <c r="FZ18" s="340"/>
      <c r="GA18" s="340"/>
      <c r="GB18" s="340"/>
      <c r="GC18" s="340"/>
      <c r="GD18" s="340"/>
      <c r="GE18" s="340"/>
      <c r="GF18" s="340"/>
      <c r="GG18" s="340"/>
      <c r="GH18" s="340"/>
      <c r="GI18" s="340"/>
      <c r="GJ18" s="340"/>
      <c r="GK18" s="340"/>
      <c r="GL18" s="340"/>
      <c r="GM18" s="340"/>
      <c r="GN18" s="340"/>
      <c r="GO18" s="340"/>
      <c r="GP18" s="340"/>
      <c r="GQ18" s="340"/>
      <c r="GR18" s="340"/>
      <c r="GS18" s="340"/>
      <c r="GT18" s="340"/>
      <c r="GU18" s="340"/>
      <c r="GV18" s="340"/>
      <c r="GW18" s="340"/>
      <c r="GX18" s="340"/>
      <c r="GY18" s="340"/>
      <c r="GZ18" s="340"/>
      <c r="HA18" s="340"/>
      <c r="HB18" s="340"/>
      <c r="HC18" s="340"/>
      <c r="HD18" s="340"/>
      <c r="HE18" s="340"/>
      <c r="HF18" s="340"/>
      <c r="HG18" s="340"/>
      <c r="HH18" s="340"/>
      <c r="HI18" s="340"/>
      <c r="HJ18" s="340"/>
      <c r="HK18" s="340"/>
      <c r="HL18" s="340"/>
      <c r="HM18" s="340"/>
      <c r="HN18" s="340"/>
      <c r="HO18" s="340"/>
      <c r="HP18" s="340"/>
      <c r="HQ18" s="340"/>
      <c r="HR18" s="340"/>
      <c r="HS18" s="340"/>
      <c r="HT18" s="340"/>
      <c r="HU18" s="340"/>
      <c r="HV18" s="340"/>
      <c r="HW18" s="340"/>
      <c r="HX18" s="340"/>
      <c r="HY18" s="340"/>
      <c r="HZ18" s="340"/>
      <c r="IA18" s="340"/>
      <c r="IB18" s="340"/>
      <c r="IC18" s="340"/>
      <c r="ID18" s="340"/>
      <c r="IE18" s="340"/>
      <c r="IF18" s="340"/>
      <c r="IG18" s="340"/>
      <c r="IH18" s="340"/>
      <c r="II18" s="340"/>
      <c r="IJ18" s="340"/>
      <c r="IK18" s="340"/>
      <c r="IL18" s="340"/>
      <c r="IM18" s="340"/>
      <c r="IN18" s="340"/>
      <c r="IO18" s="340"/>
      <c r="IP18" s="340"/>
      <c r="IQ18" s="340"/>
      <c r="IR18" s="340"/>
      <c r="IS18" s="340"/>
      <c r="IT18" s="340"/>
      <c r="IU18" s="340"/>
      <c r="IV18" s="340"/>
      <c r="IW18" s="340"/>
      <c r="IX18" s="340"/>
      <c r="IY18" s="340"/>
      <c r="IZ18" s="340"/>
      <c r="JA18" s="340"/>
      <c r="JB18" s="340"/>
      <c r="JC18" s="340"/>
      <c r="JD18" s="340"/>
      <c r="JE18" s="340"/>
      <c r="JF18" s="340"/>
      <c r="JG18" s="340"/>
      <c r="JH18" s="340"/>
      <c r="JI18" s="340"/>
      <c r="JJ18" s="340"/>
      <c r="JK18" s="340"/>
      <c r="JL18" s="340"/>
      <c r="JM18" s="340"/>
      <c r="JN18" s="340"/>
      <c r="JO18" s="340"/>
      <c r="JP18" s="340"/>
      <c r="JQ18" s="340"/>
      <c r="JR18" s="340"/>
      <c r="JS18" s="340"/>
      <c r="JT18" s="340"/>
      <c r="JU18" s="340"/>
      <c r="JV18" s="340"/>
      <c r="JW18" s="340"/>
      <c r="JX18" s="340"/>
      <c r="JY18" s="340"/>
      <c r="JZ18" s="340"/>
      <c r="KA18" s="340"/>
      <c r="KB18" s="340"/>
      <c r="KC18" s="340"/>
      <c r="KD18" s="340"/>
      <c r="KE18" s="340"/>
      <c r="KF18" s="340"/>
      <c r="KG18" s="340"/>
      <c r="KH18" s="340"/>
      <c r="KI18" s="340"/>
      <c r="KJ18" s="340"/>
      <c r="KK18" s="340"/>
      <c r="KL18" s="340"/>
      <c r="KM18" s="340"/>
      <c r="KN18" s="340"/>
      <c r="KO18" s="340"/>
      <c r="KP18" s="340"/>
      <c r="KQ18" s="340"/>
      <c r="KR18" s="340"/>
      <c r="KS18" s="340"/>
      <c r="KT18" s="340"/>
      <c r="KU18" s="340"/>
      <c r="KV18" s="340"/>
      <c r="KW18" s="340"/>
      <c r="KX18" s="340"/>
      <c r="KY18" s="340"/>
      <c r="KZ18" s="340"/>
      <c r="LA18" s="340"/>
      <c r="LB18" s="340"/>
      <c r="LC18" s="340"/>
      <c r="LD18" s="340"/>
      <c r="LE18" s="340"/>
      <c r="LF18" s="340"/>
      <c r="LG18" s="340"/>
      <c r="LH18" s="340"/>
      <c r="LI18" s="340"/>
      <c r="LJ18" s="340"/>
      <c r="LK18" s="340"/>
      <c r="LL18" s="340"/>
      <c r="LM18" s="340"/>
      <c r="LN18" s="340"/>
      <c r="LO18" s="340"/>
      <c r="LP18" s="340"/>
      <c r="LQ18" s="340"/>
      <c r="LR18" s="340"/>
      <c r="LS18" s="340"/>
      <c r="LT18" s="340"/>
      <c r="LU18" s="340"/>
      <c r="LV18" s="340"/>
      <c r="LW18" s="340"/>
      <c r="LX18" s="340"/>
      <c r="LY18" s="340"/>
      <c r="LZ18" s="340"/>
      <c r="MA18" s="340"/>
      <c r="MB18" s="340"/>
      <c r="MC18" s="340"/>
      <c r="MD18" s="340"/>
      <c r="ME18" s="340"/>
      <c r="MF18" s="340"/>
      <c r="MG18" s="340"/>
      <c r="MH18" s="340"/>
      <c r="MI18" s="340"/>
      <c r="MJ18" s="340"/>
      <c r="MK18" s="340"/>
      <c r="ML18" s="340"/>
      <c r="MM18" s="340"/>
      <c r="MN18" s="340"/>
      <c r="MO18" s="340"/>
      <c r="MP18" s="340"/>
      <c r="MQ18" s="340"/>
      <c r="MR18" s="340"/>
      <c r="MS18" s="340"/>
      <c r="MT18" s="340"/>
      <c r="MU18" s="340"/>
      <c r="MV18" s="340"/>
      <c r="MW18" s="340"/>
      <c r="MX18" s="340"/>
      <c r="MY18" s="340"/>
      <c r="MZ18" s="340"/>
      <c r="NA18" s="340"/>
      <c r="NB18" s="340"/>
      <c r="NC18" s="340"/>
      <c r="ND18" s="340"/>
      <c r="NE18" s="340"/>
      <c r="NF18" s="340"/>
      <c r="NG18" s="340"/>
      <c r="NH18" s="340"/>
      <c r="NI18" s="340"/>
      <c r="NJ18" s="340"/>
      <c r="NK18" s="340"/>
      <c r="NL18" s="340"/>
      <c r="NM18" s="340"/>
      <c r="NN18" s="340"/>
      <c r="NO18" s="340"/>
      <c r="NP18" s="340"/>
      <c r="NQ18" s="340"/>
      <c r="NR18" s="340"/>
      <c r="NS18" s="340"/>
      <c r="NT18" s="340"/>
      <c r="NU18" s="340"/>
      <c r="NV18" s="340"/>
      <c r="NW18" s="340"/>
      <c r="NX18" s="340"/>
      <c r="NY18" s="340"/>
      <c r="NZ18" s="340"/>
      <c r="OA18" s="340"/>
      <c r="OB18" s="340"/>
      <c r="OC18" s="340"/>
      <c r="OD18" s="340"/>
      <c r="OE18" s="340"/>
      <c r="OF18" s="340"/>
      <c r="OG18" s="340"/>
      <c r="OH18" s="340"/>
      <c r="OI18" s="340"/>
      <c r="OJ18" s="340"/>
      <c r="OK18" s="340"/>
      <c r="OL18" s="340"/>
      <c r="OM18" s="340"/>
      <c r="ON18" s="340"/>
      <c r="OO18" s="340"/>
      <c r="OP18" s="340"/>
      <c r="OQ18" s="340"/>
      <c r="OR18" s="340"/>
      <c r="OS18" s="340"/>
      <c r="OT18" s="340"/>
      <c r="OU18" s="340"/>
      <c r="OV18" s="340"/>
      <c r="OW18" s="340"/>
      <c r="OX18" s="340"/>
      <c r="OY18" s="340"/>
      <c r="OZ18" s="340"/>
      <c r="PA18" s="340"/>
      <c r="PB18" s="340"/>
      <c r="PC18" s="340"/>
      <c r="PD18" s="340"/>
      <c r="PE18" s="340"/>
      <c r="PF18" s="340"/>
      <c r="PG18" s="340"/>
      <c r="PH18" s="340"/>
      <c r="PI18" s="340"/>
      <c r="PJ18" s="340"/>
      <c r="PK18" s="340"/>
      <c r="PL18" s="340"/>
      <c r="PM18" s="340"/>
      <c r="PN18" s="340"/>
      <c r="PO18" s="340"/>
      <c r="PP18" s="340"/>
      <c r="PQ18" s="340"/>
      <c r="PR18" s="340"/>
      <c r="PS18" s="340"/>
      <c r="PT18" s="340"/>
      <c r="PU18" s="340"/>
      <c r="PV18" s="340"/>
      <c r="PW18" s="340"/>
      <c r="PX18" s="340"/>
      <c r="PY18" s="340"/>
      <c r="PZ18" s="340"/>
      <c r="QA18" s="340"/>
      <c r="QB18" s="340"/>
      <c r="QC18" s="340"/>
      <c r="QD18" s="340"/>
      <c r="QE18" s="340"/>
      <c r="QF18" s="340"/>
      <c r="QG18" s="340"/>
      <c r="QH18" s="340"/>
      <c r="QI18" s="340"/>
      <c r="QJ18" s="340"/>
      <c r="QK18" s="340"/>
      <c r="QL18" s="340"/>
      <c r="QM18" s="340"/>
      <c r="QN18" s="340"/>
      <c r="QO18" s="340"/>
      <c r="QP18" s="340"/>
      <c r="QQ18" s="340"/>
      <c r="QR18" s="340"/>
      <c r="QS18" s="340"/>
      <c r="QT18" s="340"/>
      <c r="QU18" s="340"/>
      <c r="QV18" s="340"/>
      <c r="QW18" s="340"/>
      <c r="QX18" s="340"/>
      <c r="QY18" s="340"/>
      <c r="QZ18" s="340"/>
      <c r="RA18" s="340"/>
      <c r="RB18" s="340"/>
      <c r="RC18" s="340"/>
      <c r="RD18" s="340"/>
      <c r="RE18" s="340"/>
      <c r="RF18" s="340"/>
      <c r="RG18" s="340"/>
      <c r="RH18" s="340"/>
      <c r="RI18" s="340"/>
      <c r="RJ18" s="340"/>
      <c r="RK18" s="340"/>
      <c r="RL18" s="340"/>
    </row>
    <row r="19" spans="1:480" s="337" customFormat="1">
      <c r="A19" s="1457"/>
      <c r="B19" s="182">
        <v>15</v>
      </c>
      <c r="C19" s="192" t="s">
        <v>243</v>
      </c>
      <c r="D19" s="105">
        <v>30</v>
      </c>
      <c r="E19" s="184">
        <f t="shared" si="3"/>
        <v>0.63099686232871177</v>
      </c>
      <c r="F19" s="106" t="s">
        <v>0</v>
      </c>
      <c r="G19" s="107">
        <v>91507.490636704126</v>
      </c>
      <c r="H19" s="145">
        <v>1.46</v>
      </c>
      <c r="I19" s="867">
        <v>0.22</v>
      </c>
      <c r="J19" s="867">
        <v>1.37</v>
      </c>
      <c r="K19" s="868">
        <f t="shared" si="0"/>
        <v>1.1500000000000001</v>
      </c>
      <c r="L19" s="1225">
        <f t="shared" si="4"/>
        <v>133600.93632958803</v>
      </c>
      <c r="M19" s="867">
        <v>2.1033228744290391E-2</v>
      </c>
      <c r="N19" s="1296">
        <f t="shared" si="1"/>
        <v>15373.838919292919</v>
      </c>
      <c r="O19" s="1296">
        <f t="shared" si="5"/>
        <v>20131.647940074909</v>
      </c>
      <c r="P19" s="1296">
        <f t="shared" si="6"/>
        <v>105233.61423220976</v>
      </c>
      <c r="Q19" s="1296">
        <f t="shared" si="2"/>
        <v>125365.26217228467</v>
      </c>
      <c r="R19" s="1296">
        <v>0</v>
      </c>
      <c r="S19" s="1296">
        <f t="shared" si="15"/>
        <v>140739.10109157758</v>
      </c>
      <c r="T19" s="1296">
        <v>0</v>
      </c>
      <c r="U19" s="1296">
        <f t="shared" si="7"/>
        <v>130193.43301718555</v>
      </c>
      <c r="V19" s="1296">
        <f t="shared" si="8"/>
        <v>0</v>
      </c>
      <c r="W19" s="186">
        <f>IF(L19=0,0,(HLOOKUP(F19,'2012-2013 CE W T&amp;D &amp; ConsCredit'!$C$6:$P$36,D19+1,FALSE)))</f>
        <v>2.57679265504916</v>
      </c>
      <c r="X19" s="1296">
        <f t="shared" si="9"/>
        <v>344261.91144177294</v>
      </c>
      <c r="Y19" s="190">
        <f t="shared" si="13"/>
        <v>2.6442340712863013</v>
      </c>
      <c r="Z19" s="191"/>
      <c r="AA19" s="1296">
        <f t="shared" si="10"/>
        <v>35505.486859367826</v>
      </c>
      <c r="AB19" s="1296">
        <f t="shared" si="11"/>
        <v>32845.038722819452</v>
      </c>
      <c r="AC19" s="186">
        <f>IF(L19=0,0,(HLOOKUP(F19,'2012-2013 CE W T&amp;D No ConsCredi'!$C$6:$P$36,D19+1,FALSE)))</f>
        <v>2.3425387773174182</v>
      </c>
      <c r="AD19" s="1296">
        <f t="shared" si="12"/>
        <v>312965.37403797539</v>
      </c>
      <c r="AE19" s="1354">
        <f t="shared" si="14"/>
        <v>9.5285433114907327</v>
      </c>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0"/>
      <c r="CZ19" s="340"/>
      <c r="DA19" s="340"/>
      <c r="DB19" s="340"/>
      <c r="DC19" s="340"/>
      <c r="DD19" s="340"/>
      <c r="DE19" s="340"/>
      <c r="DF19" s="340"/>
      <c r="DG19" s="340"/>
      <c r="DH19" s="340"/>
      <c r="DI19" s="340"/>
      <c r="DJ19" s="340"/>
      <c r="DK19" s="340"/>
      <c r="DL19" s="340"/>
      <c r="DM19" s="340"/>
      <c r="DN19" s="340"/>
      <c r="DO19" s="340"/>
      <c r="DP19" s="340"/>
      <c r="DQ19" s="340"/>
      <c r="DR19" s="340"/>
      <c r="DS19" s="340"/>
      <c r="DT19" s="340"/>
      <c r="DU19" s="340"/>
      <c r="DV19" s="340"/>
      <c r="DW19" s="340"/>
      <c r="DX19" s="340"/>
      <c r="DY19" s="340"/>
      <c r="DZ19" s="340"/>
      <c r="EA19" s="340"/>
      <c r="EB19" s="340"/>
      <c r="EC19" s="340"/>
      <c r="ED19" s="340"/>
      <c r="EE19" s="340"/>
      <c r="EF19" s="340"/>
      <c r="EG19" s="340"/>
      <c r="EH19" s="340"/>
      <c r="EI19" s="340"/>
      <c r="EJ19" s="340"/>
      <c r="EK19" s="340"/>
      <c r="EL19" s="340"/>
      <c r="EM19" s="340"/>
      <c r="EN19" s="340"/>
      <c r="EO19" s="340"/>
      <c r="EP19" s="340"/>
      <c r="EQ19" s="340"/>
      <c r="ER19" s="340"/>
      <c r="ES19" s="340"/>
      <c r="ET19" s="340"/>
      <c r="EU19" s="340"/>
      <c r="EV19" s="340"/>
      <c r="EW19" s="340"/>
      <c r="EX19" s="340"/>
      <c r="EY19" s="340"/>
      <c r="EZ19" s="340"/>
      <c r="FA19" s="340"/>
      <c r="FB19" s="340"/>
      <c r="FC19" s="340"/>
      <c r="FD19" s="340"/>
      <c r="FE19" s="340"/>
      <c r="FF19" s="340"/>
      <c r="FG19" s="340"/>
      <c r="FH19" s="340"/>
      <c r="FI19" s="340"/>
      <c r="FJ19" s="340"/>
      <c r="FK19" s="340"/>
      <c r="FL19" s="340"/>
      <c r="FM19" s="340"/>
      <c r="FN19" s="340"/>
      <c r="FO19" s="340"/>
      <c r="FP19" s="340"/>
      <c r="FQ19" s="340"/>
      <c r="FR19" s="340"/>
      <c r="FS19" s="340"/>
      <c r="FT19" s="340"/>
      <c r="FU19" s="340"/>
      <c r="FV19" s="340"/>
      <c r="FW19" s="340"/>
      <c r="FX19" s="340"/>
      <c r="FY19" s="340"/>
      <c r="FZ19" s="340"/>
      <c r="GA19" s="340"/>
      <c r="GB19" s="340"/>
      <c r="GC19" s="340"/>
      <c r="GD19" s="340"/>
      <c r="GE19" s="340"/>
      <c r="GF19" s="340"/>
      <c r="GG19" s="340"/>
      <c r="GH19" s="340"/>
      <c r="GI19" s="340"/>
      <c r="GJ19" s="340"/>
      <c r="GK19" s="340"/>
      <c r="GL19" s="340"/>
      <c r="GM19" s="340"/>
      <c r="GN19" s="340"/>
      <c r="GO19" s="340"/>
      <c r="GP19" s="340"/>
      <c r="GQ19" s="340"/>
      <c r="GR19" s="340"/>
      <c r="GS19" s="340"/>
      <c r="GT19" s="340"/>
      <c r="GU19" s="340"/>
      <c r="GV19" s="340"/>
      <c r="GW19" s="340"/>
      <c r="GX19" s="340"/>
      <c r="GY19" s="340"/>
      <c r="GZ19" s="340"/>
      <c r="HA19" s="340"/>
      <c r="HB19" s="340"/>
      <c r="HC19" s="340"/>
      <c r="HD19" s="340"/>
      <c r="HE19" s="340"/>
      <c r="HF19" s="340"/>
      <c r="HG19" s="340"/>
      <c r="HH19" s="340"/>
      <c r="HI19" s="340"/>
      <c r="HJ19" s="340"/>
      <c r="HK19" s="340"/>
      <c r="HL19" s="340"/>
      <c r="HM19" s="340"/>
      <c r="HN19" s="340"/>
      <c r="HO19" s="340"/>
      <c r="HP19" s="340"/>
      <c r="HQ19" s="340"/>
      <c r="HR19" s="340"/>
      <c r="HS19" s="340"/>
      <c r="HT19" s="340"/>
      <c r="HU19" s="340"/>
      <c r="HV19" s="340"/>
      <c r="HW19" s="340"/>
      <c r="HX19" s="340"/>
      <c r="HY19" s="340"/>
      <c r="HZ19" s="340"/>
      <c r="IA19" s="340"/>
      <c r="IB19" s="340"/>
      <c r="IC19" s="340"/>
      <c r="ID19" s="340"/>
      <c r="IE19" s="340"/>
      <c r="IF19" s="340"/>
      <c r="IG19" s="340"/>
      <c r="IH19" s="340"/>
      <c r="II19" s="340"/>
      <c r="IJ19" s="340"/>
      <c r="IK19" s="340"/>
      <c r="IL19" s="340"/>
      <c r="IM19" s="340"/>
      <c r="IN19" s="340"/>
      <c r="IO19" s="340"/>
      <c r="IP19" s="340"/>
      <c r="IQ19" s="340"/>
      <c r="IR19" s="340"/>
      <c r="IS19" s="340"/>
      <c r="IT19" s="340"/>
      <c r="IU19" s="340"/>
      <c r="IV19" s="340"/>
      <c r="IW19" s="340"/>
      <c r="IX19" s="340"/>
      <c r="IY19" s="340"/>
      <c r="IZ19" s="340"/>
      <c r="JA19" s="340"/>
      <c r="JB19" s="340"/>
      <c r="JC19" s="340"/>
      <c r="JD19" s="340"/>
      <c r="JE19" s="340"/>
      <c r="JF19" s="340"/>
      <c r="JG19" s="340"/>
      <c r="JH19" s="340"/>
      <c r="JI19" s="340"/>
      <c r="JJ19" s="340"/>
      <c r="JK19" s="340"/>
      <c r="JL19" s="340"/>
      <c r="JM19" s="340"/>
      <c r="JN19" s="340"/>
      <c r="JO19" s="340"/>
      <c r="JP19" s="340"/>
      <c r="JQ19" s="340"/>
      <c r="JR19" s="340"/>
      <c r="JS19" s="340"/>
      <c r="JT19" s="340"/>
      <c r="JU19" s="340"/>
      <c r="JV19" s="340"/>
      <c r="JW19" s="340"/>
      <c r="JX19" s="340"/>
      <c r="JY19" s="340"/>
      <c r="JZ19" s="340"/>
      <c r="KA19" s="340"/>
      <c r="KB19" s="340"/>
      <c r="KC19" s="340"/>
      <c r="KD19" s="340"/>
      <c r="KE19" s="340"/>
      <c r="KF19" s="340"/>
      <c r="KG19" s="340"/>
      <c r="KH19" s="340"/>
      <c r="KI19" s="340"/>
      <c r="KJ19" s="340"/>
      <c r="KK19" s="340"/>
      <c r="KL19" s="340"/>
      <c r="KM19" s="340"/>
      <c r="KN19" s="340"/>
      <c r="KO19" s="340"/>
      <c r="KP19" s="340"/>
      <c r="KQ19" s="340"/>
      <c r="KR19" s="340"/>
      <c r="KS19" s="340"/>
      <c r="KT19" s="340"/>
      <c r="KU19" s="340"/>
      <c r="KV19" s="340"/>
      <c r="KW19" s="340"/>
      <c r="KX19" s="340"/>
      <c r="KY19" s="340"/>
      <c r="KZ19" s="340"/>
      <c r="LA19" s="340"/>
      <c r="LB19" s="340"/>
      <c r="LC19" s="340"/>
      <c r="LD19" s="340"/>
      <c r="LE19" s="340"/>
      <c r="LF19" s="340"/>
      <c r="LG19" s="340"/>
      <c r="LH19" s="340"/>
      <c r="LI19" s="340"/>
      <c r="LJ19" s="340"/>
      <c r="LK19" s="340"/>
      <c r="LL19" s="340"/>
      <c r="LM19" s="340"/>
      <c r="LN19" s="340"/>
      <c r="LO19" s="340"/>
      <c r="LP19" s="340"/>
      <c r="LQ19" s="340"/>
      <c r="LR19" s="340"/>
      <c r="LS19" s="340"/>
      <c r="LT19" s="340"/>
      <c r="LU19" s="340"/>
      <c r="LV19" s="340"/>
      <c r="LW19" s="340"/>
      <c r="LX19" s="340"/>
      <c r="LY19" s="340"/>
      <c r="LZ19" s="340"/>
      <c r="MA19" s="340"/>
      <c r="MB19" s="340"/>
      <c r="MC19" s="340"/>
      <c r="MD19" s="340"/>
      <c r="ME19" s="340"/>
      <c r="MF19" s="340"/>
      <c r="MG19" s="340"/>
      <c r="MH19" s="340"/>
      <c r="MI19" s="340"/>
      <c r="MJ19" s="340"/>
      <c r="MK19" s="340"/>
      <c r="ML19" s="340"/>
      <c r="MM19" s="340"/>
      <c r="MN19" s="340"/>
      <c r="MO19" s="340"/>
      <c r="MP19" s="340"/>
      <c r="MQ19" s="340"/>
      <c r="MR19" s="340"/>
      <c r="MS19" s="340"/>
      <c r="MT19" s="340"/>
      <c r="MU19" s="340"/>
      <c r="MV19" s="340"/>
      <c r="MW19" s="340"/>
      <c r="MX19" s="340"/>
      <c r="MY19" s="340"/>
      <c r="MZ19" s="340"/>
      <c r="NA19" s="340"/>
      <c r="NB19" s="340"/>
      <c r="NC19" s="340"/>
      <c r="ND19" s="340"/>
      <c r="NE19" s="340"/>
      <c r="NF19" s="340"/>
      <c r="NG19" s="340"/>
      <c r="NH19" s="340"/>
      <c r="NI19" s="340"/>
      <c r="NJ19" s="340"/>
      <c r="NK19" s="340"/>
      <c r="NL19" s="340"/>
      <c r="NM19" s="340"/>
      <c r="NN19" s="340"/>
      <c r="NO19" s="340"/>
      <c r="NP19" s="340"/>
      <c r="NQ19" s="340"/>
      <c r="NR19" s="340"/>
      <c r="NS19" s="340"/>
      <c r="NT19" s="340"/>
      <c r="NU19" s="340"/>
      <c r="NV19" s="340"/>
      <c r="NW19" s="340"/>
      <c r="NX19" s="340"/>
      <c r="NY19" s="340"/>
      <c r="NZ19" s="340"/>
      <c r="OA19" s="340"/>
      <c r="OB19" s="340"/>
      <c r="OC19" s="340"/>
      <c r="OD19" s="340"/>
      <c r="OE19" s="340"/>
      <c r="OF19" s="340"/>
      <c r="OG19" s="340"/>
      <c r="OH19" s="340"/>
      <c r="OI19" s="340"/>
      <c r="OJ19" s="340"/>
      <c r="OK19" s="340"/>
      <c r="OL19" s="340"/>
      <c r="OM19" s="340"/>
      <c r="ON19" s="340"/>
      <c r="OO19" s="340"/>
      <c r="OP19" s="340"/>
      <c r="OQ19" s="340"/>
      <c r="OR19" s="340"/>
      <c r="OS19" s="340"/>
      <c r="OT19" s="340"/>
      <c r="OU19" s="340"/>
      <c r="OV19" s="340"/>
      <c r="OW19" s="340"/>
      <c r="OX19" s="340"/>
      <c r="OY19" s="340"/>
      <c r="OZ19" s="340"/>
      <c r="PA19" s="340"/>
      <c r="PB19" s="340"/>
      <c r="PC19" s="340"/>
      <c r="PD19" s="340"/>
      <c r="PE19" s="340"/>
      <c r="PF19" s="340"/>
      <c r="PG19" s="340"/>
      <c r="PH19" s="340"/>
      <c r="PI19" s="340"/>
      <c r="PJ19" s="340"/>
      <c r="PK19" s="340"/>
      <c r="PL19" s="340"/>
      <c r="PM19" s="340"/>
      <c r="PN19" s="340"/>
      <c r="PO19" s="340"/>
      <c r="PP19" s="340"/>
      <c r="PQ19" s="340"/>
      <c r="PR19" s="340"/>
      <c r="PS19" s="340"/>
      <c r="PT19" s="340"/>
      <c r="PU19" s="340"/>
      <c r="PV19" s="340"/>
      <c r="PW19" s="340"/>
      <c r="PX19" s="340"/>
      <c r="PY19" s="340"/>
      <c r="PZ19" s="340"/>
      <c r="QA19" s="340"/>
      <c r="QB19" s="340"/>
      <c r="QC19" s="340"/>
      <c r="QD19" s="340"/>
      <c r="QE19" s="340"/>
      <c r="QF19" s="340"/>
      <c r="QG19" s="340"/>
      <c r="QH19" s="340"/>
      <c r="QI19" s="340"/>
      <c r="QJ19" s="340"/>
      <c r="QK19" s="340"/>
      <c r="QL19" s="340"/>
      <c r="QM19" s="340"/>
      <c r="QN19" s="340"/>
      <c r="QO19" s="340"/>
      <c r="QP19" s="340"/>
      <c r="QQ19" s="340"/>
      <c r="QR19" s="340"/>
      <c r="QS19" s="340"/>
      <c r="QT19" s="340"/>
      <c r="QU19" s="340"/>
      <c r="QV19" s="340"/>
      <c r="QW19" s="340"/>
      <c r="QX19" s="340"/>
      <c r="QY19" s="340"/>
      <c r="QZ19" s="340"/>
      <c r="RA19" s="340"/>
      <c r="RB19" s="340"/>
      <c r="RC19" s="340"/>
      <c r="RD19" s="340"/>
      <c r="RE19" s="340"/>
      <c r="RF19" s="340"/>
      <c r="RG19" s="340"/>
      <c r="RH19" s="340"/>
      <c r="RI19" s="340"/>
      <c r="RJ19" s="340"/>
      <c r="RK19" s="340"/>
      <c r="RL19" s="340"/>
    </row>
    <row r="20" spans="1:480" s="337" customFormat="1">
      <c r="A20" s="340"/>
      <c r="B20" s="182">
        <v>16</v>
      </c>
      <c r="C20" s="192" t="s">
        <v>244</v>
      </c>
      <c r="D20" s="105">
        <v>30</v>
      </c>
      <c r="E20" s="184">
        <f t="shared" si="3"/>
        <v>0.14271199701605436</v>
      </c>
      <c r="F20" s="106" t="s">
        <v>0</v>
      </c>
      <c r="G20" s="107">
        <v>53011.235955056181</v>
      </c>
      <c r="H20" s="145">
        <v>0.56999999999999995</v>
      </c>
      <c r="I20" s="867">
        <v>0.22</v>
      </c>
      <c r="J20" s="867">
        <v>1.37</v>
      </c>
      <c r="K20" s="868">
        <f t="shared" si="0"/>
        <v>1.1500000000000001</v>
      </c>
      <c r="L20" s="1225">
        <f t="shared" si="4"/>
        <v>30216.404494382019</v>
      </c>
      <c r="M20" s="867">
        <v>4.7570665672018123E-3</v>
      </c>
      <c r="N20" s="1296">
        <f t="shared" si="1"/>
        <v>3477.087423031388</v>
      </c>
      <c r="O20" s="1296">
        <f t="shared" si="5"/>
        <v>11662.471910112359</v>
      </c>
      <c r="P20" s="1296">
        <f t="shared" si="6"/>
        <v>60962.921348314616</v>
      </c>
      <c r="Q20" s="1296">
        <f t="shared" si="2"/>
        <v>72625.393258426979</v>
      </c>
      <c r="R20" s="1296">
        <v>0</v>
      </c>
      <c r="S20" s="1296">
        <f t="shared" si="15"/>
        <v>76102.480681458372</v>
      </c>
      <c r="T20" s="1296">
        <v>0</v>
      </c>
      <c r="U20" s="1296">
        <f t="shared" si="7"/>
        <v>70400.074635946687</v>
      </c>
      <c r="V20" s="1296">
        <f t="shared" si="8"/>
        <v>0</v>
      </c>
      <c r="W20" s="186">
        <f>IF(L20=0,0,(HLOOKUP(F20,'2012-2013 CE W T&amp;D &amp; ConsCredit'!$C$6:$P$36,D20+1,FALSE)))</f>
        <v>2.57679265504916</v>
      </c>
      <c r="X20" s="1296">
        <f t="shared" si="9"/>
        <v>77861.40916311802</v>
      </c>
      <c r="Y20" s="190">
        <f t="shared" si="13"/>
        <v>1.105984753080951</v>
      </c>
      <c r="Z20" s="191"/>
      <c r="AA20" s="1296">
        <f t="shared" si="10"/>
        <v>15139.559333143756</v>
      </c>
      <c r="AB20" s="1296">
        <f t="shared" si="11"/>
        <v>14005.14276886564</v>
      </c>
      <c r="AC20" s="186">
        <f>IF(L20=0,0,(HLOOKUP(F20,'2012-2013 CE W T&amp;D No ConsCredi'!$C$6:$P$36,D20+1,FALSE)))</f>
        <v>2.3425387773174182</v>
      </c>
      <c r="AD20" s="1296">
        <f t="shared" si="12"/>
        <v>70783.0992391982</v>
      </c>
      <c r="AE20" s="1354">
        <f t="shared" si="14"/>
        <v>5.0540790913287736</v>
      </c>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0"/>
      <c r="CZ20" s="340"/>
      <c r="DA20" s="340"/>
      <c r="DB20" s="340"/>
      <c r="DC20" s="340"/>
      <c r="DD20" s="340"/>
      <c r="DE20" s="340"/>
      <c r="DF20" s="340"/>
      <c r="DG20" s="340"/>
      <c r="DH20" s="340"/>
      <c r="DI20" s="340"/>
      <c r="DJ20" s="340"/>
      <c r="DK20" s="340"/>
      <c r="DL20" s="340"/>
      <c r="DM20" s="340"/>
      <c r="DN20" s="340"/>
      <c r="DO20" s="340"/>
      <c r="DP20" s="340"/>
      <c r="DQ20" s="340"/>
      <c r="DR20" s="340"/>
      <c r="DS20" s="340"/>
      <c r="DT20" s="340"/>
      <c r="DU20" s="340"/>
      <c r="DV20" s="340"/>
      <c r="DW20" s="340"/>
      <c r="DX20" s="340"/>
      <c r="DY20" s="340"/>
      <c r="DZ20" s="340"/>
      <c r="EA20" s="340"/>
      <c r="EB20" s="340"/>
      <c r="EC20" s="340"/>
      <c r="ED20" s="340"/>
      <c r="EE20" s="340"/>
      <c r="EF20" s="340"/>
      <c r="EG20" s="340"/>
      <c r="EH20" s="340"/>
      <c r="EI20" s="340"/>
      <c r="EJ20" s="340"/>
      <c r="EK20" s="340"/>
      <c r="EL20" s="340"/>
      <c r="EM20" s="340"/>
      <c r="EN20" s="340"/>
      <c r="EO20" s="340"/>
      <c r="EP20" s="340"/>
      <c r="EQ20" s="340"/>
      <c r="ER20" s="340"/>
      <c r="ES20" s="340"/>
      <c r="ET20" s="340"/>
      <c r="EU20" s="340"/>
      <c r="EV20" s="340"/>
      <c r="EW20" s="340"/>
      <c r="EX20" s="340"/>
      <c r="EY20" s="340"/>
      <c r="EZ20" s="340"/>
      <c r="FA20" s="340"/>
      <c r="FB20" s="340"/>
      <c r="FC20" s="340"/>
      <c r="FD20" s="340"/>
      <c r="FE20" s="340"/>
      <c r="FF20" s="340"/>
      <c r="FG20" s="340"/>
      <c r="FH20" s="340"/>
      <c r="FI20" s="340"/>
      <c r="FJ20" s="340"/>
      <c r="FK20" s="340"/>
      <c r="FL20" s="340"/>
      <c r="FM20" s="340"/>
      <c r="FN20" s="340"/>
      <c r="FO20" s="340"/>
      <c r="FP20" s="340"/>
      <c r="FQ20" s="340"/>
      <c r="FR20" s="340"/>
      <c r="FS20" s="340"/>
      <c r="FT20" s="340"/>
      <c r="FU20" s="340"/>
      <c r="FV20" s="340"/>
      <c r="FW20" s="340"/>
      <c r="FX20" s="340"/>
      <c r="FY20" s="340"/>
      <c r="FZ20" s="340"/>
      <c r="GA20" s="340"/>
      <c r="GB20" s="340"/>
      <c r="GC20" s="340"/>
      <c r="GD20" s="340"/>
      <c r="GE20" s="340"/>
      <c r="GF20" s="340"/>
      <c r="GG20" s="340"/>
      <c r="GH20" s="340"/>
      <c r="GI20" s="340"/>
      <c r="GJ20" s="340"/>
      <c r="GK20" s="340"/>
      <c r="GL20" s="340"/>
      <c r="GM20" s="340"/>
      <c r="GN20" s="340"/>
      <c r="GO20" s="340"/>
      <c r="GP20" s="340"/>
      <c r="GQ20" s="340"/>
      <c r="GR20" s="340"/>
      <c r="GS20" s="340"/>
      <c r="GT20" s="340"/>
      <c r="GU20" s="340"/>
      <c r="GV20" s="340"/>
      <c r="GW20" s="340"/>
      <c r="GX20" s="340"/>
      <c r="GY20" s="340"/>
      <c r="GZ20" s="340"/>
      <c r="HA20" s="340"/>
      <c r="HB20" s="340"/>
      <c r="HC20" s="340"/>
      <c r="HD20" s="340"/>
      <c r="HE20" s="340"/>
      <c r="HF20" s="340"/>
      <c r="HG20" s="340"/>
      <c r="HH20" s="340"/>
      <c r="HI20" s="340"/>
      <c r="HJ20" s="340"/>
      <c r="HK20" s="340"/>
      <c r="HL20" s="340"/>
      <c r="HM20" s="340"/>
      <c r="HN20" s="340"/>
      <c r="HO20" s="340"/>
      <c r="HP20" s="340"/>
      <c r="HQ20" s="340"/>
      <c r="HR20" s="340"/>
      <c r="HS20" s="340"/>
      <c r="HT20" s="340"/>
      <c r="HU20" s="340"/>
      <c r="HV20" s="340"/>
      <c r="HW20" s="340"/>
      <c r="HX20" s="340"/>
      <c r="HY20" s="340"/>
      <c r="HZ20" s="340"/>
      <c r="IA20" s="340"/>
      <c r="IB20" s="340"/>
      <c r="IC20" s="340"/>
      <c r="ID20" s="340"/>
      <c r="IE20" s="340"/>
      <c r="IF20" s="340"/>
      <c r="IG20" s="340"/>
      <c r="IH20" s="340"/>
      <c r="II20" s="340"/>
      <c r="IJ20" s="340"/>
      <c r="IK20" s="340"/>
      <c r="IL20" s="340"/>
      <c r="IM20" s="340"/>
      <c r="IN20" s="340"/>
      <c r="IO20" s="340"/>
      <c r="IP20" s="340"/>
      <c r="IQ20" s="340"/>
      <c r="IR20" s="340"/>
      <c r="IS20" s="340"/>
      <c r="IT20" s="340"/>
      <c r="IU20" s="340"/>
      <c r="IV20" s="340"/>
      <c r="IW20" s="340"/>
      <c r="IX20" s="340"/>
      <c r="IY20" s="340"/>
      <c r="IZ20" s="340"/>
      <c r="JA20" s="340"/>
      <c r="JB20" s="340"/>
      <c r="JC20" s="340"/>
      <c r="JD20" s="340"/>
      <c r="JE20" s="340"/>
      <c r="JF20" s="340"/>
      <c r="JG20" s="340"/>
      <c r="JH20" s="340"/>
      <c r="JI20" s="340"/>
      <c r="JJ20" s="340"/>
      <c r="JK20" s="340"/>
      <c r="JL20" s="340"/>
      <c r="JM20" s="340"/>
      <c r="JN20" s="340"/>
      <c r="JO20" s="340"/>
      <c r="JP20" s="340"/>
      <c r="JQ20" s="340"/>
      <c r="JR20" s="340"/>
      <c r="JS20" s="340"/>
      <c r="JT20" s="340"/>
      <c r="JU20" s="340"/>
      <c r="JV20" s="340"/>
      <c r="JW20" s="340"/>
      <c r="JX20" s="340"/>
      <c r="JY20" s="340"/>
      <c r="JZ20" s="340"/>
      <c r="KA20" s="340"/>
      <c r="KB20" s="340"/>
      <c r="KC20" s="340"/>
      <c r="KD20" s="340"/>
      <c r="KE20" s="340"/>
      <c r="KF20" s="340"/>
      <c r="KG20" s="340"/>
      <c r="KH20" s="340"/>
      <c r="KI20" s="340"/>
      <c r="KJ20" s="340"/>
      <c r="KK20" s="340"/>
      <c r="KL20" s="340"/>
      <c r="KM20" s="340"/>
      <c r="KN20" s="340"/>
      <c r="KO20" s="340"/>
      <c r="KP20" s="340"/>
      <c r="KQ20" s="340"/>
      <c r="KR20" s="340"/>
      <c r="KS20" s="340"/>
      <c r="KT20" s="340"/>
      <c r="KU20" s="340"/>
      <c r="KV20" s="340"/>
      <c r="KW20" s="340"/>
      <c r="KX20" s="340"/>
      <c r="KY20" s="340"/>
      <c r="KZ20" s="340"/>
      <c r="LA20" s="340"/>
      <c r="LB20" s="340"/>
      <c r="LC20" s="340"/>
      <c r="LD20" s="340"/>
      <c r="LE20" s="340"/>
      <c r="LF20" s="340"/>
      <c r="LG20" s="340"/>
      <c r="LH20" s="340"/>
      <c r="LI20" s="340"/>
      <c r="LJ20" s="340"/>
      <c r="LK20" s="340"/>
      <c r="LL20" s="340"/>
      <c r="LM20" s="340"/>
      <c r="LN20" s="340"/>
      <c r="LO20" s="340"/>
      <c r="LP20" s="340"/>
      <c r="LQ20" s="340"/>
      <c r="LR20" s="340"/>
      <c r="LS20" s="340"/>
      <c r="LT20" s="340"/>
      <c r="LU20" s="340"/>
      <c r="LV20" s="340"/>
      <c r="LW20" s="340"/>
      <c r="LX20" s="340"/>
      <c r="LY20" s="340"/>
      <c r="LZ20" s="340"/>
      <c r="MA20" s="340"/>
      <c r="MB20" s="340"/>
      <c r="MC20" s="340"/>
      <c r="MD20" s="340"/>
      <c r="ME20" s="340"/>
      <c r="MF20" s="340"/>
      <c r="MG20" s="340"/>
      <c r="MH20" s="340"/>
      <c r="MI20" s="340"/>
      <c r="MJ20" s="340"/>
      <c r="MK20" s="340"/>
      <c r="ML20" s="340"/>
      <c r="MM20" s="340"/>
      <c r="MN20" s="340"/>
      <c r="MO20" s="340"/>
      <c r="MP20" s="340"/>
      <c r="MQ20" s="340"/>
      <c r="MR20" s="340"/>
      <c r="MS20" s="340"/>
      <c r="MT20" s="340"/>
      <c r="MU20" s="340"/>
      <c r="MV20" s="340"/>
      <c r="MW20" s="340"/>
      <c r="MX20" s="340"/>
      <c r="MY20" s="340"/>
      <c r="MZ20" s="340"/>
      <c r="NA20" s="340"/>
      <c r="NB20" s="340"/>
      <c r="NC20" s="340"/>
      <c r="ND20" s="340"/>
      <c r="NE20" s="340"/>
      <c r="NF20" s="340"/>
      <c r="NG20" s="340"/>
      <c r="NH20" s="340"/>
      <c r="NI20" s="340"/>
      <c r="NJ20" s="340"/>
      <c r="NK20" s="340"/>
      <c r="NL20" s="340"/>
      <c r="NM20" s="340"/>
      <c r="NN20" s="340"/>
      <c r="NO20" s="340"/>
      <c r="NP20" s="340"/>
      <c r="NQ20" s="340"/>
      <c r="NR20" s="340"/>
      <c r="NS20" s="340"/>
      <c r="NT20" s="340"/>
      <c r="NU20" s="340"/>
      <c r="NV20" s="340"/>
      <c r="NW20" s="340"/>
      <c r="NX20" s="340"/>
      <c r="NY20" s="340"/>
      <c r="NZ20" s="340"/>
      <c r="OA20" s="340"/>
      <c r="OB20" s="340"/>
      <c r="OC20" s="340"/>
      <c r="OD20" s="340"/>
      <c r="OE20" s="340"/>
      <c r="OF20" s="340"/>
      <c r="OG20" s="340"/>
      <c r="OH20" s="340"/>
      <c r="OI20" s="340"/>
      <c r="OJ20" s="340"/>
      <c r="OK20" s="340"/>
      <c r="OL20" s="340"/>
      <c r="OM20" s="340"/>
      <c r="ON20" s="340"/>
      <c r="OO20" s="340"/>
      <c r="OP20" s="340"/>
      <c r="OQ20" s="340"/>
      <c r="OR20" s="340"/>
      <c r="OS20" s="340"/>
      <c r="OT20" s="340"/>
      <c r="OU20" s="340"/>
      <c r="OV20" s="340"/>
      <c r="OW20" s="340"/>
      <c r="OX20" s="340"/>
      <c r="OY20" s="340"/>
      <c r="OZ20" s="340"/>
      <c r="PA20" s="340"/>
      <c r="PB20" s="340"/>
      <c r="PC20" s="340"/>
      <c r="PD20" s="340"/>
      <c r="PE20" s="340"/>
      <c r="PF20" s="340"/>
      <c r="PG20" s="340"/>
      <c r="PH20" s="340"/>
      <c r="PI20" s="340"/>
      <c r="PJ20" s="340"/>
      <c r="PK20" s="340"/>
      <c r="PL20" s="340"/>
      <c r="PM20" s="340"/>
      <c r="PN20" s="340"/>
      <c r="PO20" s="340"/>
      <c r="PP20" s="340"/>
      <c r="PQ20" s="340"/>
      <c r="PR20" s="340"/>
      <c r="PS20" s="340"/>
      <c r="PT20" s="340"/>
      <c r="PU20" s="340"/>
      <c r="PV20" s="340"/>
      <c r="PW20" s="340"/>
      <c r="PX20" s="340"/>
      <c r="PY20" s="340"/>
      <c r="PZ20" s="340"/>
      <c r="QA20" s="340"/>
      <c r="QB20" s="340"/>
      <c r="QC20" s="340"/>
      <c r="QD20" s="340"/>
      <c r="QE20" s="340"/>
      <c r="QF20" s="340"/>
      <c r="QG20" s="340"/>
      <c r="QH20" s="340"/>
      <c r="QI20" s="340"/>
      <c r="QJ20" s="340"/>
      <c r="QK20" s="340"/>
      <c r="QL20" s="340"/>
      <c r="QM20" s="340"/>
      <c r="QN20" s="340"/>
      <c r="QO20" s="340"/>
      <c r="QP20" s="340"/>
      <c r="QQ20" s="340"/>
      <c r="QR20" s="340"/>
      <c r="QS20" s="340"/>
      <c r="QT20" s="340"/>
      <c r="QU20" s="340"/>
      <c r="QV20" s="340"/>
      <c r="QW20" s="340"/>
      <c r="QX20" s="340"/>
      <c r="QY20" s="340"/>
      <c r="QZ20" s="340"/>
      <c r="RA20" s="340"/>
      <c r="RB20" s="340"/>
      <c r="RC20" s="340"/>
      <c r="RD20" s="340"/>
      <c r="RE20" s="340"/>
      <c r="RF20" s="340"/>
      <c r="RG20" s="340"/>
      <c r="RH20" s="340"/>
      <c r="RI20" s="340"/>
      <c r="RJ20" s="340"/>
      <c r="RK20" s="340"/>
      <c r="RL20" s="340"/>
    </row>
    <row r="21" spans="1:480" s="337" customFormat="1">
      <c r="A21" s="1457"/>
      <c r="B21" s="182">
        <v>17</v>
      </c>
      <c r="C21" s="192" t="s">
        <v>245</v>
      </c>
      <c r="D21" s="105">
        <v>30</v>
      </c>
      <c r="E21" s="184">
        <f t="shared" si="3"/>
        <v>0.4515996253982455</v>
      </c>
      <c r="F21" s="106" t="s">
        <v>0</v>
      </c>
      <c r="G21" s="107">
        <v>52827.164471494463</v>
      </c>
      <c r="H21" s="145">
        <v>1.81</v>
      </c>
      <c r="I21" s="867">
        <v>0.6</v>
      </c>
      <c r="J21" s="867">
        <v>0.67</v>
      </c>
      <c r="K21" s="868">
        <f t="shared" si="0"/>
        <v>7.0000000000000062E-2</v>
      </c>
      <c r="L21" s="1225">
        <f t="shared" si="4"/>
        <v>95617.167693404976</v>
      </c>
      <c r="M21" s="867">
        <v>1.5053320846608183E-2</v>
      </c>
      <c r="N21" s="1296">
        <f t="shared" si="1"/>
        <v>11002.938859732167</v>
      </c>
      <c r="O21" s="1296">
        <f t="shared" si="5"/>
        <v>31696.298682896675</v>
      </c>
      <c r="P21" s="1296">
        <f t="shared" si="6"/>
        <v>3697.9015130046159</v>
      </c>
      <c r="Q21" s="1296">
        <f t="shared" si="2"/>
        <v>35394.200195901292</v>
      </c>
      <c r="R21" s="1296">
        <v>0</v>
      </c>
      <c r="S21" s="1296">
        <f t="shared" si="15"/>
        <v>46397.139055633459</v>
      </c>
      <c r="T21" s="1296">
        <v>0</v>
      </c>
      <c r="U21" s="1296">
        <f t="shared" si="7"/>
        <v>42920.572669411158</v>
      </c>
      <c r="V21" s="1296">
        <f t="shared" si="8"/>
        <v>0</v>
      </c>
      <c r="W21" s="186">
        <f>IF(L21=0,0,(HLOOKUP(F21,'2012-2013 CE W T&amp;D &amp; ConsCredit'!$C$6:$P$36,D21+1,FALSE)))</f>
        <v>2.57679265504916</v>
      </c>
      <c r="X21" s="1296">
        <f t="shared" si="9"/>
        <v>246385.61540896978</v>
      </c>
      <c r="Y21" s="190">
        <f t="shared" si="13"/>
        <v>5.7405015843268341</v>
      </c>
      <c r="Z21" s="191"/>
      <c r="AA21" s="1296">
        <f t="shared" si="10"/>
        <v>42699.237542628842</v>
      </c>
      <c r="AB21" s="1296">
        <f t="shared" si="11"/>
        <v>39499.757208722331</v>
      </c>
      <c r="AC21" s="186">
        <f>IF(L21=0,0,(HLOOKUP(F21,'2012-2013 CE W T&amp;D No ConsCredi'!$C$6:$P$36,D21+1,FALSE)))</f>
        <v>2.3425387773174182</v>
      </c>
      <c r="AD21" s="1296">
        <f t="shared" si="12"/>
        <v>223986.92309906342</v>
      </c>
      <c r="AE21" s="1354">
        <f t="shared" si="14"/>
        <v>5.6705898700967881</v>
      </c>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0"/>
      <c r="CZ21" s="340"/>
      <c r="DA21" s="340"/>
      <c r="DB21" s="340"/>
      <c r="DC21" s="340"/>
      <c r="DD21" s="340"/>
      <c r="DE21" s="340"/>
      <c r="DF21" s="340"/>
      <c r="DG21" s="340"/>
      <c r="DH21" s="340"/>
      <c r="DI21" s="340"/>
      <c r="DJ21" s="340"/>
      <c r="DK21" s="340"/>
      <c r="DL21" s="340"/>
      <c r="DM21" s="340"/>
      <c r="DN21" s="340"/>
      <c r="DO21" s="340"/>
      <c r="DP21" s="340"/>
      <c r="DQ21" s="340"/>
      <c r="DR21" s="340"/>
      <c r="DS21" s="340"/>
      <c r="DT21" s="340"/>
      <c r="DU21" s="340"/>
      <c r="DV21" s="340"/>
      <c r="DW21" s="340"/>
      <c r="DX21" s="340"/>
      <c r="DY21" s="340"/>
      <c r="DZ21" s="340"/>
      <c r="EA21" s="340"/>
      <c r="EB21" s="340"/>
      <c r="EC21" s="340"/>
      <c r="ED21" s="340"/>
      <c r="EE21" s="340"/>
      <c r="EF21" s="340"/>
      <c r="EG21" s="340"/>
      <c r="EH21" s="340"/>
      <c r="EI21" s="340"/>
      <c r="EJ21" s="340"/>
      <c r="EK21" s="340"/>
      <c r="EL21" s="340"/>
      <c r="EM21" s="340"/>
      <c r="EN21" s="340"/>
      <c r="EO21" s="340"/>
      <c r="EP21" s="340"/>
      <c r="EQ21" s="340"/>
      <c r="ER21" s="340"/>
      <c r="ES21" s="340"/>
      <c r="ET21" s="340"/>
      <c r="EU21" s="340"/>
      <c r="EV21" s="340"/>
      <c r="EW21" s="340"/>
      <c r="EX21" s="340"/>
      <c r="EY21" s="340"/>
      <c r="EZ21" s="340"/>
      <c r="FA21" s="340"/>
      <c r="FB21" s="340"/>
      <c r="FC21" s="340"/>
      <c r="FD21" s="340"/>
      <c r="FE21" s="340"/>
      <c r="FF21" s="340"/>
      <c r="FG21" s="340"/>
      <c r="FH21" s="340"/>
      <c r="FI21" s="340"/>
      <c r="FJ21" s="340"/>
      <c r="FK21" s="340"/>
      <c r="FL21" s="340"/>
      <c r="FM21" s="340"/>
      <c r="FN21" s="340"/>
      <c r="FO21" s="340"/>
      <c r="FP21" s="340"/>
      <c r="FQ21" s="340"/>
      <c r="FR21" s="340"/>
      <c r="FS21" s="340"/>
      <c r="FT21" s="340"/>
      <c r="FU21" s="340"/>
      <c r="FV21" s="340"/>
      <c r="FW21" s="340"/>
      <c r="FX21" s="340"/>
      <c r="FY21" s="340"/>
      <c r="FZ21" s="340"/>
      <c r="GA21" s="340"/>
      <c r="GB21" s="340"/>
      <c r="GC21" s="340"/>
      <c r="GD21" s="340"/>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0"/>
      <c r="HE21" s="340"/>
      <c r="HF21" s="340"/>
      <c r="HG21" s="340"/>
      <c r="HH21" s="340"/>
      <c r="HI21" s="340"/>
      <c r="HJ21" s="340"/>
      <c r="HK21" s="340"/>
      <c r="HL21" s="340"/>
      <c r="HM21" s="340"/>
      <c r="HN21" s="340"/>
      <c r="HO21" s="340"/>
      <c r="HP21" s="340"/>
      <c r="HQ21" s="340"/>
      <c r="HR21" s="340"/>
      <c r="HS21" s="340"/>
      <c r="HT21" s="340"/>
      <c r="HU21" s="340"/>
      <c r="HV21" s="340"/>
      <c r="HW21" s="340"/>
      <c r="HX21" s="340"/>
      <c r="HY21" s="340"/>
      <c r="HZ21" s="340"/>
      <c r="IA21" s="340"/>
      <c r="IB21" s="340"/>
      <c r="IC21" s="340"/>
      <c r="ID21" s="340"/>
      <c r="IE21" s="340"/>
      <c r="IF21" s="340"/>
      <c r="IG21" s="340"/>
      <c r="IH21" s="340"/>
      <c r="II21" s="340"/>
      <c r="IJ21" s="340"/>
      <c r="IK21" s="340"/>
      <c r="IL21" s="340"/>
      <c r="IM21" s="340"/>
      <c r="IN21" s="340"/>
      <c r="IO21" s="340"/>
      <c r="IP21" s="340"/>
      <c r="IQ21" s="340"/>
      <c r="IR21" s="340"/>
      <c r="IS21" s="340"/>
      <c r="IT21" s="340"/>
      <c r="IU21" s="340"/>
      <c r="IV21" s="340"/>
      <c r="IW21" s="340"/>
      <c r="IX21" s="340"/>
      <c r="IY21" s="340"/>
      <c r="IZ21" s="340"/>
      <c r="JA21" s="340"/>
      <c r="JB21" s="340"/>
      <c r="JC21" s="340"/>
      <c r="JD21" s="340"/>
      <c r="JE21" s="340"/>
      <c r="JF21" s="340"/>
      <c r="JG21" s="340"/>
      <c r="JH21" s="340"/>
      <c r="JI21" s="340"/>
      <c r="JJ21" s="340"/>
      <c r="JK21" s="340"/>
      <c r="JL21" s="340"/>
      <c r="JM21" s="340"/>
      <c r="JN21" s="340"/>
      <c r="JO21" s="340"/>
      <c r="JP21" s="340"/>
      <c r="JQ21" s="340"/>
      <c r="JR21" s="340"/>
      <c r="JS21" s="340"/>
      <c r="JT21" s="340"/>
      <c r="JU21" s="340"/>
      <c r="JV21" s="340"/>
      <c r="JW21" s="340"/>
      <c r="JX21" s="340"/>
      <c r="JY21" s="340"/>
      <c r="JZ21" s="340"/>
      <c r="KA21" s="340"/>
      <c r="KB21" s="340"/>
      <c r="KC21" s="340"/>
      <c r="KD21" s="340"/>
      <c r="KE21" s="340"/>
      <c r="KF21" s="340"/>
      <c r="KG21" s="340"/>
      <c r="KH21" s="340"/>
      <c r="KI21" s="340"/>
      <c r="KJ21" s="340"/>
      <c r="KK21" s="340"/>
      <c r="KL21" s="340"/>
      <c r="KM21" s="340"/>
      <c r="KN21" s="340"/>
      <c r="KO21" s="340"/>
      <c r="KP21" s="340"/>
      <c r="KQ21" s="340"/>
      <c r="KR21" s="340"/>
      <c r="KS21" s="340"/>
      <c r="KT21" s="340"/>
      <c r="KU21" s="340"/>
      <c r="KV21" s="340"/>
      <c r="KW21" s="340"/>
      <c r="KX21" s="340"/>
      <c r="KY21" s="340"/>
      <c r="KZ21" s="340"/>
      <c r="LA21" s="340"/>
      <c r="LB21" s="340"/>
      <c r="LC21" s="340"/>
      <c r="LD21" s="340"/>
      <c r="LE21" s="340"/>
      <c r="LF21" s="340"/>
      <c r="LG21" s="340"/>
      <c r="LH21" s="340"/>
      <c r="LI21" s="340"/>
      <c r="LJ21" s="340"/>
      <c r="LK21" s="340"/>
      <c r="LL21" s="340"/>
      <c r="LM21" s="340"/>
      <c r="LN21" s="340"/>
      <c r="LO21" s="340"/>
      <c r="LP21" s="340"/>
      <c r="LQ21" s="340"/>
      <c r="LR21" s="340"/>
      <c r="LS21" s="340"/>
      <c r="LT21" s="340"/>
      <c r="LU21" s="340"/>
      <c r="LV21" s="340"/>
      <c r="LW21" s="340"/>
      <c r="LX21" s="340"/>
      <c r="LY21" s="340"/>
      <c r="LZ21" s="340"/>
      <c r="MA21" s="340"/>
      <c r="MB21" s="340"/>
      <c r="MC21" s="340"/>
      <c r="MD21" s="340"/>
      <c r="ME21" s="340"/>
      <c r="MF21" s="340"/>
      <c r="MG21" s="340"/>
      <c r="MH21" s="340"/>
      <c r="MI21" s="340"/>
      <c r="MJ21" s="340"/>
      <c r="MK21" s="340"/>
      <c r="ML21" s="340"/>
      <c r="MM21" s="340"/>
      <c r="MN21" s="340"/>
      <c r="MO21" s="340"/>
      <c r="MP21" s="340"/>
      <c r="MQ21" s="340"/>
      <c r="MR21" s="340"/>
      <c r="MS21" s="340"/>
      <c r="MT21" s="340"/>
      <c r="MU21" s="340"/>
      <c r="MV21" s="340"/>
      <c r="MW21" s="340"/>
      <c r="MX21" s="340"/>
      <c r="MY21" s="340"/>
      <c r="MZ21" s="340"/>
      <c r="NA21" s="340"/>
      <c r="NB21" s="340"/>
      <c r="NC21" s="340"/>
      <c r="ND21" s="340"/>
      <c r="NE21" s="340"/>
      <c r="NF21" s="340"/>
      <c r="NG21" s="340"/>
      <c r="NH21" s="340"/>
      <c r="NI21" s="340"/>
      <c r="NJ21" s="340"/>
      <c r="NK21" s="340"/>
      <c r="NL21" s="340"/>
      <c r="NM21" s="340"/>
      <c r="NN21" s="340"/>
      <c r="NO21" s="340"/>
      <c r="NP21" s="340"/>
      <c r="NQ21" s="340"/>
      <c r="NR21" s="340"/>
      <c r="NS21" s="340"/>
      <c r="NT21" s="340"/>
      <c r="NU21" s="340"/>
      <c r="NV21" s="340"/>
      <c r="NW21" s="340"/>
      <c r="NX21" s="340"/>
      <c r="NY21" s="340"/>
      <c r="NZ21" s="340"/>
      <c r="OA21" s="340"/>
      <c r="OB21" s="340"/>
      <c r="OC21" s="340"/>
      <c r="OD21" s="340"/>
      <c r="OE21" s="340"/>
      <c r="OF21" s="340"/>
      <c r="OG21" s="340"/>
      <c r="OH21" s="340"/>
      <c r="OI21" s="340"/>
      <c r="OJ21" s="340"/>
      <c r="OK21" s="340"/>
      <c r="OL21" s="340"/>
      <c r="OM21" s="340"/>
      <c r="ON21" s="340"/>
      <c r="OO21" s="340"/>
      <c r="OP21" s="340"/>
      <c r="OQ21" s="340"/>
      <c r="OR21" s="340"/>
      <c r="OS21" s="340"/>
      <c r="OT21" s="340"/>
      <c r="OU21" s="340"/>
      <c r="OV21" s="340"/>
      <c r="OW21" s="340"/>
      <c r="OX21" s="340"/>
      <c r="OY21" s="340"/>
      <c r="OZ21" s="340"/>
      <c r="PA21" s="340"/>
      <c r="PB21" s="340"/>
      <c r="PC21" s="340"/>
      <c r="PD21" s="340"/>
      <c r="PE21" s="340"/>
      <c r="PF21" s="340"/>
      <c r="PG21" s="340"/>
      <c r="PH21" s="340"/>
      <c r="PI21" s="340"/>
      <c r="PJ21" s="340"/>
      <c r="PK21" s="340"/>
      <c r="PL21" s="340"/>
      <c r="PM21" s="340"/>
      <c r="PN21" s="340"/>
      <c r="PO21" s="340"/>
      <c r="PP21" s="340"/>
      <c r="PQ21" s="340"/>
      <c r="PR21" s="340"/>
      <c r="PS21" s="340"/>
      <c r="PT21" s="340"/>
      <c r="PU21" s="340"/>
      <c r="PV21" s="340"/>
      <c r="PW21" s="340"/>
      <c r="PX21" s="340"/>
      <c r="PY21" s="340"/>
      <c r="PZ21" s="340"/>
      <c r="QA21" s="340"/>
      <c r="QB21" s="340"/>
      <c r="QC21" s="340"/>
      <c r="QD21" s="340"/>
      <c r="QE21" s="340"/>
      <c r="QF21" s="340"/>
      <c r="QG21" s="340"/>
      <c r="QH21" s="340"/>
      <c r="QI21" s="340"/>
      <c r="QJ21" s="340"/>
      <c r="QK21" s="340"/>
      <c r="QL21" s="340"/>
      <c r="QM21" s="340"/>
      <c r="QN21" s="340"/>
      <c r="QO21" s="340"/>
      <c r="QP21" s="340"/>
      <c r="QQ21" s="340"/>
      <c r="QR21" s="340"/>
      <c r="QS21" s="340"/>
      <c r="QT21" s="340"/>
      <c r="QU21" s="340"/>
      <c r="QV21" s="340"/>
      <c r="QW21" s="340"/>
      <c r="QX21" s="340"/>
      <c r="QY21" s="340"/>
      <c r="QZ21" s="340"/>
      <c r="RA21" s="340"/>
      <c r="RB21" s="340"/>
      <c r="RC21" s="340"/>
      <c r="RD21" s="340"/>
      <c r="RE21" s="340"/>
      <c r="RF21" s="340"/>
      <c r="RG21" s="340"/>
      <c r="RH21" s="340"/>
      <c r="RI21" s="340"/>
      <c r="RJ21" s="340"/>
      <c r="RK21" s="340"/>
      <c r="RL21" s="340"/>
    </row>
    <row r="22" spans="1:480" s="337" customFormat="1">
      <c r="A22" s="1457"/>
      <c r="B22" s="182">
        <v>18</v>
      </c>
      <c r="C22" s="192" t="s">
        <v>246</v>
      </c>
      <c r="D22" s="105">
        <v>30</v>
      </c>
      <c r="E22" s="184">
        <f t="shared" si="3"/>
        <v>0.25449260657801687</v>
      </c>
      <c r="F22" s="106" t="s">
        <v>0</v>
      </c>
      <c r="G22" s="107">
        <v>26413.582235747232</v>
      </c>
      <c r="H22" s="145">
        <v>2.04</v>
      </c>
      <c r="I22" s="867">
        <v>0.6</v>
      </c>
      <c r="J22" s="867">
        <v>0.67</v>
      </c>
      <c r="K22" s="868">
        <f t="shared" si="0"/>
        <v>7.0000000000000062E-2</v>
      </c>
      <c r="L22" s="1225">
        <f t="shared" si="4"/>
        <v>53883.707760924357</v>
      </c>
      <c r="M22" s="867">
        <v>8.4830868859338947E-3</v>
      </c>
      <c r="N22" s="1296">
        <f t="shared" si="1"/>
        <v>6200.5511806225477</v>
      </c>
      <c r="O22" s="1296">
        <f t="shared" si="5"/>
        <v>15848.149341448338</v>
      </c>
      <c r="P22" s="1296">
        <f t="shared" si="6"/>
        <v>1848.950756502308</v>
      </c>
      <c r="Q22" s="1296">
        <f t="shared" si="2"/>
        <v>17697.100097950646</v>
      </c>
      <c r="R22" s="1296">
        <v>0</v>
      </c>
      <c r="S22" s="1296">
        <f t="shared" si="15"/>
        <v>23897.651278573194</v>
      </c>
      <c r="T22" s="1296">
        <v>0</v>
      </c>
      <c r="U22" s="1296">
        <f t="shared" si="7"/>
        <v>22106.985456589449</v>
      </c>
      <c r="V22" s="1296">
        <f t="shared" si="8"/>
        <v>0</v>
      </c>
      <c r="W22" s="186">
        <f>IF(L22=0,0,(HLOOKUP(F22,'2012-2013 CE W T&amp;D &amp; ConsCredit'!$C$6:$P$36,D22+1,FALSE)))</f>
        <v>2.57679265504916</v>
      </c>
      <c r="X22" s="1296">
        <f t="shared" si="9"/>
        <v>138847.14238516529</v>
      </c>
      <c r="Y22" s="190">
        <f t="shared" si="13"/>
        <v>6.2806909000692812</v>
      </c>
      <c r="Z22" s="191"/>
      <c r="AA22" s="1296">
        <f t="shared" si="10"/>
        <v>22048.700522070885</v>
      </c>
      <c r="AB22" s="1296">
        <f t="shared" si="11"/>
        <v>20396.577726245039</v>
      </c>
      <c r="AC22" s="186">
        <f>IF(L22=0,0,(HLOOKUP(F22,'2012-2013 CE W T&amp;D No ConsCredi'!$C$6:$P$36,D22+1,FALSE)))</f>
        <v>2.3425387773174182</v>
      </c>
      <c r="AD22" s="1296">
        <f t="shared" si="12"/>
        <v>126224.67489560482</v>
      </c>
      <c r="AE22" s="1354">
        <f t="shared" si="14"/>
        <v>6.1885222408260585</v>
      </c>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c r="DY22" s="340"/>
      <c r="DZ22" s="340"/>
      <c r="EA22" s="340"/>
      <c r="EB22" s="340"/>
      <c r="EC22" s="340"/>
      <c r="ED22" s="340"/>
      <c r="EE22" s="340"/>
      <c r="EF22" s="340"/>
      <c r="EG22" s="340"/>
      <c r="EH22" s="340"/>
      <c r="EI22" s="340"/>
      <c r="EJ22" s="340"/>
      <c r="EK22" s="340"/>
      <c r="EL22" s="340"/>
      <c r="EM22" s="340"/>
      <c r="EN22" s="340"/>
      <c r="EO22" s="340"/>
      <c r="EP22" s="340"/>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c r="FP22" s="340"/>
      <c r="FQ22" s="340"/>
      <c r="FR22" s="340"/>
      <c r="FS22" s="340"/>
      <c r="FT22" s="340"/>
      <c r="FU22" s="340"/>
      <c r="FV22" s="340"/>
      <c r="FW22" s="340"/>
      <c r="FX22" s="340"/>
      <c r="FY22" s="340"/>
      <c r="FZ22" s="340"/>
      <c r="GA22" s="340"/>
      <c r="GB22" s="340"/>
      <c r="GC22" s="340"/>
      <c r="GD22" s="340"/>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0"/>
      <c r="HE22" s="340"/>
      <c r="HF22" s="340"/>
      <c r="HG22" s="340"/>
      <c r="HH22" s="340"/>
      <c r="HI22" s="340"/>
      <c r="HJ22" s="340"/>
      <c r="HK22" s="340"/>
      <c r="HL22" s="340"/>
      <c r="HM22" s="340"/>
      <c r="HN22" s="340"/>
      <c r="HO22" s="340"/>
      <c r="HP22" s="340"/>
      <c r="HQ22" s="340"/>
      <c r="HR22" s="340"/>
      <c r="HS22" s="340"/>
      <c r="HT22" s="340"/>
      <c r="HU22" s="340"/>
      <c r="HV22" s="340"/>
      <c r="HW22" s="340"/>
      <c r="HX22" s="340"/>
      <c r="HY22" s="340"/>
      <c r="HZ22" s="340"/>
      <c r="IA22" s="340"/>
      <c r="IB22" s="340"/>
      <c r="IC22" s="340"/>
      <c r="ID22" s="340"/>
      <c r="IE22" s="340"/>
      <c r="IF22" s="340"/>
      <c r="IG22" s="340"/>
      <c r="IH22" s="340"/>
      <c r="II22" s="340"/>
      <c r="IJ22" s="340"/>
      <c r="IK22" s="340"/>
      <c r="IL22" s="340"/>
      <c r="IM22" s="340"/>
      <c r="IN22" s="340"/>
      <c r="IO22" s="340"/>
      <c r="IP22" s="340"/>
      <c r="IQ22" s="340"/>
      <c r="IR22" s="340"/>
      <c r="IS22" s="340"/>
      <c r="IT22" s="340"/>
      <c r="IU22" s="340"/>
      <c r="IV22" s="340"/>
      <c r="IW22" s="340"/>
      <c r="IX22" s="340"/>
      <c r="IY22" s="340"/>
      <c r="IZ22" s="340"/>
      <c r="JA22" s="340"/>
      <c r="JB22" s="340"/>
      <c r="JC22" s="340"/>
      <c r="JD22" s="340"/>
      <c r="JE22" s="340"/>
      <c r="JF22" s="340"/>
      <c r="JG22" s="340"/>
      <c r="JH22" s="340"/>
      <c r="JI22" s="340"/>
      <c r="JJ22" s="340"/>
      <c r="JK22" s="340"/>
      <c r="JL22" s="340"/>
      <c r="JM22" s="340"/>
      <c r="JN22" s="340"/>
      <c r="JO22" s="340"/>
      <c r="JP22" s="340"/>
      <c r="JQ22" s="340"/>
      <c r="JR22" s="340"/>
      <c r="JS22" s="340"/>
      <c r="JT22" s="340"/>
      <c r="JU22" s="340"/>
      <c r="JV22" s="340"/>
      <c r="JW22" s="340"/>
      <c r="JX22" s="340"/>
      <c r="JY22" s="340"/>
      <c r="JZ22" s="340"/>
      <c r="KA22" s="340"/>
      <c r="KB22" s="340"/>
      <c r="KC22" s="340"/>
      <c r="KD22" s="340"/>
      <c r="KE22" s="340"/>
      <c r="KF22" s="340"/>
      <c r="KG22" s="340"/>
      <c r="KH22" s="340"/>
      <c r="KI22" s="340"/>
      <c r="KJ22" s="340"/>
      <c r="KK22" s="340"/>
      <c r="KL22" s="340"/>
      <c r="KM22" s="340"/>
      <c r="KN22" s="340"/>
      <c r="KO22" s="340"/>
      <c r="KP22" s="340"/>
      <c r="KQ22" s="340"/>
      <c r="KR22" s="340"/>
      <c r="KS22" s="340"/>
      <c r="KT22" s="340"/>
      <c r="KU22" s="340"/>
      <c r="KV22" s="340"/>
      <c r="KW22" s="340"/>
      <c r="KX22" s="340"/>
      <c r="KY22" s="340"/>
      <c r="KZ22" s="340"/>
      <c r="LA22" s="340"/>
      <c r="LB22" s="340"/>
      <c r="LC22" s="340"/>
      <c r="LD22" s="340"/>
      <c r="LE22" s="340"/>
      <c r="LF22" s="340"/>
      <c r="LG22" s="340"/>
      <c r="LH22" s="340"/>
      <c r="LI22" s="340"/>
      <c r="LJ22" s="340"/>
      <c r="LK22" s="340"/>
      <c r="LL22" s="340"/>
      <c r="LM22" s="340"/>
      <c r="LN22" s="340"/>
      <c r="LO22" s="340"/>
      <c r="LP22" s="340"/>
      <c r="LQ22" s="340"/>
      <c r="LR22" s="340"/>
      <c r="LS22" s="340"/>
      <c r="LT22" s="340"/>
      <c r="LU22" s="340"/>
      <c r="LV22" s="340"/>
      <c r="LW22" s="340"/>
      <c r="LX22" s="340"/>
      <c r="LY22" s="340"/>
      <c r="LZ22" s="340"/>
      <c r="MA22" s="340"/>
      <c r="MB22" s="340"/>
      <c r="MC22" s="340"/>
      <c r="MD22" s="340"/>
      <c r="ME22" s="340"/>
      <c r="MF22" s="340"/>
      <c r="MG22" s="340"/>
      <c r="MH22" s="340"/>
      <c r="MI22" s="340"/>
      <c r="MJ22" s="340"/>
      <c r="MK22" s="340"/>
      <c r="ML22" s="340"/>
      <c r="MM22" s="340"/>
      <c r="MN22" s="340"/>
      <c r="MO22" s="340"/>
      <c r="MP22" s="340"/>
      <c r="MQ22" s="340"/>
      <c r="MR22" s="340"/>
      <c r="MS22" s="340"/>
      <c r="MT22" s="340"/>
      <c r="MU22" s="340"/>
      <c r="MV22" s="340"/>
      <c r="MW22" s="340"/>
      <c r="MX22" s="340"/>
      <c r="MY22" s="340"/>
      <c r="MZ22" s="340"/>
      <c r="NA22" s="340"/>
      <c r="NB22" s="340"/>
      <c r="NC22" s="340"/>
      <c r="ND22" s="340"/>
      <c r="NE22" s="340"/>
      <c r="NF22" s="340"/>
      <c r="NG22" s="340"/>
      <c r="NH22" s="340"/>
      <c r="NI22" s="340"/>
      <c r="NJ22" s="340"/>
      <c r="NK22" s="340"/>
      <c r="NL22" s="340"/>
      <c r="NM22" s="340"/>
      <c r="NN22" s="340"/>
      <c r="NO22" s="340"/>
      <c r="NP22" s="340"/>
      <c r="NQ22" s="340"/>
      <c r="NR22" s="340"/>
      <c r="NS22" s="340"/>
      <c r="NT22" s="340"/>
      <c r="NU22" s="340"/>
      <c r="NV22" s="340"/>
      <c r="NW22" s="340"/>
      <c r="NX22" s="340"/>
      <c r="NY22" s="340"/>
      <c r="NZ22" s="340"/>
      <c r="OA22" s="340"/>
      <c r="OB22" s="340"/>
      <c r="OC22" s="340"/>
      <c r="OD22" s="340"/>
      <c r="OE22" s="340"/>
      <c r="OF22" s="340"/>
      <c r="OG22" s="340"/>
      <c r="OH22" s="340"/>
      <c r="OI22" s="340"/>
      <c r="OJ22" s="340"/>
      <c r="OK22" s="340"/>
      <c r="OL22" s="340"/>
      <c r="OM22" s="340"/>
      <c r="ON22" s="340"/>
      <c r="OO22" s="340"/>
      <c r="OP22" s="340"/>
      <c r="OQ22" s="340"/>
      <c r="OR22" s="340"/>
      <c r="OS22" s="340"/>
      <c r="OT22" s="340"/>
      <c r="OU22" s="340"/>
      <c r="OV22" s="340"/>
      <c r="OW22" s="340"/>
      <c r="OX22" s="340"/>
      <c r="OY22" s="340"/>
      <c r="OZ22" s="340"/>
      <c r="PA22" s="340"/>
      <c r="PB22" s="340"/>
      <c r="PC22" s="340"/>
      <c r="PD22" s="340"/>
      <c r="PE22" s="340"/>
      <c r="PF22" s="340"/>
      <c r="PG22" s="340"/>
      <c r="PH22" s="340"/>
      <c r="PI22" s="340"/>
      <c r="PJ22" s="340"/>
      <c r="PK22" s="340"/>
      <c r="PL22" s="340"/>
      <c r="PM22" s="340"/>
      <c r="PN22" s="340"/>
      <c r="PO22" s="340"/>
      <c r="PP22" s="340"/>
      <c r="PQ22" s="340"/>
      <c r="PR22" s="340"/>
      <c r="PS22" s="340"/>
      <c r="PT22" s="340"/>
      <c r="PU22" s="340"/>
      <c r="PV22" s="340"/>
      <c r="PW22" s="340"/>
      <c r="PX22" s="340"/>
      <c r="PY22" s="340"/>
      <c r="PZ22" s="340"/>
      <c r="QA22" s="340"/>
      <c r="QB22" s="340"/>
      <c r="QC22" s="340"/>
      <c r="QD22" s="340"/>
      <c r="QE22" s="340"/>
      <c r="QF22" s="340"/>
      <c r="QG22" s="340"/>
      <c r="QH22" s="340"/>
      <c r="QI22" s="340"/>
      <c r="QJ22" s="340"/>
      <c r="QK22" s="340"/>
      <c r="QL22" s="340"/>
      <c r="QM22" s="340"/>
      <c r="QN22" s="340"/>
      <c r="QO22" s="340"/>
      <c r="QP22" s="340"/>
      <c r="QQ22" s="340"/>
      <c r="QR22" s="340"/>
      <c r="QS22" s="340"/>
      <c r="QT22" s="340"/>
      <c r="QU22" s="340"/>
      <c r="QV22" s="340"/>
      <c r="QW22" s="340"/>
      <c r="QX22" s="340"/>
      <c r="QY22" s="340"/>
      <c r="QZ22" s="340"/>
      <c r="RA22" s="340"/>
      <c r="RB22" s="340"/>
      <c r="RC22" s="340"/>
      <c r="RD22" s="340"/>
      <c r="RE22" s="340"/>
      <c r="RF22" s="340"/>
      <c r="RG22" s="340"/>
      <c r="RH22" s="340"/>
      <c r="RI22" s="340"/>
      <c r="RJ22" s="340"/>
      <c r="RK22" s="340"/>
      <c r="RL22" s="340"/>
    </row>
    <row r="23" spans="1:480" s="337" customFormat="1">
      <c r="A23" s="1457"/>
      <c r="B23" s="182">
        <v>19</v>
      </c>
      <c r="C23" s="192" t="s">
        <v>247</v>
      </c>
      <c r="D23" s="105">
        <v>30</v>
      </c>
      <c r="E23" s="184">
        <f t="shared" si="3"/>
        <v>5.7815764577561643E-2</v>
      </c>
      <c r="F23" s="106" t="s">
        <v>0</v>
      </c>
      <c r="G23" s="107">
        <v>12751.384527602115</v>
      </c>
      <c r="H23" s="145">
        <v>0.96</v>
      </c>
      <c r="I23" s="867">
        <v>0.6</v>
      </c>
      <c r="J23" s="867">
        <v>0.67</v>
      </c>
      <c r="K23" s="868">
        <f t="shared" si="0"/>
        <v>7.0000000000000062E-2</v>
      </c>
      <c r="L23" s="1225">
        <f t="shared" si="4"/>
        <v>12241.32914649803</v>
      </c>
      <c r="M23" s="867">
        <v>1.9271921525853882E-3</v>
      </c>
      <c r="N23" s="1296">
        <f t="shared" si="1"/>
        <v>1408.6444872813904</v>
      </c>
      <c r="O23" s="1296">
        <f t="shared" si="5"/>
        <v>7650.8307165612687</v>
      </c>
      <c r="P23" s="1296">
        <f t="shared" si="6"/>
        <v>892.59691693214882</v>
      </c>
      <c r="Q23" s="1296">
        <f t="shared" si="2"/>
        <v>8543.4276334934166</v>
      </c>
      <c r="R23" s="1296">
        <v>0</v>
      </c>
      <c r="S23" s="1296">
        <f t="shared" si="15"/>
        <v>9952.0721207748065</v>
      </c>
      <c r="T23" s="1296">
        <v>0</v>
      </c>
      <c r="U23" s="1296">
        <f t="shared" si="7"/>
        <v>9206.3571885058336</v>
      </c>
      <c r="V23" s="1296">
        <f t="shared" si="8"/>
        <v>0</v>
      </c>
      <c r="W23" s="186">
        <f>IF(L23=0,0,(HLOOKUP(F23,'2012-2013 CE W T&amp;D &amp; ConsCredit'!$C$6:$P$36,D23+1,FALSE)))</f>
        <v>2.57679265504916</v>
      </c>
      <c r="X23" s="1296">
        <f t="shared" si="9"/>
        <v>31543.367032735328</v>
      </c>
      <c r="Y23" s="190">
        <f t="shared" si="13"/>
        <v>3.4262593104813837</v>
      </c>
      <c r="Z23" s="191"/>
      <c r="AA23" s="1296">
        <f t="shared" si="10"/>
        <v>9059.4752038426577</v>
      </c>
      <c r="AB23" s="1296">
        <f t="shared" si="11"/>
        <v>8380.6431117878419</v>
      </c>
      <c r="AC23" s="186">
        <f>IF(L23=0,0,(HLOOKUP(F23,'2012-2013 CE W T&amp;D No ConsCredi'!$C$6:$P$36,D23+1,FALSE)))</f>
        <v>2.3425387773174182</v>
      </c>
      <c r="AD23" s="1296">
        <f t="shared" si="12"/>
        <v>28675.788211577572</v>
      </c>
      <c r="AE23" s="1354">
        <f t="shared" si="14"/>
        <v>3.4216691761093463</v>
      </c>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340"/>
      <c r="DI23" s="340"/>
      <c r="DJ23" s="340"/>
      <c r="DK23" s="340"/>
      <c r="DL23" s="340"/>
      <c r="DM23" s="340"/>
      <c r="DN23" s="340"/>
      <c r="DO23" s="340"/>
      <c r="DP23" s="340"/>
      <c r="DQ23" s="340"/>
      <c r="DR23" s="340"/>
      <c r="DS23" s="340"/>
      <c r="DT23" s="340"/>
      <c r="DU23" s="340"/>
      <c r="DV23" s="340"/>
      <c r="DW23" s="340"/>
      <c r="DX23" s="340"/>
      <c r="DY23" s="340"/>
      <c r="DZ23" s="340"/>
      <c r="EA23" s="340"/>
      <c r="EB23" s="340"/>
      <c r="EC23" s="340"/>
      <c r="ED23" s="340"/>
      <c r="EE23" s="340"/>
      <c r="EF23" s="340"/>
      <c r="EG23" s="340"/>
      <c r="EH23" s="340"/>
      <c r="EI23" s="340"/>
      <c r="EJ23" s="340"/>
      <c r="EK23" s="340"/>
      <c r="EL23" s="340"/>
      <c r="EM23" s="340"/>
      <c r="EN23" s="340"/>
      <c r="EO23" s="340"/>
      <c r="EP23" s="340"/>
      <c r="EQ23" s="340"/>
      <c r="ER23" s="340"/>
      <c r="ES23" s="340"/>
      <c r="ET23" s="340"/>
      <c r="EU23" s="340"/>
      <c r="EV23" s="340"/>
      <c r="EW23" s="340"/>
      <c r="EX23" s="340"/>
      <c r="EY23" s="340"/>
      <c r="EZ23" s="340"/>
      <c r="FA23" s="340"/>
      <c r="FB23" s="340"/>
      <c r="FC23" s="340"/>
      <c r="FD23" s="340"/>
      <c r="FE23" s="340"/>
      <c r="FF23" s="340"/>
      <c r="FG23" s="340"/>
      <c r="FH23" s="340"/>
      <c r="FI23" s="340"/>
      <c r="FJ23" s="340"/>
      <c r="FK23" s="340"/>
      <c r="FL23" s="340"/>
      <c r="FM23" s="340"/>
      <c r="FN23" s="340"/>
      <c r="FO23" s="340"/>
      <c r="FP23" s="340"/>
      <c r="FQ23" s="340"/>
      <c r="FR23" s="340"/>
      <c r="FS23" s="340"/>
      <c r="FT23" s="340"/>
      <c r="FU23" s="340"/>
      <c r="FV23" s="340"/>
      <c r="FW23" s="340"/>
      <c r="FX23" s="340"/>
      <c r="FY23" s="340"/>
      <c r="FZ23" s="340"/>
      <c r="GA23" s="340"/>
      <c r="GB23" s="340"/>
      <c r="GC23" s="340"/>
      <c r="GD23" s="340"/>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0"/>
      <c r="HE23" s="340"/>
      <c r="HF23" s="340"/>
      <c r="HG23" s="340"/>
      <c r="HH23" s="340"/>
      <c r="HI23" s="340"/>
      <c r="HJ23" s="340"/>
      <c r="HK23" s="340"/>
      <c r="HL23" s="340"/>
      <c r="HM23" s="340"/>
      <c r="HN23" s="340"/>
      <c r="HO23" s="340"/>
      <c r="HP23" s="340"/>
      <c r="HQ23" s="340"/>
      <c r="HR23" s="340"/>
      <c r="HS23" s="340"/>
      <c r="HT23" s="340"/>
      <c r="HU23" s="340"/>
      <c r="HV23" s="340"/>
      <c r="HW23" s="340"/>
      <c r="HX23" s="340"/>
      <c r="HY23" s="340"/>
      <c r="HZ23" s="340"/>
      <c r="IA23" s="340"/>
      <c r="IB23" s="340"/>
      <c r="IC23" s="340"/>
      <c r="ID23" s="340"/>
      <c r="IE23" s="340"/>
      <c r="IF23" s="340"/>
      <c r="IG23" s="340"/>
      <c r="IH23" s="340"/>
      <c r="II23" s="340"/>
      <c r="IJ23" s="340"/>
      <c r="IK23" s="340"/>
      <c r="IL23" s="340"/>
      <c r="IM23" s="340"/>
      <c r="IN23" s="340"/>
      <c r="IO23" s="340"/>
      <c r="IP23" s="340"/>
      <c r="IQ23" s="340"/>
      <c r="IR23" s="340"/>
      <c r="IS23" s="340"/>
      <c r="IT23" s="340"/>
      <c r="IU23" s="340"/>
      <c r="IV23" s="340"/>
      <c r="IW23" s="340"/>
      <c r="IX23" s="340"/>
      <c r="IY23" s="340"/>
      <c r="IZ23" s="340"/>
      <c r="JA23" s="340"/>
      <c r="JB23" s="340"/>
      <c r="JC23" s="340"/>
      <c r="JD23" s="340"/>
      <c r="JE23" s="340"/>
      <c r="JF23" s="340"/>
      <c r="JG23" s="340"/>
      <c r="JH23" s="340"/>
      <c r="JI23" s="340"/>
      <c r="JJ23" s="340"/>
      <c r="JK23" s="340"/>
      <c r="JL23" s="340"/>
      <c r="JM23" s="340"/>
      <c r="JN23" s="340"/>
      <c r="JO23" s="340"/>
      <c r="JP23" s="340"/>
      <c r="JQ23" s="340"/>
      <c r="JR23" s="340"/>
      <c r="JS23" s="340"/>
      <c r="JT23" s="340"/>
      <c r="JU23" s="340"/>
      <c r="JV23" s="340"/>
      <c r="JW23" s="340"/>
      <c r="JX23" s="340"/>
      <c r="JY23" s="340"/>
      <c r="JZ23" s="340"/>
      <c r="KA23" s="340"/>
      <c r="KB23" s="340"/>
      <c r="KC23" s="340"/>
      <c r="KD23" s="340"/>
      <c r="KE23" s="340"/>
      <c r="KF23" s="340"/>
      <c r="KG23" s="340"/>
      <c r="KH23" s="340"/>
      <c r="KI23" s="340"/>
      <c r="KJ23" s="340"/>
      <c r="KK23" s="340"/>
      <c r="KL23" s="340"/>
      <c r="KM23" s="340"/>
      <c r="KN23" s="340"/>
      <c r="KO23" s="340"/>
      <c r="KP23" s="340"/>
      <c r="KQ23" s="340"/>
      <c r="KR23" s="340"/>
      <c r="KS23" s="340"/>
      <c r="KT23" s="340"/>
      <c r="KU23" s="340"/>
      <c r="KV23" s="340"/>
      <c r="KW23" s="340"/>
      <c r="KX23" s="340"/>
      <c r="KY23" s="340"/>
      <c r="KZ23" s="340"/>
      <c r="LA23" s="340"/>
      <c r="LB23" s="340"/>
      <c r="LC23" s="340"/>
      <c r="LD23" s="340"/>
      <c r="LE23" s="340"/>
      <c r="LF23" s="340"/>
      <c r="LG23" s="340"/>
      <c r="LH23" s="340"/>
      <c r="LI23" s="340"/>
      <c r="LJ23" s="340"/>
      <c r="LK23" s="340"/>
      <c r="LL23" s="340"/>
      <c r="LM23" s="340"/>
      <c r="LN23" s="340"/>
      <c r="LO23" s="340"/>
      <c r="LP23" s="340"/>
      <c r="LQ23" s="340"/>
      <c r="LR23" s="340"/>
      <c r="LS23" s="340"/>
      <c r="LT23" s="340"/>
      <c r="LU23" s="340"/>
      <c r="LV23" s="340"/>
      <c r="LW23" s="340"/>
      <c r="LX23" s="340"/>
      <c r="LY23" s="340"/>
      <c r="LZ23" s="340"/>
      <c r="MA23" s="340"/>
      <c r="MB23" s="340"/>
      <c r="MC23" s="340"/>
      <c r="MD23" s="340"/>
      <c r="ME23" s="340"/>
      <c r="MF23" s="340"/>
      <c r="MG23" s="340"/>
      <c r="MH23" s="340"/>
      <c r="MI23" s="340"/>
      <c r="MJ23" s="340"/>
      <c r="MK23" s="340"/>
      <c r="ML23" s="340"/>
      <c r="MM23" s="340"/>
      <c r="MN23" s="340"/>
      <c r="MO23" s="340"/>
      <c r="MP23" s="340"/>
      <c r="MQ23" s="340"/>
      <c r="MR23" s="340"/>
      <c r="MS23" s="340"/>
      <c r="MT23" s="340"/>
      <c r="MU23" s="340"/>
      <c r="MV23" s="340"/>
      <c r="MW23" s="340"/>
      <c r="MX23" s="340"/>
      <c r="MY23" s="340"/>
      <c r="MZ23" s="340"/>
      <c r="NA23" s="340"/>
      <c r="NB23" s="340"/>
      <c r="NC23" s="340"/>
      <c r="ND23" s="340"/>
      <c r="NE23" s="340"/>
      <c r="NF23" s="340"/>
      <c r="NG23" s="340"/>
      <c r="NH23" s="340"/>
      <c r="NI23" s="340"/>
      <c r="NJ23" s="340"/>
      <c r="NK23" s="340"/>
      <c r="NL23" s="340"/>
      <c r="NM23" s="340"/>
      <c r="NN23" s="340"/>
      <c r="NO23" s="340"/>
      <c r="NP23" s="340"/>
      <c r="NQ23" s="340"/>
      <c r="NR23" s="340"/>
      <c r="NS23" s="340"/>
      <c r="NT23" s="340"/>
      <c r="NU23" s="340"/>
      <c r="NV23" s="340"/>
      <c r="NW23" s="340"/>
      <c r="NX23" s="340"/>
      <c r="NY23" s="340"/>
      <c r="NZ23" s="340"/>
      <c r="OA23" s="340"/>
      <c r="OB23" s="340"/>
      <c r="OC23" s="340"/>
      <c r="OD23" s="340"/>
      <c r="OE23" s="340"/>
      <c r="OF23" s="340"/>
      <c r="OG23" s="340"/>
      <c r="OH23" s="340"/>
      <c r="OI23" s="340"/>
      <c r="OJ23" s="340"/>
      <c r="OK23" s="340"/>
      <c r="OL23" s="340"/>
      <c r="OM23" s="340"/>
      <c r="ON23" s="340"/>
      <c r="OO23" s="340"/>
      <c r="OP23" s="340"/>
      <c r="OQ23" s="340"/>
      <c r="OR23" s="340"/>
      <c r="OS23" s="340"/>
      <c r="OT23" s="340"/>
      <c r="OU23" s="340"/>
      <c r="OV23" s="340"/>
      <c r="OW23" s="340"/>
      <c r="OX23" s="340"/>
      <c r="OY23" s="340"/>
      <c r="OZ23" s="340"/>
      <c r="PA23" s="340"/>
      <c r="PB23" s="340"/>
      <c r="PC23" s="340"/>
      <c r="PD23" s="340"/>
      <c r="PE23" s="340"/>
      <c r="PF23" s="340"/>
      <c r="PG23" s="340"/>
      <c r="PH23" s="340"/>
      <c r="PI23" s="340"/>
      <c r="PJ23" s="340"/>
      <c r="PK23" s="340"/>
      <c r="PL23" s="340"/>
      <c r="PM23" s="340"/>
      <c r="PN23" s="340"/>
      <c r="PO23" s="340"/>
      <c r="PP23" s="340"/>
      <c r="PQ23" s="340"/>
      <c r="PR23" s="340"/>
      <c r="PS23" s="340"/>
      <c r="PT23" s="340"/>
      <c r="PU23" s="340"/>
      <c r="PV23" s="340"/>
      <c r="PW23" s="340"/>
      <c r="PX23" s="340"/>
      <c r="PY23" s="340"/>
      <c r="PZ23" s="340"/>
      <c r="QA23" s="340"/>
      <c r="QB23" s="340"/>
      <c r="QC23" s="340"/>
      <c r="QD23" s="340"/>
      <c r="QE23" s="340"/>
      <c r="QF23" s="340"/>
      <c r="QG23" s="340"/>
      <c r="QH23" s="340"/>
      <c r="QI23" s="340"/>
      <c r="QJ23" s="340"/>
      <c r="QK23" s="340"/>
      <c r="QL23" s="340"/>
      <c r="QM23" s="340"/>
      <c r="QN23" s="340"/>
      <c r="QO23" s="340"/>
      <c r="QP23" s="340"/>
      <c r="QQ23" s="340"/>
      <c r="QR23" s="340"/>
      <c r="QS23" s="340"/>
      <c r="QT23" s="340"/>
      <c r="QU23" s="340"/>
      <c r="QV23" s="340"/>
      <c r="QW23" s="340"/>
      <c r="QX23" s="340"/>
      <c r="QY23" s="340"/>
      <c r="QZ23" s="340"/>
      <c r="RA23" s="340"/>
      <c r="RB23" s="340"/>
      <c r="RC23" s="340"/>
      <c r="RD23" s="340"/>
      <c r="RE23" s="340"/>
      <c r="RF23" s="340"/>
      <c r="RG23" s="340"/>
      <c r="RH23" s="340"/>
      <c r="RI23" s="340"/>
      <c r="RJ23" s="340"/>
      <c r="RK23" s="340"/>
      <c r="RL23" s="340"/>
    </row>
    <row r="24" spans="1:480" s="337" customFormat="1">
      <c r="A24" s="340"/>
      <c r="B24" s="182">
        <v>20</v>
      </c>
      <c r="C24" s="192" t="s">
        <v>248</v>
      </c>
      <c r="D24" s="105">
        <v>20</v>
      </c>
      <c r="E24" s="184">
        <f t="shared" si="3"/>
        <v>0.53606019420125739</v>
      </c>
      <c r="F24" s="106" t="s">
        <v>0</v>
      </c>
      <c r="G24" s="107">
        <v>125</v>
      </c>
      <c r="H24" s="145">
        <v>1362</v>
      </c>
      <c r="I24" s="867">
        <v>300</v>
      </c>
      <c r="J24" s="867">
        <v>538</v>
      </c>
      <c r="K24" s="868">
        <f t="shared" si="0"/>
        <v>238</v>
      </c>
      <c r="L24" s="1225">
        <f t="shared" si="4"/>
        <v>170250</v>
      </c>
      <c r="M24" s="867">
        <v>2.6803009710062869E-2</v>
      </c>
      <c r="N24" s="1296">
        <f t="shared" si="1"/>
        <v>19591.150690385963</v>
      </c>
      <c r="O24" s="1296">
        <f t="shared" si="5"/>
        <v>37500</v>
      </c>
      <c r="P24" s="1296">
        <f t="shared" si="6"/>
        <v>29750</v>
      </c>
      <c r="Q24" s="1296">
        <f t="shared" si="2"/>
        <v>67250</v>
      </c>
      <c r="R24" s="1296">
        <v>0</v>
      </c>
      <c r="S24" s="1296">
        <f t="shared" si="15"/>
        <v>86841.150690385955</v>
      </c>
      <c r="T24" s="1296">
        <v>0</v>
      </c>
      <c r="U24" s="1296">
        <f t="shared" si="7"/>
        <v>80334.089445315403</v>
      </c>
      <c r="V24" s="1296">
        <f t="shared" si="8"/>
        <v>0</v>
      </c>
      <c r="W24" s="186">
        <f>IF(L24=0,0,(HLOOKUP(F24,'2012-2013 CE W T&amp;D &amp; ConsCredit'!$C$6:$P$36,D24+1,FALSE)))</f>
        <v>2.0523647707496258</v>
      </c>
      <c r="X24" s="1296">
        <f t="shared" si="9"/>
        <v>349415.10222012381</v>
      </c>
      <c r="Y24" s="190">
        <f t="shared" si="13"/>
        <v>4.3495246492832385</v>
      </c>
      <c r="Z24" s="191"/>
      <c r="AA24" s="1296">
        <f t="shared" si="10"/>
        <v>57091.150690385955</v>
      </c>
      <c r="AB24" s="1296">
        <f t="shared" si="11"/>
        <v>52813.275384260829</v>
      </c>
      <c r="AC24" s="186">
        <f>IF(L24=0,0,(HLOOKUP(F24,'2012-2013 CE W T&amp;D No ConsCredi'!$C$6:$P$36,D24+1,FALSE)))</f>
        <v>1.8657861552269326</v>
      </c>
      <c r="AD24" s="1296">
        <f t="shared" si="12"/>
        <v>317650.0929273853</v>
      </c>
      <c r="AE24" s="1354">
        <f t="shared" si="14"/>
        <v>6.0145880106131404</v>
      </c>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c r="BX24" s="340"/>
      <c r="BY24" s="340"/>
      <c r="BZ24" s="340"/>
      <c r="CA24" s="340"/>
      <c r="CB24" s="340"/>
      <c r="CC24" s="340"/>
      <c r="CD24" s="340"/>
      <c r="CE24" s="340"/>
      <c r="CF24" s="340"/>
      <c r="CG24" s="340"/>
      <c r="CH24" s="340"/>
      <c r="CI24" s="340"/>
      <c r="CJ24" s="340"/>
      <c r="CK24" s="340"/>
      <c r="CL24" s="340"/>
      <c r="CM24" s="340"/>
      <c r="CN24" s="340"/>
      <c r="CO24" s="340"/>
      <c r="CP24" s="340"/>
      <c r="CQ24" s="340"/>
      <c r="CR24" s="340"/>
      <c r="CS24" s="340"/>
      <c r="CT24" s="340"/>
      <c r="CU24" s="340"/>
      <c r="CV24" s="340"/>
      <c r="CW24" s="340"/>
      <c r="CX24" s="340"/>
      <c r="CY24" s="340"/>
      <c r="CZ24" s="340"/>
      <c r="DA24" s="340"/>
      <c r="DB24" s="340"/>
      <c r="DC24" s="340"/>
      <c r="DD24" s="340"/>
      <c r="DE24" s="340"/>
      <c r="DF24" s="340"/>
      <c r="DG24" s="340"/>
      <c r="DH24" s="340"/>
      <c r="DI24" s="340"/>
      <c r="DJ24" s="340"/>
      <c r="DK24" s="340"/>
      <c r="DL24" s="340"/>
      <c r="DM24" s="340"/>
      <c r="DN24" s="340"/>
      <c r="DO24" s="340"/>
      <c r="DP24" s="340"/>
      <c r="DQ24" s="340"/>
      <c r="DR24" s="340"/>
      <c r="DS24" s="340"/>
      <c r="DT24" s="340"/>
      <c r="DU24" s="340"/>
      <c r="DV24" s="340"/>
      <c r="DW24" s="340"/>
      <c r="DX24" s="340"/>
      <c r="DY24" s="340"/>
      <c r="DZ24" s="340"/>
      <c r="EA24" s="340"/>
      <c r="EB24" s="340"/>
      <c r="EC24" s="340"/>
      <c r="ED24" s="340"/>
      <c r="EE24" s="340"/>
      <c r="EF24" s="340"/>
      <c r="EG24" s="340"/>
      <c r="EH24" s="340"/>
      <c r="EI24" s="340"/>
      <c r="EJ24" s="340"/>
      <c r="EK24" s="340"/>
      <c r="EL24" s="340"/>
      <c r="EM24" s="340"/>
      <c r="EN24" s="340"/>
      <c r="EO24" s="340"/>
      <c r="EP24" s="340"/>
      <c r="EQ24" s="340"/>
      <c r="ER24" s="340"/>
      <c r="ES24" s="340"/>
      <c r="ET24" s="340"/>
      <c r="EU24" s="340"/>
      <c r="EV24" s="340"/>
      <c r="EW24" s="340"/>
      <c r="EX24" s="340"/>
      <c r="EY24" s="340"/>
      <c r="EZ24" s="340"/>
      <c r="FA24" s="340"/>
      <c r="FB24" s="340"/>
      <c r="FC24" s="340"/>
      <c r="FD24" s="340"/>
      <c r="FE24" s="340"/>
      <c r="FF24" s="340"/>
      <c r="FG24" s="340"/>
      <c r="FH24" s="340"/>
      <c r="FI24" s="340"/>
      <c r="FJ24" s="340"/>
      <c r="FK24" s="340"/>
      <c r="FL24" s="340"/>
      <c r="FM24" s="340"/>
      <c r="FN24" s="340"/>
      <c r="FO24" s="340"/>
      <c r="FP24" s="340"/>
      <c r="FQ24" s="340"/>
      <c r="FR24" s="340"/>
      <c r="FS24" s="340"/>
      <c r="FT24" s="340"/>
      <c r="FU24" s="340"/>
      <c r="FV24" s="340"/>
      <c r="FW24" s="340"/>
      <c r="FX24" s="340"/>
      <c r="FY24" s="340"/>
      <c r="FZ24" s="340"/>
      <c r="GA24" s="340"/>
      <c r="GB24" s="340"/>
      <c r="GC24" s="340"/>
      <c r="GD24" s="340"/>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0"/>
      <c r="HE24" s="340"/>
      <c r="HF24" s="340"/>
      <c r="HG24" s="340"/>
      <c r="HH24" s="340"/>
      <c r="HI24" s="340"/>
      <c r="HJ24" s="340"/>
      <c r="HK24" s="340"/>
      <c r="HL24" s="340"/>
      <c r="HM24" s="340"/>
      <c r="HN24" s="340"/>
      <c r="HO24" s="340"/>
      <c r="HP24" s="340"/>
      <c r="HQ24" s="340"/>
      <c r="HR24" s="340"/>
      <c r="HS24" s="340"/>
      <c r="HT24" s="340"/>
      <c r="HU24" s="340"/>
      <c r="HV24" s="340"/>
      <c r="HW24" s="340"/>
      <c r="HX24" s="340"/>
      <c r="HY24" s="340"/>
      <c r="HZ24" s="340"/>
      <c r="IA24" s="340"/>
      <c r="IB24" s="340"/>
      <c r="IC24" s="340"/>
      <c r="ID24" s="340"/>
      <c r="IE24" s="340"/>
      <c r="IF24" s="340"/>
      <c r="IG24" s="340"/>
      <c r="IH24" s="340"/>
      <c r="II24" s="340"/>
      <c r="IJ24" s="340"/>
      <c r="IK24" s="340"/>
      <c r="IL24" s="340"/>
      <c r="IM24" s="340"/>
      <c r="IN24" s="340"/>
      <c r="IO24" s="340"/>
      <c r="IP24" s="340"/>
      <c r="IQ24" s="340"/>
      <c r="IR24" s="340"/>
      <c r="IS24" s="340"/>
      <c r="IT24" s="340"/>
      <c r="IU24" s="340"/>
      <c r="IV24" s="340"/>
      <c r="IW24" s="340"/>
      <c r="IX24" s="340"/>
      <c r="IY24" s="340"/>
      <c r="IZ24" s="340"/>
      <c r="JA24" s="340"/>
      <c r="JB24" s="340"/>
      <c r="JC24" s="340"/>
      <c r="JD24" s="340"/>
      <c r="JE24" s="340"/>
      <c r="JF24" s="340"/>
      <c r="JG24" s="340"/>
      <c r="JH24" s="340"/>
      <c r="JI24" s="340"/>
      <c r="JJ24" s="340"/>
      <c r="JK24" s="340"/>
      <c r="JL24" s="340"/>
      <c r="JM24" s="340"/>
      <c r="JN24" s="340"/>
      <c r="JO24" s="340"/>
      <c r="JP24" s="340"/>
      <c r="JQ24" s="340"/>
      <c r="JR24" s="340"/>
      <c r="JS24" s="340"/>
      <c r="JT24" s="340"/>
      <c r="JU24" s="340"/>
      <c r="JV24" s="340"/>
      <c r="JW24" s="340"/>
      <c r="JX24" s="340"/>
      <c r="JY24" s="340"/>
      <c r="JZ24" s="340"/>
      <c r="KA24" s="340"/>
      <c r="KB24" s="340"/>
      <c r="KC24" s="340"/>
      <c r="KD24" s="340"/>
      <c r="KE24" s="340"/>
      <c r="KF24" s="340"/>
      <c r="KG24" s="340"/>
      <c r="KH24" s="340"/>
      <c r="KI24" s="340"/>
      <c r="KJ24" s="340"/>
      <c r="KK24" s="340"/>
      <c r="KL24" s="340"/>
      <c r="KM24" s="340"/>
      <c r="KN24" s="340"/>
      <c r="KO24" s="340"/>
      <c r="KP24" s="340"/>
      <c r="KQ24" s="340"/>
      <c r="KR24" s="340"/>
      <c r="KS24" s="340"/>
      <c r="KT24" s="340"/>
      <c r="KU24" s="340"/>
      <c r="KV24" s="340"/>
      <c r="KW24" s="340"/>
      <c r="KX24" s="340"/>
      <c r="KY24" s="340"/>
      <c r="KZ24" s="340"/>
      <c r="LA24" s="340"/>
      <c r="LB24" s="340"/>
      <c r="LC24" s="340"/>
      <c r="LD24" s="340"/>
      <c r="LE24" s="340"/>
      <c r="LF24" s="340"/>
      <c r="LG24" s="340"/>
      <c r="LH24" s="340"/>
      <c r="LI24" s="340"/>
      <c r="LJ24" s="340"/>
      <c r="LK24" s="340"/>
      <c r="LL24" s="340"/>
      <c r="LM24" s="340"/>
      <c r="LN24" s="340"/>
      <c r="LO24" s="340"/>
      <c r="LP24" s="340"/>
      <c r="LQ24" s="340"/>
      <c r="LR24" s="340"/>
      <c r="LS24" s="340"/>
      <c r="LT24" s="340"/>
      <c r="LU24" s="340"/>
      <c r="LV24" s="340"/>
      <c r="LW24" s="340"/>
      <c r="LX24" s="340"/>
      <c r="LY24" s="340"/>
      <c r="LZ24" s="340"/>
      <c r="MA24" s="340"/>
      <c r="MB24" s="340"/>
      <c r="MC24" s="340"/>
      <c r="MD24" s="340"/>
      <c r="ME24" s="340"/>
      <c r="MF24" s="340"/>
      <c r="MG24" s="340"/>
      <c r="MH24" s="340"/>
      <c r="MI24" s="340"/>
      <c r="MJ24" s="340"/>
      <c r="MK24" s="340"/>
      <c r="ML24" s="340"/>
      <c r="MM24" s="340"/>
      <c r="MN24" s="340"/>
      <c r="MO24" s="340"/>
      <c r="MP24" s="340"/>
      <c r="MQ24" s="340"/>
      <c r="MR24" s="340"/>
      <c r="MS24" s="340"/>
      <c r="MT24" s="340"/>
      <c r="MU24" s="340"/>
      <c r="MV24" s="340"/>
      <c r="MW24" s="340"/>
      <c r="MX24" s="340"/>
      <c r="MY24" s="340"/>
      <c r="MZ24" s="340"/>
      <c r="NA24" s="340"/>
      <c r="NB24" s="340"/>
      <c r="NC24" s="340"/>
      <c r="ND24" s="340"/>
      <c r="NE24" s="340"/>
      <c r="NF24" s="340"/>
      <c r="NG24" s="340"/>
      <c r="NH24" s="340"/>
      <c r="NI24" s="340"/>
      <c r="NJ24" s="340"/>
      <c r="NK24" s="340"/>
      <c r="NL24" s="340"/>
      <c r="NM24" s="340"/>
      <c r="NN24" s="340"/>
      <c r="NO24" s="340"/>
      <c r="NP24" s="340"/>
      <c r="NQ24" s="340"/>
      <c r="NR24" s="340"/>
      <c r="NS24" s="340"/>
      <c r="NT24" s="340"/>
      <c r="NU24" s="340"/>
      <c r="NV24" s="340"/>
      <c r="NW24" s="340"/>
      <c r="NX24" s="340"/>
      <c r="NY24" s="340"/>
      <c r="NZ24" s="340"/>
      <c r="OA24" s="340"/>
      <c r="OB24" s="340"/>
      <c r="OC24" s="340"/>
      <c r="OD24" s="340"/>
      <c r="OE24" s="340"/>
      <c r="OF24" s="340"/>
      <c r="OG24" s="340"/>
      <c r="OH24" s="340"/>
      <c r="OI24" s="340"/>
      <c r="OJ24" s="340"/>
      <c r="OK24" s="340"/>
      <c r="OL24" s="340"/>
      <c r="OM24" s="340"/>
      <c r="ON24" s="340"/>
      <c r="OO24" s="340"/>
      <c r="OP24" s="340"/>
      <c r="OQ24" s="340"/>
      <c r="OR24" s="340"/>
      <c r="OS24" s="340"/>
      <c r="OT24" s="340"/>
      <c r="OU24" s="340"/>
      <c r="OV24" s="340"/>
      <c r="OW24" s="340"/>
      <c r="OX24" s="340"/>
      <c r="OY24" s="340"/>
      <c r="OZ24" s="340"/>
      <c r="PA24" s="340"/>
      <c r="PB24" s="340"/>
      <c r="PC24" s="340"/>
      <c r="PD24" s="340"/>
      <c r="PE24" s="340"/>
      <c r="PF24" s="340"/>
      <c r="PG24" s="340"/>
      <c r="PH24" s="340"/>
      <c r="PI24" s="340"/>
      <c r="PJ24" s="340"/>
      <c r="PK24" s="340"/>
      <c r="PL24" s="340"/>
      <c r="PM24" s="340"/>
      <c r="PN24" s="340"/>
      <c r="PO24" s="340"/>
      <c r="PP24" s="340"/>
      <c r="PQ24" s="340"/>
      <c r="PR24" s="340"/>
      <c r="PS24" s="340"/>
      <c r="PT24" s="340"/>
      <c r="PU24" s="340"/>
      <c r="PV24" s="340"/>
      <c r="PW24" s="340"/>
      <c r="PX24" s="340"/>
      <c r="PY24" s="340"/>
      <c r="PZ24" s="340"/>
      <c r="QA24" s="340"/>
      <c r="QB24" s="340"/>
      <c r="QC24" s="340"/>
      <c r="QD24" s="340"/>
      <c r="QE24" s="340"/>
      <c r="QF24" s="340"/>
      <c r="QG24" s="340"/>
      <c r="QH24" s="340"/>
      <c r="QI24" s="340"/>
      <c r="QJ24" s="340"/>
      <c r="QK24" s="340"/>
      <c r="QL24" s="340"/>
      <c r="QM24" s="340"/>
      <c r="QN24" s="340"/>
      <c r="QO24" s="340"/>
      <c r="QP24" s="340"/>
      <c r="QQ24" s="340"/>
      <c r="QR24" s="340"/>
      <c r="QS24" s="340"/>
      <c r="QT24" s="340"/>
      <c r="QU24" s="340"/>
      <c r="QV24" s="340"/>
      <c r="QW24" s="340"/>
      <c r="QX24" s="340"/>
      <c r="QY24" s="340"/>
      <c r="QZ24" s="340"/>
      <c r="RA24" s="340"/>
      <c r="RB24" s="340"/>
      <c r="RC24" s="340"/>
      <c r="RD24" s="340"/>
      <c r="RE24" s="340"/>
      <c r="RF24" s="340"/>
      <c r="RG24" s="340"/>
      <c r="RH24" s="340"/>
      <c r="RI24" s="340"/>
      <c r="RJ24" s="340"/>
      <c r="RK24" s="340"/>
      <c r="RL24" s="340"/>
    </row>
    <row r="25" spans="1:480" s="337" customFormat="1" ht="15.75" thickBot="1">
      <c r="A25" s="1457"/>
      <c r="B25" s="193">
        <v>21</v>
      </c>
      <c r="C25" s="194" t="s">
        <v>249</v>
      </c>
      <c r="D25" s="116">
        <v>20</v>
      </c>
      <c r="E25" s="195">
        <f t="shared" si="3"/>
        <v>0.33029494491460731</v>
      </c>
      <c r="F25" s="122" t="s">
        <v>0</v>
      </c>
      <c r="G25" s="123">
        <v>100</v>
      </c>
      <c r="H25" s="124">
        <v>1049</v>
      </c>
      <c r="I25" s="869">
        <v>300</v>
      </c>
      <c r="J25" s="869">
        <v>538</v>
      </c>
      <c r="K25" s="870">
        <f t="shared" si="0"/>
        <v>238</v>
      </c>
      <c r="L25" s="1226">
        <f t="shared" si="4"/>
        <v>104900</v>
      </c>
      <c r="M25" s="869">
        <v>1.6514747245730366E-2</v>
      </c>
      <c r="N25" s="1297">
        <f t="shared" si="1"/>
        <v>12071.140719068942</v>
      </c>
      <c r="O25" s="1297">
        <f t="shared" si="5"/>
        <v>30000</v>
      </c>
      <c r="P25" s="1297">
        <f t="shared" si="6"/>
        <v>23800</v>
      </c>
      <c r="Q25" s="1297">
        <f t="shared" si="2"/>
        <v>53800</v>
      </c>
      <c r="R25" s="1297">
        <v>0</v>
      </c>
      <c r="S25" s="1297">
        <f t="shared" si="15"/>
        <v>65871.140719068935</v>
      </c>
      <c r="T25" s="1297">
        <v>0</v>
      </c>
      <c r="U25" s="1297">
        <f t="shared" si="7"/>
        <v>60935.375318287639</v>
      </c>
      <c r="V25" s="1297">
        <f t="shared" si="8"/>
        <v>0</v>
      </c>
      <c r="W25" s="197">
        <f>IF(L25=0,0,(HLOOKUP(F25,'2012-2013 CE W T&amp;D &amp; ConsCredit'!$C$6:$P$36,D25+1,FALSE)))</f>
        <v>2.0523647707496258</v>
      </c>
      <c r="X25" s="1297">
        <f t="shared" si="9"/>
        <v>215293.06445163573</v>
      </c>
      <c r="Y25" s="201">
        <f t="shared" si="13"/>
        <v>3.5331375793959046</v>
      </c>
      <c r="Z25" s="202"/>
      <c r="AA25" s="1297">
        <f t="shared" si="10"/>
        <v>42071.140719068935</v>
      </c>
      <c r="AB25" s="1297">
        <f t="shared" si="11"/>
        <v>38918.724069443975</v>
      </c>
      <c r="AC25" s="197">
        <f>IF(L25=0,0,(HLOOKUP(F25,'2012-2013 CE W T&amp;D No ConsCredi'!$C$6:$P$36,D25+1,FALSE)))</f>
        <v>1.8657861552269326</v>
      </c>
      <c r="AD25" s="1297">
        <f t="shared" si="12"/>
        <v>195720.96768330524</v>
      </c>
      <c r="AE25" s="1355">
        <f t="shared" si="14"/>
        <v>5.0289667085198833</v>
      </c>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40"/>
      <c r="CD25" s="340"/>
      <c r="CE25" s="340"/>
      <c r="CF25" s="340"/>
      <c r="CG25" s="340"/>
      <c r="CH25" s="340"/>
      <c r="CI25" s="340"/>
      <c r="CJ25" s="340"/>
      <c r="CK25" s="340"/>
      <c r="CL25" s="340"/>
      <c r="CM25" s="340"/>
      <c r="CN25" s="340"/>
      <c r="CO25" s="340"/>
      <c r="CP25" s="340"/>
      <c r="CQ25" s="340"/>
      <c r="CR25" s="340"/>
      <c r="CS25" s="340"/>
      <c r="CT25" s="340"/>
      <c r="CU25" s="340"/>
      <c r="CV25" s="340"/>
      <c r="CW25" s="340"/>
      <c r="CX25" s="340"/>
      <c r="CY25" s="340"/>
      <c r="CZ25" s="340"/>
      <c r="DA25" s="340"/>
      <c r="DB25" s="340"/>
      <c r="DC25" s="340"/>
      <c r="DD25" s="340"/>
      <c r="DE25" s="340"/>
      <c r="DF25" s="340"/>
      <c r="DG25" s="340"/>
      <c r="DH25" s="340"/>
      <c r="DI25" s="340"/>
      <c r="DJ25" s="340"/>
      <c r="DK25" s="340"/>
      <c r="DL25" s="340"/>
      <c r="DM25" s="340"/>
      <c r="DN25" s="340"/>
      <c r="DO25" s="340"/>
      <c r="DP25" s="340"/>
      <c r="DQ25" s="340"/>
      <c r="DR25" s="340"/>
      <c r="DS25" s="340"/>
      <c r="DT25" s="340"/>
      <c r="DU25" s="340"/>
      <c r="DV25" s="340"/>
      <c r="DW25" s="340"/>
      <c r="DX25" s="340"/>
      <c r="DY25" s="340"/>
      <c r="DZ25" s="340"/>
      <c r="EA25" s="340"/>
      <c r="EB25" s="340"/>
      <c r="EC25" s="340"/>
      <c r="ED25" s="340"/>
      <c r="EE25" s="340"/>
      <c r="EF25" s="340"/>
      <c r="EG25" s="340"/>
      <c r="EH25" s="340"/>
      <c r="EI25" s="340"/>
      <c r="EJ25" s="340"/>
      <c r="EK25" s="340"/>
      <c r="EL25" s="340"/>
      <c r="EM25" s="340"/>
      <c r="EN25" s="340"/>
      <c r="EO25" s="340"/>
      <c r="EP25" s="340"/>
      <c r="EQ25" s="340"/>
      <c r="ER25" s="340"/>
      <c r="ES25" s="340"/>
      <c r="ET25" s="340"/>
      <c r="EU25" s="340"/>
      <c r="EV25" s="340"/>
      <c r="EW25" s="340"/>
      <c r="EX25" s="340"/>
      <c r="EY25" s="340"/>
      <c r="EZ25" s="340"/>
      <c r="FA25" s="340"/>
      <c r="FB25" s="340"/>
      <c r="FC25" s="340"/>
      <c r="FD25" s="340"/>
      <c r="FE25" s="340"/>
      <c r="FF25" s="340"/>
      <c r="FG25" s="340"/>
      <c r="FH25" s="340"/>
      <c r="FI25" s="340"/>
      <c r="FJ25" s="340"/>
      <c r="FK25" s="340"/>
      <c r="FL25" s="340"/>
      <c r="FM25" s="340"/>
      <c r="FN25" s="340"/>
      <c r="FO25" s="340"/>
      <c r="FP25" s="340"/>
      <c r="FQ25" s="340"/>
      <c r="FR25" s="340"/>
      <c r="FS25" s="340"/>
      <c r="FT25" s="340"/>
      <c r="FU25" s="340"/>
      <c r="FV25" s="340"/>
      <c r="FW25" s="340"/>
      <c r="FX25" s="340"/>
      <c r="FY25" s="340"/>
      <c r="FZ25" s="340"/>
      <c r="GA25" s="340"/>
      <c r="GB25" s="340"/>
      <c r="GC25" s="340"/>
      <c r="GD25" s="340"/>
      <c r="GE25" s="340"/>
      <c r="GF25" s="340"/>
      <c r="GG25" s="340"/>
      <c r="GH25" s="340"/>
      <c r="GI25" s="340"/>
      <c r="GJ25" s="340"/>
      <c r="GK25" s="340"/>
      <c r="GL25" s="340"/>
      <c r="GM25" s="340"/>
      <c r="GN25" s="340"/>
      <c r="GO25" s="340"/>
      <c r="GP25" s="340"/>
      <c r="GQ25" s="340"/>
      <c r="GR25" s="340"/>
      <c r="GS25" s="340"/>
      <c r="GT25" s="340"/>
      <c r="GU25" s="340"/>
      <c r="GV25" s="340"/>
      <c r="GW25" s="340"/>
      <c r="GX25" s="340"/>
      <c r="GY25" s="340"/>
      <c r="GZ25" s="340"/>
      <c r="HA25" s="340"/>
      <c r="HB25" s="340"/>
      <c r="HC25" s="340"/>
      <c r="HD25" s="340"/>
      <c r="HE25" s="340"/>
      <c r="HF25" s="340"/>
      <c r="HG25" s="340"/>
      <c r="HH25" s="340"/>
      <c r="HI25" s="340"/>
      <c r="HJ25" s="340"/>
      <c r="HK25" s="340"/>
      <c r="HL25" s="340"/>
      <c r="HM25" s="340"/>
      <c r="HN25" s="340"/>
      <c r="HO25" s="340"/>
      <c r="HP25" s="340"/>
      <c r="HQ25" s="340"/>
      <c r="HR25" s="340"/>
      <c r="HS25" s="340"/>
      <c r="HT25" s="340"/>
      <c r="HU25" s="340"/>
      <c r="HV25" s="340"/>
      <c r="HW25" s="340"/>
      <c r="HX25" s="340"/>
      <c r="HY25" s="340"/>
      <c r="HZ25" s="340"/>
      <c r="IA25" s="340"/>
      <c r="IB25" s="340"/>
      <c r="IC25" s="340"/>
      <c r="ID25" s="340"/>
      <c r="IE25" s="340"/>
      <c r="IF25" s="340"/>
      <c r="IG25" s="340"/>
      <c r="IH25" s="340"/>
      <c r="II25" s="340"/>
      <c r="IJ25" s="340"/>
      <c r="IK25" s="340"/>
      <c r="IL25" s="340"/>
      <c r="IM25" s="340"/>
      <c r="IN25" s="340"/>
      <c r="IO25" s="340"/>
      <c r="IP25" s="340"/>
      <c r="IQ25" s="340"/>
      <c r="IR25" s="340"/>
      <c r="IS25" s="340"/>
      <c r="IT25" s="340"/>
      <c r="IU25" s="340"/>
      <c r="IV25" s="340"/>
      <c r="IW25" s="340"/>
      <c r="IX25" s="340"/>
      <c r="IY25" s="340"/>
      <c r="IZ25" s="340"/>
      <c r="JA25" s="340"/>
      <c r="JB25" s="340"/>
      <c r="JC25" s="340"/>
      <c r="JD25" s="340"/>
      <c r="JE25" s="340"/>
      <c r="JF25" s="340"/>
      <c r="JG25" s="340"/>
      <c r="JH25" s="340"/>
      <c r="JI25" s="340"/>
      <c r="JJ25" s="340"/>
      <c r="JK25" s="340"/>
      <c r="JL25" s="340"/>
      <c r="JM25" s="340"/>
      <c r="JN25" s="340"/>
      <c r="JO25" s="340"/>
      <c r="JP25" s="340"/>
      <c r="JQ25" s="340"/>
      <c r="JR25" s="340"/>
      <c r="JS25" s="340"/>
      <c r="JT25" s="340"/>
      <c r="JU25" s="340"/>
      <c r="JV25" s="340"/>
      <c r="JW25" s="340"/>
      <c r="JX25" s="340"/>
      <c r="JY25" s="340"/>
      <c r="JZ25" s="340"/>
      <c r="KA25" s="340"/>
      <c r="KB25" s="340"/>
      <c r="KC25" s="340"/>
      <c r="KD25" s="340"/>
      <c r="KE25" s="340"/>
      <c r="KF25" s="340"/>
      <c r="KG25" s="340"/>
      <c r="KH25" s="340"/>
      <c r="KI25" s="340"/>
      <c r="KJ25" s="340"/>
      <c r="KK25" s="340"/>
      <c r="KL25" s="340"/>
      <c r="KM25" s="340"/>
      <c r="KN25" s="340"/>
      <c r="KO25" s="340"/>
      <c r="KP25" s="340"/>
      <c r="KQ25" s="340"/>
      <c r="KR25" s="340"/>
      <c r="KS25" s="340"/>
      <c r="KT25" s="340"/>
      <c r="KU25" s="340"/>
      <c r="KV25" s="340"/>
      <c r="KW25" s="340"/>
      <c r="KX25" s="340"/>
      <c r="KY25" s="340"/>
      <c r="KZ25" s="340"/>
      <c r="LA25" s="340"/>
      <c r="LB25" s="340"/>
      <c r="LC25" s="340"/>
      <c r="LD25" s="340"/>
      <c r="LE25" s="340"/>
      <c r="LF25" s="340"/>
      <c r="LG25" s="340"/>
      <c r="LH25" s="340"/>
      <c r="LI25" s="340"/>
      <c r="LJ25" s="340"/>
      <c r="LK25" s="340"/>
      <c r="LL25" s="340"/>
      <c r="LM25" s="340"/>
      <c r="LN25" s="340"/>
      <c r="LO25" s="340"/>
      <c r="LP25" s="340"/>
      <c r="LQ25" s="340"/>
      <c r="LR25" s="340"/>
      <c r="LS25" s="340"/>
      <c r="LT25" s="340"/>
      <c r="LU25" s="340"/>
      <c r="LV25" s="340"/>
      <c r="LW25" s="340"/>
      <c r="LX25" s="340"/>
      <c r="LY25" s="340"/>
      <c r="LZ25" s="340"/>
      <c r="MA25" s="340"/>
      <c r="MB25" s="340"/>
      <c r="MC25" s="340"/>
      <c r="MD25" s="340"/>
      <c r="ME25" s="340"/>
      <c r="MF25" s="340"/>
      <c r="MG25" s="340"/>
      <c r="MH25" s="340"/>
      <c r="MI25" s="340"/>
      <c r="MJ25" s="340"/>
      <c r="MK25" s="340"/>
      <c r="ML25" s="340"/>
      <c r="MM25" s="340"/>
      <c r="MN25" s="340"/>
      <c r="MO25" s="340"/>
      <c r="MP25" s="340"/>
      <c r="MQ25" s="340"/>
      <c r="MR25" s="340"/>
      <c r="MS25" s="340"/>
      <c r="MT25" s="340"/>
      <c r="MU25" s="340"/>
      <c r="MV25" s="340"/>
      <c r="MW25" s="340"/>
      <c r="MX25" s="340"/>
      <c r="MY25" s="340"/>
      <c r="MZ25" s="340"/>
      <c r="NA25" s="340"/>
      <c r="NB25" s="340"/>
      <c r="NC25" s="340"/>
      <c r="ND25" s="340"/>
      <c r="NE25" s="340"/>
      <c r="NF25" s="340"/>
      <c r="NG25" s="340"/>
      <c r="NH25" s="340"/>
      <c r="NI25" s="340"/>
      <c r="NJ25" s="340"/>
      <c r="NK25" s="340"/>
      <c r="NL25" s="340"/>
      <c r="NM25" s="340"/>
      <c r="NN25" s="340"/>
      <c r="NO25" s="340"/>
      <c r="NP25" s="340"/>
      <c r="NQ25" s="340"/>
      <c r="NR25" s="340"/>
      <c r="NS25" s="340"/>
      <c r="NT25" s="340"/>
      <c r="NU25" s="340"/>
      <c r="NV25" s="340"/>
      <c r="NW25" s="340"/>
      <c r="NX25" s="340"/>
      <c r="NY25" s="340"/>
      <c r="NZ25" s="340"/>
      <c r="OA25" s="340"/>
      <c r="OB25" s="340"/>
      <c r="OC25" s="340"/>
      <c r="OD25" s="340"/>
      <c r="OE25" s="340"/>
      <c r="OF25" s="340"/>
      <c r="OG25" s="340"/>
      <c r="OH25" s="340"/>
      <c r="OI25" s="340"/>
      <c r="OJ25" s="340"/>
      <c r="OK25" s="340"/>
      <c r="OL25" s="340"/>
      <c r="OM25" s="340"/>
      <c r="ON25" s="340"/>
      <c r="OO25" s="340"/>
      <c r="OP25" s="340"/>
      <c r="OQ25" s="340"/>
      <c r="OR25" s="340"/>
      <c r="OS25" s="340"/>
      <c r="OT25" s="340"/>
      <c r="OU25" s="340"/>
      <c r="OV25" s="340"/>
      <c r="OW25" s="340"/>
      <c r="OX25" s="340"/>
      <c r="OY25" s="340"/>
      <c r="OZ25" s="340"/>
      <c r="PA25" s="340"/>
      <c r="PB25" s="340"/>
      <c r="PC25" s="340"/>
      <c r="PD25" s="340"/>
      <c r="PE25" s="340"/>
      <c r="PF25" s="340"/>
      <c r="PG25" s="340"/>
      <c r="PH25" s="340"/>
      <c r="PI25" s="340"/>
      <c r="PJ25" s="340"/>
      <c r="PK25" s="340"/>
      <c r="PL25" s="340"/>
      <c r="PM25" s="340"/>
      <c r="PN25" s="340"/>
      <c r="PO25" s="340"/>
      <c r="PP25" s="340"/>
      <c r="PQ25" s="340"/>
      <c r="PR25" s="340"/>
      <c r="PS25" s="340"/>
      <c r="PT25" s="340"/>
      <c r="PU25" s="340"/>
      <c r="PV25" s="340"/>
      <c r="PW25" s="340"/>
      <c r="PX25" s="340"/>
      <c r="PY25" s="340"/>
      <c r="PZ25" s="340"/>
      <c r="QA25" s="340"/>
      <c r="QB25" s="340"/>
      <c r="QC25" s="340"/>
      <c r="QD25" s="340"/>
      <c r="QE25" s="340"/>
      <c r="QF25" s="340"/>
      <c r="QG25" s="340"/>
      <c r="QH25" s="340"/>
      <c r="QI25" s="340"/>
      <c r="QJ25" s="340"/>
      <c r="QK25" s="340"/>
      <c r="QL25" s="340"/>
      <c r="QM25" s="340"/>
      <c r="QN25" s="340"/>
      <c r="QO25" s="340"/>
      <c r="QP25" s="340"/>
      <c r="QQ25" s="340"/>
      <c r="QR25" s="340"/>
      <c r="QS25" s="340"/>
      <c r="QT25" s="340"/>
      <c r="QU25" s="340"/>
      <c r="QV25" s="340"/>
      <c r="QW25" s="340"/>
      <c r="QX25" s="340"/>
      <c r="QY25" s="340"/>
      <c r="QZ25" s="340"/>
      <c r="RA25" s="340"/>
      <c r="RB25" s="340"/>
      <c r="RC25" s="340"/>
      <c r="RD25" s="340"/>
      <c r="RE25" s="340"/>
      <c r="RF25" s="340"/>
      <c r="RG25" s="340"/>
      <c r="RH25" s="340"/>
      <c r="RI25" s="340"/>
      <c r="RJ25" s="340"/>
      <c r="RK25" s="340"/>
      <c r="RL25" s="340"/>
    </row>
    <row r="26" spans="1:480" s="220" customFormat="1" thickBot="1">
      <c r="A26" s="99"/>
      <c r="B26" s="842"/>
      <c r="C26" s="843"/>
      <c r="D26" s="843"/>
      <c r="E26" s="864">
        <f>SUM(E5:E25)</f>
        <v>28.513216191478051</v>
      </c>
      <c r="F26" s="843"/>
      <c r="G26" s="843"/>
      <c r="H26" s="843"/>
      <c r="I26" s="843"/>
      <c r="J26" s="845"/>
      <c r="K26" s="845"/>
      <c r="L26" s="1227">
        <f>SUM(L5:L25)</f>
        <v>6351898.6054794313</v>
      </c>
      <c r="M26" s="846">
        <f>SUM(M5:M25)</f>
        <v>1</v>
      </c>
      <c r="N26" s="1022">
        <v>730931</v>
      </c>
      <c r="O26" s="1022">
        <f t="shared" ref="O26:V26" si="16">SUM(O5:O25)</f>
        <v>1403261.2787409062</v>
      </c>
      <c r="P26" s="1022">
        <f t="shared" si="16"/>
        <v>4630814.4491864396</v>
      </c>
      <c r="Q26" s="1022">
        <f t="shared" si="16"/>
        <v>6034075.7279273467</v>
      </c>
      <c r="R26" s="1022">
        <f t="shared" si="16"/>
        <v>0</v>
      </c>
      <c r="S26" s="1022">
        <f t="shared" si="16"/>
        <v>6765006.7279273458</v>
      </c>
      <c r="T26" s="1022">
        <f t="shared" si="16"/>
        <v>0</v>
      </c>
      <c r="U26" s="1022">
        <f t="shared" si="16"/>
        <v>6258100.5808763625</v>
      </c>
      <c r="V26" s="1022">
        <f t="shared" si="16"/>
        <v>0</v>
      </c>
      <c r="W26" s="1022"/>
      <c r="X26" s="1022">
        <f>SUM(X5:X25)</f>
        <v>15872261.222562766</v>
      </c>
      <c r="Y26" s="844">
        <f>(X26+V26)/U26</f>
        <v>2.5362745480738296</v>
      </c>
      <c r="Z26" s="848"/>
      <c r="AA26" s="1022">
        <f>SUM(AA5:AA25)</f>
        <v>2134192.2787409062</v>
      </c>
      <c r="AB26" s="1022">
        <f>SUM(AB5:AB25)</f>
        <v>1974275.9285299771</v>
      </c>
      <c r="AC26" s="849"/>
      <c r="AD26" s="1022">
        <f>SUM(AD5:AD25)</f>
        <v>14429328.38414797</v>
      </c>
      <c r="AE26" s="1207">
        <f t="shared" si="14"/>
        <v>7.3086685481151967</v>
      </c>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c r="CK26" s="354"/>
      <c r="CL26" s="354"/>
      <c r="CM26" s="354"/>
      <c r="CN26" s="354"/>
      <c r="CO26" s="354"/>
      <c r="CP26" s="354"/>
      <c r="CQ26" s="354"/>
      <c r="CR26" s="354"/>
      <c r="CS26" s="354"/>
      <c r="CT26" s="354"/>
      <c r="CU26" s="354"/>
      <c r="CV26" s="354"/>
      <c r="CW26" s="354"/>
      <c r="CX26" s="354"/>
      <c r="CY26" s="354"/>
      <c r="CZ26" s="354"/>
      <c r="DA26" s="354"/>
      <c r="DB26" s="354"/>
      <c r="DC26" s="354"/>
      <c r="DD26" s="354"/>
      <c r="DE26" s="354"/>
      <c r="DF26" s="354"/>
      <c r="DG26" s="354"/>
      <c r="DH26" s="354"/>
      <c r="DI26" s="354"/>
      <c r="DJ26" s="354"/>
      <c r="DK26" s="354"/>
      <c r="DL26" s="354"/>
      <c r="DM26" s="354"/>
      <c r="DN26" s="354"/>
      <c r="DO26" s="354"/>
      <c r="DP26" s="354"/>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c r="EZ26" s="354"/>
      <c r="FA26" s="354"/>
      <c r="FB26" s="354"/>
      <c r="FC26" s="354"/>
      <c r="FD26" s="354"/>
      <c r="FE26" s="354"/>
      <c r="FF26" s="354"/>
      <c r="FG26" s="354"/>
      <c r="FH26" s="354"/>
      <c r="FI26" s="354"/>
      <c r="FJ26" s="354"/>
      <c r="FK26" s="354"/>
      <c r="FL26" s="354"/>
      <c r="FM26" s="354"/>
      <c r="FN26" s="354"/>
      <c r="FO26" s="354"/>
      <c r="FP26" s="354"/>
      <c r="FQ26" s="354"/>
      <c r="FR26" s="354"/>
      <c r="FS26" s="354"/>
      <c r="FT26" s="354"/>
      <c r="FU26" s="354"/>
      <c r="FV26" s="354"/>
      <c r="FW26" s="354"/>
      <c r="FX26" s="354"/>
      <c r="FY26" s="354"/>
      <c r="FZ26" s="354"/>
      <c r="GA26" s="354"/>
      <c r="GB26" s="354"/>
      <c r="GC26" s="354"/>
      <c r="GD26" s="354"/>
      <c r="GE26" s="354"/>
      <c r="GF26" s="354"/>
      <c r="GG26" s="354"/>
      <c r="GH26" s="354"/>
      <c r="GI26" s="354"/>
      <c r="GJ26" s="354"/>
      <c r="GK26" s="354"/>
      <c r="GL26" s="354"/>
      <c r="GM26" s="354"/>
      <c r="GN26" s="354"/>
      <c r="GO26" s="354"/>
      <c r="GP26" s="354"/>
      <c r="GQ26" s="354"/>
      <c r="GR26" s="354"/>
      <c r="GS26" s="354"/>
      <c r="GT26" s="354"/>
      <c r="GU26" s="354"/>
      <c r="GV26" s="354"/>
      <c r="GW26" s="354"/>
      <c r="GX26" s="354"/>
      <c r="GY26" s="354"/>
      <c r="GZ26" s="354"/>
      <c r="HA26" s="354"/>
      <c r="HB26" s="354"/>
      <c r="HC26" s="354"/>
      <c r="HD26" s="354"/>
      <c r="HE26" s="354"/>
      <c r="HF26" s="354"/>
      <c r="HG26" s="354"/>
      <c r="HH26" s="354"/>
      <c r="HI26" s="354"/>
      <c r="HJ26" s="354"/>
      <c r="HK26" s="354"/>
      <c r="HL26" s="354"/>
      <c r="HM26" s="354"/>
      <c r="HN26" s="354"/>
      <c r="HO26" s="354"/>
      <c r="HP26" s="354"/>
      <c r="HQ26" s="354"/>
      <c r="HR26" s="354"/>
      <c r="HS26" s="354"/>
      <c r="HT26" s="354"/>
      <c r="HU26" s="354"/>
      <c r="HV26" s="354"/>
      <c r="HW26" s="354"/>
      <c r="HX26" s="354"/>
      <c r="HY26" s="354"/>
      <c r="HZ26" s="354"/>
      <c r="IA26" s="354"/>
      <c r="IB26" s="354"/>
      <c r="IC26" s="354"/>
      <c r="ID26" s="354"/>
      <c r="IE26" s="354"/>
      <c r="IF26" s="354"/>
      <c r="IG26" s="354"/>
      <c r="IH26" s="354"/>
      <c r="II26" s="354"/>
      <c r="IJ26" s="354"/>
      <c r="IK26" s="354"/>
      <c r="IL26" s="354"/>
      <c r="IM26" s="354"/>
      <c r="IN26" s="354"/>
      <c r="IO26" s="354"/>
      <c r="IP26" s="354"/>
      <c r="IQ26" s="354"/>
      <c r="IR26" s="354"/>
      <c r="IS26" s="354"/>
      <c r="IT26" s="354"/>
      <c r="IU26" s="354"/>
      <c r="IV26" s="354"/>
      <c r="IW26" s="354"/>
      <c r="IX26" s="354"/>
      <c r="IY26" s="354"/>
      <c r="IZ26" s="354"/>
      <c r="JA26" s="354"/>
      <c r="JB26" s="354"/>
      <c r="JC26" s="354"/>
      <c r="JD26" s="354"/>
      <c r="JE26" s="354"/>
      <c r="JF26" s="354"/>
      <c r="JG26" s="354"/>
      <c r="JH26" s="354"/>
      <c r="JI26" s="354"/>
      <c r="JJ26" s="354"/>
      <c r="JK26" s="354"/>
      <c r="JL26" s="354"/>
      <c r="JM26" s="354"/>
      <c r="JN26" s="354"/>
      <c r="JO26" s="354"/>
      <c r="JP26" s="354"/>
      <c r="JQ26" s="354"/>
      <c r="JR26" s="354"/>
      <c r="JS26" s="354"/>
      <c r="JT26" s="354"/>
      <c r="JU26" s="354"/>
      <c r="JV26" s="354"/>
      <c r="JW26" s="354"/>
      <c r="JX26" s="354"/>
      <c r="JY26" s="354"/>
      <c r="JZ26" s="354"/>
      <c r="KA26" s="354"/>
      <c r="KB26" s="354"/>
      <c r="KC26" s="354"/>
      <c r="KD26" s="354"/>
      <c r="KE26" s="354"/>
      <c r="KF26" s="354"/>
      <c r="KG26" s="354"/>
      <c r="KH26" s="354"/>
      <c r="KI26" s="354"/>
      <c r="KJ26" s="354"/>
      <c r="KK26" s="354"/>
      <c r="KL26" s="354"/>
      <c r="KM26" s="354"/>
      <c r="KN26" s="354"/>
      <c r="KO26" s="354"/>
      <c r="KP26" s="354"/>
      <c r="KQ26" s="354"/>
      <c r="KR26" s="354"/>
      <c r="KS26" s="354"/>
      <c r="KT26" s="354"/>
      <c r="KU26" s="354"/>
      <c r="KV26" s="354"/>
      <c r="KW26" s="354"/>
      <c r="KX26" s="354"/>
      <c r="KY26" s="354"/>
      <c r="KZ26" s="354"/>
      <c r="LA26" s="354"/>
      <c r="LB26" s="354"/>
      <c r="LC26" s="354"/>
      <c r="LD26" s="354"/>
      <c r="LE26" s="354"/>
      <c r="LF26" s="354"/>
      <c r="LG26" s="354"/>
      <c r="LH26" s="354"/>
      <c r="LI26" s="354"/>
      <c r="LJ26" s="354"/>
      <c r="LK26" s="354"/>
      <c r="LL26" s="354"/>
      <c r="LM26" s="354"/>
      <c r="LN26" s="354"/>
      <c r="LO26" s="354"/>
      <c r="LP26" s="354"/>
      <c r="LQ26" s="354"/>
      <c r="LR26" s="354"/>
      <c r="LS26" s="354"/>
      <c r="LT26" s="354"/>
      <c r="LU26" s="354"/>
      <c r="LV26" s="354"/>
      <c r="LW26" s="354"/>
      <c r="LX26" s="354"/>
      <c r="LY26" s="354"/>
      <c r="LZ26" s="354"/>
      <c r="MA26" s="354"/>
      <c r="MB26" s="354"/>
      <c r="MC26" s="354"/>
      <c r="MD26" s="354"/>
      <c r="ME26" s="354"/>
      <c r="MF26" s="354"/>
      <c r="MG26" s="354"/>
      <c r="MH26" s="354"/>
      <c r="MI26" s="354"/>
      <c r="MJ26" s="354"/>
      <c r="MK26" s="354"/>
      <c r="ML26" s="354"/>
      <c r="MM26" s="354"/>
      <c r="MN26" s="354"/>
      <c r="MO26" s="354"/>
      <c r="MP26" s="354"/>
      <c r="MQ26" s="354"/>
      <c r="MR26" s="354"/>
      <c r="MS26" s="354"/>
      <c r="MT26" s="354"/>
      <c r="MU26" s="354"/>
      <c r="MV26" s="354"/>
      <c r="MW26" s="354"/>
      <c r="MX26" s="354"/>
      <c r="MY26" s="354"/>
      <c r="MZ26" s="354"/>
      <c r="NA26" s="354"/>
      <c r="NB26" s="354"/>
      <c r="NC26" s="354"/>
      <c r="ND26" s="354"/>
      <c r="NE26" s="354"/>
      <c r="NF26" s="354"/>
      <c r="NG26" s="354"/>
      <c r="NH26" s="354"/>
      <c r="NI26" s="354"/>
      <c r="NJ26" s="354"/>
      <c r="NK26" s="354"/>
      <c r="NL26" s="354"/>
      <c r="NM26" s="354"/>
      <c r="NN26" s="354"/>
      <c r="NO26" s="354"/>
      <c r="NP26" s="354"/>
      <c r="NQ26" s="354"/>
      <c r="NR26" s="354"/>
      <c r="NS26" s="354"/>
      <c r="NT26" s="354"/>
      <c r="NU26" s="354"/>
      <c r="NV26" s="354"/>
      <c r="NW26" s="354"/>
      <c r="NX26" s="354"/>
      <c r="NY26" s="354"/>
      <c r="NZ26" s="354"/>
      <c r="OA26" s="354"/>
      <c r="OB26" s="354"/>
      <c r="OC26" s="354"/>
      <c r="OD26" s="354"/>
      <c r="OE26" s="354"/>
      <c r="OF26" s="354"/>
      <c r="OG26" s="354"/>
      <c r="OH26" s="354"/>
      <c r="OI26" s="354"/>
      <c r="OJ26" s="354"/>
      <c r="OK26" s="354"/>
      <c r="OL26" s="354"/>
      <c r="OM26" s="354"/>
      <c r="ON26" s="354"/>
      <c r="OO26" s="354"/>
      <c r="OP26" s="354"/>
      <c r="OQ26" s="354"/>
      <c r="OR26" s="354"/>
      <c r="OS26" s="354"/>
      <c r="OT26" s="354"/>
      <c r="OU26" s="354"/>
      <c r="OV26" s="354"/>
      <c r="OW26" s="354"/>
      <c r="OX26" s="354"/>
      <c r="OY26" s="354"/>
      <c r="OZ26" s="354"/>
      <c r="PA26" s="354"/>
      <c r="PB26" s="354"/>
      <c r="PC26" s="354"/>
      <c r="PD26" s="354"/>
      <c r="PE26" s="354"/>
      <c r="PF26" s="354"/>
      <c r="PG26" s="354"/>
      <c r="PH26" s="354"/>
      <c r="PI26" s="354"/>
      <c r="PJ26" s="354"/>
      <c r="PK26" s="354"/>
      <c r="PL26" s="354"/>
      <c r="PM26" s="354"/>
      <c r="PN26" s="354"/>
      <c r="PO26" s="354"/>
      <c r="PP26" s="354"/>
      <c r="PQ26" s="354"/>
      <c r="PR26" s="354"/>
      <c r="PS26" s="354"/>
      <c r="PT26" s="354"/>
      <c r="PU26" s="354"/>
      <c r="PV26" s="354"/>
      <c r="PW26" s="354"/>
      <c r="PX26" s="354"/>
      <c r="PY26" s="354"/>
      <c r="PZ26" s="354"/>
      <c r="QA26" s="354"/>
      <c r="QB26" s="354"/>
      <c r="QC26" s="354"/>
      <c r="QD26" s="354"/>
      <c r="QE26" s="354"/>
      <c r="QF26" s="354"/>
      <c r="QG26" s="354"/>
      <c r="QH26" s="354"/>
      <c r="QI26" s="354"/>
      <c r="QJ26" s="354"/>
      <c r="QK26" s="354"/>
      <c r="QL26" s="354"/>
      <c r="QM26" s="354"/>
      <c r="QN26" s="354"/>
      <c r="QO26" s="354"/>
      <c r="QP26" s="354"/>
      <c r="QQ26" s="354"/>
      <c r="QR26" s="354"/>
      <c r="QS26" s="354"/>
      <c r="QT26" s="354"/>
      <c r="QU26" s="354"/>
      <c r="QV26" s="354"/>
      <c r="QW26" s="354"/>
      <c r="QX26" s="354"/>
      <c r="QY26" s="354"/>
      <c r="QZ26" s="354"/>
      <c r="RA26" s="354"/>
      <c r="RB26" s="354"/>
      <c r="RC26" s="354"/>
      <c r="RD26" s="354"/>
      <c r="RE26" s="354"/>
      <c r="RF26" s="354"/>
      <c r="RG26" s="354"/>
      <c r="RH26" s="354"/>
      <c r="RI26" s="354"/>
      <c r="RJ26" s="354"/>
      <c r="RK26" s="354"/>
      <c r="RL26" s="354"/>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J1">
      <selection sqref="A1:A1048576"/>
      <pageMargins left="0.7" right="0.7" top="0.75" bottom="0.75" header="0.3" footer="0.3"/>
      <pageSetup paperSize="3" scale="60" orientation="landscape" r:id="rId2"/>
    </customSheetView>
  </customSheetViews>
  <mergeCells count="2">
    <mergeCell ref="N3:S3"/>
    <mergeCell ref="U3:X3"/>
  </mergeCells>
  <dataValidations count="4">
    <dataValidation type="list" allowBlank="1" showInputMessage="1" showErrorMessage="1" sqref="F5:F25">
      <formula1>INDIRECT($F5)</formula1>
    </dataValidation>
    <dataValidation type="decimal" operator="greaterThan" allowBlank="1" showInputMessage="1" showErrorMessage="1" errorTitle="Measure Life" error="Measure Life must be greater than zero." sqref="D5:D25">
      <formula1>0</formula1>
    </dataValidation>
    <dataValidation type="decimal" operator="greaterThanOrEqual" allowBlank="1" showInputMessage="1" sqref="G5:G25">
      <formula1>0</formula1>
    </dataValidation>
    <dataValidation allowBlank="1" showErrorMessage="1" sqref="J5:J25"/>
  </dataValidations>
  <hyperlinks>
    <hyperlink ref="A1" location="'Electric CE'!A1" display="Rtn to Summary"/>
  </hyperlinks>
  <pageMargins left="0.47" right="0.21" top="0.75" bottom="0.75" header="0.3" footer="0.3"/>
  <pageSetup paperSize="3" scale="42" orientation="landscape" r:id="rId3"/>
</worksheet>
</file>

<file path=xl/worksheets/sheet12.xml><?xml version="1.0" encoding="utf-8"?>
<worksheet xmlns="http://schemas.openxmlformats.org/spreadsheetml/2006/main" xmlns:r="http://schemas.openxmlformats.org/officeDocument/2006/relationships">
  <sheetPr>
    <tabColor theme="2" tint="-0.249977111117893"/>
  </sheetPr>
  <dimension ref="A1:RS13"/>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35"/>
    <col min="2" max="2" width="12.85546875" style="36" customWidth="1"/>
    <col min="3" max="3" width="60.85546875" style="36" customWidth="1"/>
    <col min="4" max="4" width="11.28515625" style="36" customWidth="1"/>
    <col min="5" max="5" width="12.140625" style="36" customWidth="1"/>
    <col min="6" max="6" width="20.7109375" style="36" customWidth="1"/>
    <col min="7" max="7" width="11.42578125" style="36" customWidth="1"/>
    <col min="8" max="8" width="10.140625" style="36" customWidth="1"/>
    <col min="9" max="9" width="16" style="36" customWidth="1"/>
    <col min="10" max="10" width="14" style="36" customWidth="1"/>
    <col min="11" max="11" width="15.85546875" style="36" customWidth="1"/>
    <col min="12" max="12" width="14.7109375" style="36" customWidth="1"/>
    <col min="13" max="13" width="11.140625" style="36" customWidth="1"/>
    <col min="14" max="14" width="14.7109375" style="36" customWidth="1"/>
    <col min="15" max="15" width="14.140625" style="36" customWidth="1"/>
    <col min="16" max="16" width="12.7109375" style="36" customWidth="1"/>
    <col min="17" max="17" width="19.5703125" style="36" customWidth="1"/>
    <col min="18" max="18" width="14.7109375" style="36" customWidth="1"/>
    <col min="19" max="19" width="14.42578125" style="36" customWidth="1"/>
    <col min="20" max="20" width="12.28515625" style="36" customWidth="1"/>
    <col min="21" max="21" width="14.5703125" style="36" customWidth="1"/>
    <col min="22" max="23" width="14.140625" style="36" customWidth="1"/>
    <col min="24" max="24" width="18.28515625" style="36" customWidth="1"/>
    <col min="25" max="25" width="12.140625" style="36" customWidth="1"/>
    <col min="26" max="26" width="4.42578125" style="35" customWidth="1"/>
    <col min="27" max="27" width="19.28515625" style="35" customWidth="1"/>
    <col min="28" max="28" width="21.5703125" style="35" customWidth="1"/>
    <col min="29" max="29" width="9.85546875" style="35" customWidth="1"/>
    <col min="30" max="30" width="17.140625" style="35" customWidth="1"/>
    <col min="31" max="31" width="11.28515625" style="35" customWidth="1"/>
    <col min="32" max="67" width="9.140625" style="35"/>
    <col min="68" max="16384" width="9.140625" style="36"/>
  </cols>
  <sheetData>
    <row r="1" spans="1:487" s="556" customFormat="1" ht="25.5">
      <c r="A1" s="1454" t="s">
        <v>680</v>
      </c>
      <c r="B1" t="s">
        <v>584</v>
      </c>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487" s="98" customFormat="1" ht="15">
      <c r="A2" s="97"/>
      <c r="B2" s="832" t="s">
        <v>605</v>
      </c>
      <c r="C2" s="833">
        <v>8.1000000000000003E-2</v>
      </c>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row>
    <row r="3" spans="1:487"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87" s="98" customFormat="1" ht="45.75" thickBot="1">
      <c r="A4" s="97"/>
      <c r="B4" s="834" t="s">
        <v>579</v>
      </c>
      <c r="C4" s="835" t="s">
        <v>558</v>
      </c>
      <c r="D4" s="835" t="s">
        <v>1</v>
      </c>
      <c r="E4" s="835" t="s">
        <v>141</v>
      </c>
      <c r="F4" s="835" t="s">
        <v>4</v>
      </c>
      <c r="G4" s="835" t="s">
        <v>43</v>
      </c>
      <c r="H4" s="835" t="s">
        <v>578</v>
      </c>
      <c r="I4" s="835" t="s">
        <v>48</v>
      </c>
      <c r="J4" s="835" t="s">
        <v>50</v>
      </c>
      <c r="K4" s="835" t="s">
        <v>97</v>
      </c>
      <c r="L4" s="835" t="s">
        <v>45</v>
      </c>
      <c r="M4" s="835" t="s">
        <v>96</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row>
    <row r="5" spans="1:487" s="337" customFormat="1" ht="15">
      <c r="A5" s="340"/>
      <c r="B5" s="174" t="s">
        <v>57</v>
      </c>
      <c r="C5" s="175" t="s">
        <v>390</v>
      </c>
      <c r="D5" s="115">
        <v>20</v>
      </c>
      <c r="E5" s="176">
        <f t="shared" ref="E5:E12" si="0">(L5/$L$13)*D5</f>
        <v>3.5359946587960422</v>
      </c>
      <c r="F5" s="118" t="s">
        <v>0</v>
      </c>
      <c r="G5" s="119">
        <v>838.42</v>
      </c>
      <c r="H5" s="120">
        <v>600</v>
      </c>
      <c r="I5" s="865">
        <v>222.79000000000002</v>
      </c>
      <c r="J5" s="865">
        <v>222.79000000000002</v>
      </c>
      <c r="K5" s="865">
        <f t="shared" ref="K5:K12" si="1">IF(J5&gt;I5,J5-I5,0)</f>
        <v>0</v>
      </c>
      <c r="L5" s="1300">
        <f>H5*G5</f>
        <v>503052</v>
      </c>
      <c r="M5" s="1303">
        <v>0.17679973293980211</v>
      </c>
      <c r="N5" s="177">
        <f>M5*$N$13</f>
        <v>4.6975689042105424</v>
      </c>
      <c r="O5" s="86">
        <f>I5*G5</f>
        <v>186791.59179999999</v>
      </c>
      <c r="P5" s="177">
        <f>K5*G5</f>
        <v>0</v>
      </c>
      <c r="Q5" s="86">
        <f t="shared" ref="Q5:Q12" si="2">J5*G5</f>
        <v>186791.59179999999</v>
      </c>
      <c r="R5" s="86">
        <v>151131.35919697705</v>
      </c>
      <c r="S5" s="86">
        <f t="shared" ref="S5:S12" si="3">N5+Q5+R5</f>
        <v>337927.64856588125</v>
      </c>
      <c r="T5" s="86"/>
      <c r="U5" s="86">
        <f>S5/(1+$C$2)^1</f>
        <v>312606.52041247109</v>
      </c>
      <c r="V5" s="86">
        <f>T5/(1+$C$2)^1</f>
        <v>0</v>
      </c>
      <c r="W5" s="177">
        <f>IF(L5=0,0,(HLOOKUP(F5,'2012-2013 CE W T&amp;D &amp; ConsCredit'!$C$6:$P$36,D5+1,FALSE)))</f>
        <v>2.0523647707496258</v>
      </c>
      <c r="X5" s="86">
        <f>W5*L5</f>
        <v>1032446.2026551408</v>
      </c>
      <c r="Y5" s="180">
        <f>(X5+V5)/U5</f>
        <v>3.3027020718981537</v>
      </c>
      <c r="Z5" s="181"/>
      <c r="AA5" s="1304">
        <f>S5-P5-R5</f>
        <v>186796.2893689042</v>
      </c>
      <c r="AB5" s="1304">
        <f>AA5/(1+$C$2)^1</f>
        <v>172799.5276308087</v>
      </c>
      <c r="AC5" s="871">
        <f>IF(L5=0,0,(HLOOKUP(F5,'2012-2013 CE W T&amp;D No ConsCredi'!$C$6:$P$36,D5+1,FALSE)))</f>
        <v>1.8657861552269326</v>
      </c>
      <c r="AD5" s="1304">
        <f>AC5*L5</f>
        <v>938587.45695921883</v>
      </c>
      <c r="AE5" s="181">
        <f>AD5/AB5</f>
        <v>5.4316552239919238</v>
      </c>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c r="RM5" s="340"/>
      <c r="RN5" s="340"/>
      <c r="RO5" s="340"/>
      <c r="RP5" s="340"/>
      <c r="RQ5" s="340"/>
      <c r="RR5" s="340"/>
      <c r="RS5" s="340"/>
    </row>
    <row r="6" spans="1:487" s="337" customFormat="1" ht="15">
      <c r="A6" s="1457"/>
      <c r="B6" s="182" t="s">
        <v>57</v>
      </c>
      <c r="C6" s="183" t="s">
        <v>391</v>
      </c>
      <c r="D6" s="105">
        <v>20</v>
      </c>
      <c r="E6" s="184">
        <f t="shared" si="0"/>
        <v>4.0775433903233633</v>
      </c>
      <c r="F6" s="106" t="s">
        <v>0</v>
      </c>
      <c r="G6" s="107">
        <v>725.12</v>
      </c>
      <c r="H6" s="145">
        <v>800</v>
      </c>
      <c r="I6" s="867">
        <v>222.79000000000002</v>
      </c>
      <c r="J6" s="867">
        <v>222.79000000000002</v>
      </c>
      <c r="K6" s="867">
        <f t="shared" si="1"/>
        <v>0</v>
      </c>
      <c r="L6" s="1301">
        <f t="shared" ref="L6:L12" si="4">H6*G6</f>
        <v>580096</v>
      </c>
      <c r="M6" s="169">
        <v>0.20387716951616819</v>
      </c>
      <c r="N6" s="186">
        <f t="shared" ref="N6:N12" si="5">M6*$N$13</f>
        <v>5.4170163940445892</v>
      </c>
      <c r="O6" s="1296">
        <f t="shared" ref="O6:O12" si="6">I6*G6</f>
        <v>161549.48480000001</v>
      </c>
      <c r="P6" s="186">
        <f t="shared" ref="P6:P12" si="7">K6*G6</f>
        <v>0</v>
      </c>
      <c r="Q6" s="1296">
        <f t="shared" si="2"/>
        <v>161549.48480000001</v>
      </c>
      <c r="R6" s="1296">
        <v>131931.4655658339</v>
      </c>
      <c r="S6" s="1296">
        <f t="shared" si="3"/>
        <v>293486.36738222797</v>
      </c>
      <c r="T6" s="1296"/>
      <c r="U6" s="1296">
        <f t="shared" ref="U6:U12" si="8">S6/(1+$C$2)^1</f>
        <v>271495.25197245879</v>
      </c>
      <c r="V6" s="1296">
        <f t="shared" ref="V6:V12" si="9">T6/(1+$C$2)^1</f>
        <v>0</v>
      </c>
      <c r="W6" s="186">
        <f>IF(L6=0,0,(HLOOKUP(F6,'2012-2013 CE W T&amp;D &amp; ConsCredit'!$C$6:$P$36,D6+1,FALSE)))</f>
        <v>2.0523647707496258</v>
      </c>
      <c r="X6" s="1296">
        <f t="shared" ref="X6:X12" si="10">W6*L6</f>
        <v>1190568.5940527748</v>
      </c>
      <c r="Y6" s="190">
        <f>(X6+V6)/U6</f>
        <v>4.3852280487525777</v>
      </c>
      <c r="Z6" s="191"/>
      <c r="AA6" s="1305">
        <f t="shared" ref="AA6:AA12" si="11">S6-P6-R6</f>
        <v>161554.90181639406</v>
      </c>
      <c r="AB6" s="1305">
        <f t="shared" ref="AB6:AB12" si="12">AA6/(1+$C$2)^1</f>
        <v>149449.49289213141</v>
      </c>
      <c r="AC6" s="872">
        <f>IF(L6=0,0,(HLOOKUP(F6,'2012-2013 CE W T&amp;D No ConsCredi'!$C$6:$P$36,D6+1,FALSE)))</f>
        <v>1.8657861552269326</v>
      </c>
      <c r="AD6" s="1305">
        <f t="shared" ref="AD6:AD12" si="13">AC6*L6</f>
        <v>1082335.0855025228</v>
      </c>
      <c r="AE6" s="191">
        <f>AD6/AB6</f>
        <v>7.2421462566201065</v>
      </c>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c r="RM6" s="340"/>
      <c r="RN6" s="340"/>
      <c r="RO6" s="340"/>
      <c r="RP6" s="340"/>
      <c r="RQ6" s="340"/>
      <c r="RR6" s="340"/>
      <c r="RS6" s="340"/>
    </row>
    <row r="7" spans="1:487" s="337" customFormat="1" ht="15">
      <c r="A7" s="1457"/>
      <c r="B7" s="182" t="s">
        <v>57</v>
      </c>
      <c r="C7" s="183" t="s">
        <v>392</v>
      </c>
      <c r="D7" s="105">
        <v>20</v>
      </c>
      <c r="E7" s="184">
        <f t="shared" si="0"/>
        <v>4.9376501992196982</v>
      </c>
      <c r="F7" s="106" t="s">
        <v>0</v>
      </c>
      <c r="G7" s="107">
        <v>702.46</v>
      </c>
      <c r="H7" s="145">
        <v>1000</v>
      </c>
      <c r="I7" s="867">
        <v>222.79000000000002</v>
      </c>
      <c r="J7" s="867">
        <v>222.79000000000002</v>
      </c>
      <c r="K7" s="867">
        <f t="shared" si="1"/>
        <v>0</v>
      </c>
      <c r="L7" s="1301">
        <f t="shared" si="4"/>
        <v>702460</v>
      </c>
      <c r="M7" s="169">
        <v>0.24688250996098493</v>
      </c>
      <c r="N7" s="186">
        <f t="shared" si="5"/>
        <v>6.5596682896633709</v>
      </c>
      <c r="O7" s="1296">
        <f t="shared" si="6"/>
        <v>156501.06340000001</v>
      </c>
      <c r="P7" s="186">
        <f t="shared" si="7"/>
        <v>0</v>
      </c>
      <c r="Q7" s="1296">
        <f t="shared" si="2"/>
        <v>156501.06340000001</v>
      </c>
      <c r="R7" s="1296">
        <v>128993.64331471434</v>
      </c>
      <c r="S7" s="1296">
        <f t="shared" si="3"/>
        <v>285501.26638300403</v>
      </c>
      <c r="T7" s="1296"/>
      <c r="U7" s="1296">
        <f t="shared" si="8"/>
        <v>264108.47954024427</v>
      </c>
      <c r="V7" s="1296">
        <f t="shared" si="9"/>
        <v>0</v>
      </c>
      <c r="W7" s="186">
        <f>IF(L7=0,0,(HLOOKUP(F7,'2012-2013 CE W T&amp;D &amp; ConsCredit'!$C$6:$P$36,D7+1,FALSE)))</f>
        <v>2.0523647707496258</v>
      </c>
      <c r="X7" s="1296">
        <f t="shared" si="10"/>
        <v>1441704.1568607821</v>
      </c>
      <c r="Y7" s="190">
        <f t="shared" ref="Y7:Y12" si="14">(X7+V7)/U7</f>
        <v>5.4587575505734502</v>
      </c>
      <c r="Z7" s="191"/>
      <c r="AA7" s="1305">
        <f t="shared" si="11"/>
        <v>156507.62306828969</v>
      </c>
      <c r="AB7" s="1305">
        <f t="shared" si="12"/>
        <v>144780.40986890814</v>
      </c>
      <c r="AC7" s="872">
        <f>IF(L7=0,0,(HLOOKUP(F7,'2012-2013 CE W T&amp;D No ConsCredi'!$C$6:$P$36,D7+1,FALSE)))</f>
        <v>1.8657861552269326</v>
      </c>
      <c r="AD7" s="1305">
        <f t="shared" si="13"/>
        <v>1310640.142600711</v>
      </c>
      <c r="AE7" s="191">
        <f t="shared" ref="AE7:AE13" si="15">AD7/AB7</f>
        <v>9.0526069361692922</v>
      </c>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340"/>
      <c r="PL7" s="340"/>
      <c r="PM7" s="340"/>
      <c r="PN7" s="340"/>
      <c r="PO7" s="340"/>
      <c r="PP7" s="340"/>
      <c r="PQ7" s="340"/>
      <c r="PR7" s="340"/>
      <c r="PS7" s="340"/>
      <c r="PT7" s="340"/>
      <c r="PU7" s="340"/>
      <c r="PV7" s="340"/>
      <c r="PW7" s="340"/>
      <c r="PX7" s="340"/>
      <c r="PY7" s="340"/>
      <c r="PZ7" s="340"/>
      <c r="QA7" s="340"/>
      <c r="QB7" s="340"/>
      <c r="QC7" s="340"/>
      <c r="QD7" s="340"/>
      <c r="QE7" s="340"/>
      <c r="QF7" s="340"/>
      <c r="QG7" s="340"/>
      <c r="QH7" s="340"/>
      <c r="QI7" s="340"/>
      <c r="QJ7" s="340"/>
      <c r="QK7" s="340"/>
      <c r="QL7" s="340"/>
      <c r="QM7" s="340"/>
      <c r="QN7" s="340"/>
      <c r="QO7" s="340"/>
      <c r="QP7" s="340"/>
      <c r="QQ7" s="340"/>
      <c r="QR7" s="340"/>
      <c r="QS7" s="340"/>
      <c r="QT7" s="340"/>
      <c r="QU7" s="340"/>
      <c r="QV7" s="340"/>
      <c r="QW7" s="340"/>
      <c r="QX7" s="340"/>
      <c r="QY7" s="340"/>
      <c r="QZ7" s="340"/>
      <c r="RA7" s="340"/>
      <c r="RB7" s="340"/>
      <c r="RC7" s="340"/>
      <c r="RD7" s="340"/>
      <c r="RE7" s="340"/>
      <c r="RF7" s="340"/>
      <c r="RG7" s="340"/>
      <c r="RH7" s="340"/>
      <c r="RI7" s="340"/>
      <c r="RJ7" s="340"/>
      <c r="RK7" s="340"/>
      <c r="RL7" s="340"/>
      <c r="RM7" s="340"/>
      <c r="RN7" s="340"/>
      <c r="RO7" s="340"/>
      <c r="RP7" s="340"/>
      <c r="RQ7" s="340"/>
      <c r="RR7" s="340"/>
      <c r="RS7" s="340"/>
    </row>
    <row r="8" spans="1:487" s="337" customFormat="1" ht="15">
      <c r="A8" s="340"/>
      <c r="B8" s="182" t="s">
        <v>57</v>
      </c>
      <c r="C8" s="192" t="s">
        <v>393</v>
      </c>
      <c r="D8" s="105">
        <v>10</v>
      </c>
      <c r="E8" s="184">
        <f t="shared" si="0"/>
        <v>1.747609612446404</v>
      </c>
      <c r="F8" s="106" t="s">
        <v>32</v>
      </c>
      <c r="G8" s="107">
        <v>1912.5039999999999</v>
      </c>
      <c r="H8" s="145">
        <v>260</v>
      </c>
      <c r="I8" s="867">
        <v>35.75</v>
      </c>
      <c r="J8" s="867">
        <v>35.75</v>
      </c>
      <c r="K8" s="867">
        <f t="shared" si="1"/>
        <v>0</v>
      </c>
      <c r="L8" s="1301">
        <f t="shared" si="4"/>
        <v>497251.04</v>
      </c>
      <c r="M8" s="169">
        <v>0.17476096124464041</v>
      </c>
      <c r="N8" s="186">
        <f t="shared" si="5"/>
        <v>4.6433987402700962</v>
      </c>
      <c r="O8" s="1296">
        <f t="shared" si="6"/>
        <v>68372.017999999996</v>
      </c>
      <c r="P8" s="186">
        <f t="shared" si="7"/>
        <v>0</v>
      </c>
      <c r="Q8" s="1296">
        <f t="shared" si="2"/>
        <v>68372.017999999996</v>
      </c>
      <c r="R8" s="1296">
        <v>49770.568560506246</v>
      </c>
      <c r="S8" s="1296">
        <f t="shared" si="3"/>
        <v>118147.22995924651</v>
      </c>
      <c r="T8" s="1296">
        <v>316314.55</v>
      </c>
      <c r="U8" s="1296">
        <f t="shared" si="8"/>
        <v>109294.38479116236</v>
      </c>
      <c r="V8" s="1296">
        <f t="shared" si="9"/>
        <v>292612.90471785382</v>
      </c>
      <c r="W8" s="186">
        <f>IF(L8=0,0,(HLOOKUP(F8,'2012-2013 CE W T&amp;D &amp; ConsCredit'!$C$6:$P$36,D8+1,FALSE)))</f>
        <v>0.772479894449701</v>
      </c>
      <c r="X8" s="1296">
        <f t="shared" si="10"/>
        <v>384116.43089420401</v>
      </c>
      <c r="Y8" s="190">
        <f t="shared" si="14"/>
        <v>6.1918033291933474</v>
      </c>
      <c r="Z8" s="191"/>
      <c r="AA8" s="1305">
        <f t="shared" si="11"/>
        <v>68376.661398740267</v>
      </c>
      <c r="AB8" s="1305">
        <f t="shared" si="12"/>
        <v>63253.155780518289</v>
      </c>
      <c r="AC8" s="872">
        <f>IF(L8=0,0,(HLOOKUP(F8,'2012-2013 CE W T&amp;D No ConsCredi'!$C$6:$P$36,D8+1,FALSE)))</f>
        <v>0.70225444949972815</v>
      </c>
      <c r="AD8" s="1305">
        <f t="shared" si="13"/>
        <v>349196.75535836729</v>
      </c>
      <c r="AE8" s="191">
        <f t="shared" si="15"/>
        <v>5.5206218733187447</v>
      </c>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340"/>
      <c r="PL8" s="340"/>
      <c r="PM8" s="340"/>
      <c r="PN8" s="340"/>
      <c r="PO8" s="340"/>
      <c r="PP8" s="340"/>
      <c r="PQ8" s="340"/>
      <c r="PR8" s="340"/>
      <c r="PS8" s="340"/>
      <c r="PT8" s="340"/>
      <c r="PU8" s="340"/>
      <c r="PV8" s="340"/>
      <c r="PW8" s="340"/>
      <c r="PX8" s="340"/>
      <c r="PY8" s="340"/>
      <c r="PZ8" s="340"/>
      <c r="QA8" s="340"/>
      <c r="QB8" s="340"/>
      <c r="QC8" s="340"/>
      <c r="QD8" s="340"/>
      <c r="QE8" s="340"/>
      <c r="QF8" s="340"/>
      <c r="QG8" s="340"/>
      <c r="QH8" s="340"/>
      <c r="QI8" s="340"/>
      <c r="QJ8" s="340"/>
      <c r="QK8" s="340"/>
      <c r="QL8" s="340"/>
      <c r="QM8" s="340"/>
      <c r="QN8" s="340"/>
      <c r="QO8" s="340"/>
      <c r="QP8" s="340"/>
      <c r="QQ8" s="340"/>
      <c r="QR8" s="340"/>
      <c r="QS8" s="340"/>
      <c r="QT8" s="340"/>
      <c r="QU8" s="340"/>
      <c r="QV8" s="340"/>
      <c r="QW8" s="340"/>
      <c r="QX8" s="340"/>
      <c r="QY8" s="340"/>
      <c r="QZ8" s="340"/>
      <c r="RA8" s="340"/>
      <c r="RB8" s="340"/>
      <c r="RC8" s="340"/>
      <c r="RD8" s="340"/>
      <c r="RE8" s="340"/>
      <c r="RF8" s="340"/>
      <c r="RG8" s="340"/>
      <c r="RH8" s="340"/>
      <c r="RI8" s="340"/>
      <c r="RJ8" s="340"/>
      <c r="RK8" s="340"/>
      <c r="RL8" s="340"/>
      <c r="RM8" s="340"/>
      <c r="RN8" s="340"/>
      <c r="RO8" s="340"/>
      <c r="RP8" s="340"/>
      <c r="RQ8" s="340"/>
      <c r="RR8" s="340"/>
      <c r="RS8" s="340"/>
    </row>
    <row r="9" spans="1:487" s="337" customFormat="1" ht="15">
      <c r="A9" s="1457"/>
      <c r="B9" s="182" t="s">
        <v>57</v>
      </c>
      <c r="C9" s="192" t="s">
        <v>220</v>
      </c>
      <c r="D9" s="105">
        <v>5</v>
      </c>
      <c r="E9" s="184">
        <f t="shared" si="0"/>
        <v>0.8242690251923207</v>
      </c>
      <c r="F9" s="106" t="s">
        <v>35</v>
      </c>
      <c r="G9" s="107">
        <v>20394</v>
      </c>
      <c r="H9" s="145">
        <v>23</v>
      </c>
      <c r="I9" s="867">
        <v>3.16</v>
      </c>
      <c r="J9" s="867">
        <v>3.16</v>
      </c>
      <c r="K9" s="867">
        <f t="shared" si="1"/>
        <v>0</v>
      </c>
      <c r="L9" s="1301">
        <f t="shared" si="4"/>
        <v>469062</v>
      </c>
      <c r="M9" s="169">
        <v>0.16485380503846414</v>
      </c>
      <c r="N9" s="186">
        <f t="shared" si="5"/>
        <v>4.3801655998719928</v>
      </c>
      <c r="O9" s="1296">
        <f t="shared" si="6"/>
        <v>64445.04</v>
      </c>
      <c r="P9" s="186">
        <f t="shared" si="7"/>
        <v>0</v>
      </c>
      <c r="Q9" s="1296">
        <f t="shared" si="2"/>
        <v>64445.04</v>
      </c>
      <c r="R9" s="1296">
        <v>46949.087185676246</v>
      </c>
      <c r="S9" s="1296">
        <f t="shared" si="3"/>
        <v>111398.50735127612</v>
      </c>
      <c r="T9" s="1296"/>
      <c r="U9" s="1296">
        <f t="shared" si="8"/>
        <v>103051.34815104173</v>
      </c>
      <c r="V9" s="1296">
        <f t="shared" si="9"/>
        <v>0</v>
      </c>
      <c r="W9" s="186">
        <f>IF(L9=0,0,(HLOOKUP(F9,'2012-2013 CE W T&amp;D &amp; ConsCredit'!$C$6:$P$36,D9+1,FALSE)))</f>
        <v>0.44574940452037132</v>
      </c>
      <c r="X9" s="1296">
        <f t="shared" si="10"/>
        <v>209084.10718313442</v>
      </c>
      <c r="Y9" s="190">
        <f t="shared" si="14"/>
        <v>2.0289313137047089</v>
      </c>
      <c r="Z9" s="191"/>
      <c r="AA9" s="1305">
        <f t="shared" si="11"/>
        <v>64449.42016559987</v>
      </c>
      <c r="AB9" s="1305">
        <f t="shared" si="12"/>
        <v>59620.185167067415</v>
      </c>
      <c r="AC9" s="872">
        <f>IF(L9=0,0,(HLOOKUP(F9,'2012-2013 CE W T&amp;D No ConsCredi'!$C$6:$P$36,D9+1,FALSE)))</f>
        <v>0.40522673138215576</v>
      </c>
      <c r="AD9" s="1305">
        <f t="shared" si="13"/>
        <v>190076.46107557675</v>
      </c>
      <c r="AE9" s="191">
        <f t="shared" si="15"/>
        <v>3.1881226222787693</v>
      </c>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340"/>
      <c r="PL9" s="340"/>
      <c r="PM9" s="340"/>
      <c r="PN9" s="340"/>
      <c r="PO9" s="340"/>
      <c r="PP9" s="340"/>
      <c r="PQ9" s="340"/>
      <c r="PR9" s="340"/>
      <c r="PS9" s="340"/>
      <c r="PT9" s="340"/>
      <c r="PU9" s="340"/>
      <c r="PV9" s="340"/>
      <c r="PW9" s="340"/>
      <c r="PX9" s="340"/>
      <c r="PY9" s="340"/>
      <c r="PZ9" s="340"/>
      <c r="QA9" s="340"/>
      <c r="QB9" s="340"/>
      <c r="QC9" s="340"/>
      <c r="QD9" s="340"/>
      <c r="QE9" s="340"/>
      <c r="QF9" s="340"/>
      <c r="QG9" s="340"/>
      <c r="QH9" s="340"/>
      <c r="QI9" s="340"/>
      <c r="QJ9" s="340"/>
      <c r="QK9" s="340"/>
      <c r="QL9" s="340"/>
      <c r="QM9" s="340"/>
      <c r="QN9" s="340"/>
      <c r="QO9" s="340"/>
      <c r="QP9" s="340"/>
      <c r="QQ9" s="340"/>
      <c r="QR9" s="340"/>
      <c r="QS9" s="340"/>
      <c r="QT9" s="340"/>
      <c r="QU9" s="340"/>
      <c r="QV9" s="340"/>
      <c r="QW9" s="340"/>
      <c r="QX9" s="340"/>
      <c r="QY9" s="340"/>
      <c r="QZ9" s="340"/>
      <c r="RA9" s="340"/>
      <c r="RB9" s="340"/>
      <c r="RC9" s="340"/>
      <c r="RD9" s="340"/>
      <c r="RE9" s="340"/>
      <c r="RF9" s="340"/>
      <c r="RG9" s="340"/>
      <c r="RH9" s="340"/>
      <c r="RI9" s="340"/>
      <c r="RJ9" s="340"/>
      <c r="RK9" s="340"/>
      <c r="RL9" s="340"/>
      <c r="RM9" s="340"/>
      <c r="RN9" s="340"/>
      <c r="RO9" s="340"/>
      <c r="RP9" s="340"/>
      <c r="RQ9" s="340"/>
      <c r="RR9" s="340"/>
      <c r="RS9" s="340"/>
    </row>
    <row r="10" spans="1:487" s="337" customFormat="1" ht="15">
      <c r="A10" s="1457"/>
      <c r="B10" s="182" t="s">
        <v>57</v>
      </c>
      <c r="C10" s="192" t="s">
        <v>221</v>
      </c>
      <c r="D10" s="105">
        <v>1</v>
      </c>
      <c r="E10" s="184">
        <f t="shared" si="0"/>
        <v>0</v>
      </c>
      <c r="F10" s="106" t="s">
        <v>0</v>
      </c>
      <c r="G10" s="107">
        <v>4532</v>
      </c>
      <c r="H10" s="145">
        <v>0</v>
      </c>
      <c r="I10" s="867">
        <v>20</v>
      </c>
      <c r="J10" s="867">
        <v>20</v>
      </c>
      <c r="K10" s="867">
        <f t="shared" si="1"/>
        <v>0</v>
      </c>
      <c r="L10" s="1301">
        <f t="shared" si="4"/>
        <v>0</v>
      </c>
      <c r="M10" s="169">
        <v>0</v>
      </c>
      <c r="N10" s="186">
        <f t="shared" si="5"/>
        <v>0</v>
      </c>
      <c r="O10" s="1296">
        <f t="shared" si="6"/>
        <v>90640</v>
      </c>
      <c r="P10" s="186">
        <f t="shared" si="7"/>
        <v>0</v>
      </c>
      <c r="Q10" s="1296">
        <f t="shared" si="2"/>
        <v>90640</v>
      </c>
      <c r="R10" s="1296"/>
      <c r="S10" s="1296">
        <f t="shared" si="3"/>
        <v>90640</v>
      </c>
      <c r="T10" s="1296">
        <v>90640</v>
      </c>
      <c r="U10" s="1296">
        <f t="shared" si="8"/>
        <v>83848.288621646629</v>
      </c>
      <c r="V10" s="1296">
        <f t="shared" si="9"/>
        <v>83848.288621646629</v>
      </c>
      <c r="W10" s="186">
        <f>IF(L10=0,0,(HLOOKUP(F10,'2012-2013 CE W T&amp;D &amp; ConsCredit'!$C$6:$P$36,D10+1,FALSE)))</f>
        <v>0</v>
      </c>
      <c r="X10" s="1296">
        <f t="shared" si="10"/>
        <v>0</v>
      </c>
      <c r="Y10" s="190">
        <f t="shared" si="14"/>
        <v>1</v>
      </c>
      <c r="Z10" s="191"/>
      <c r="AA10" s="1305">
        <f t="shared" si="11"/>
        <v>90640</v>
      </c>
      <c r="AB10" s="1305">
        <f t="shared" si="12"/>
        <v>83848.288621646629</v>
      </c>
      <c r="AC10" s="872">
        <f>IF(L10=0,0,(HLOOKUP(F10,'2012-2013 CE W T&amp;D No ConsCredi'!$C$6:$P$36,D10+1,FALSE)))</f>
        <v>0</v>
      </c>
      <c r="AD10" s="1305">
        <f t="shared" si="13"/>
        <v>0</v>
      </c>
      <c r="AE10" s="191">
        <f t="shared" si="15"/>
        <v>0</v>
      </c>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c r="NS10" s="340"/>
      <c r="NT10" s="340"/>
      <c r="NU10" s="340"/>
      <c r="NV10" s="340"/>
      <c r="NW10" s="340"/>
      <c r="NX10" s="340"/>
      <c r="NY10" s="340"/>
      <c r="NZ10" s="340"/>
      <c r="OA10" s="340"/>
      <c r="OB10" s="340"/>
      <c r="OC10" s="340"/>
      <c r="OD10" s="340"/>
      <c r="OE10" s="340"/>
      <c r="OF10" s="340"/>
      <c r="OG10" s="340"/>
      <c r="OH10" s="340"/>
      <c r="OI10" s="340"/>
      <c r="OJ10" s="340"/>
      <c r="OK10" s="340"/>
      <c r="OL10" s="340"/>
      <c r="OM10" s="340"/>
      <c r="ON10" s="340"/>
      <c r="OO10" s="340"/>
      <c r="OP10" s="340"/>
      <c r="OQ10" s="340"/>
      <c r="OR10" s="340"/>
      <c r="OS10" s="340"/>
      <c r="OT10" s="340"/>
      <c r="OU10" s="340"/>
      <c r="OV10" s="340"/>
      <c r="OW10" s="340"/>
      <c r="OX10" s="340"/>
      <c r="OY10" s="340"/>
      <c r="OZ10" s="340"/>
      <c r="PA10" s="340"/>
      <c r="PB10" s="340"/>
      <c r="PC10" s="340"/>
      <c r="PD10" s="340"/>
      <c r="PE10" s="340"/>
      <c r="PF10" s="340"/>
      <c r="PG10" s="340"/>
      <c r="PH10" s="340"/>
      <c r="PI10" s="340"/>
      <c r="PJ10" s="340"/>
      <c r="PK10" s="340"/>
      <c r="PL10" s="340"/>
      <c r="PM10" s="340"/>
      <c r="PN10" s="340"/>
      <c r="PO10" s="340"/>
      <c r="PP10" s="340"/>
      <c r="PQ10" s="340"/>
      <c r="PR10" s="340"/>
      <c r="PS10" s="340"/>
      <c r="PT10" s="340"/>
      <c r="PU10" s="340"/>
      <c r="PV10" s="340"/>
      <c r="PW10" s="340"/>
      <c r="PX10" s="340"/>
      <c r="PY10" s="340"/>
      <c r="PZ10" s="340"/>
      <c r="QA10" s="340"/>
      <c r="QB10" s="340"/>
      <c r="QC10" s="340"/>
      <c r="QD10" s="340"/>
      <c r="QE10" s="340"/>
      <c r="QF10" s="340"/>
      <c r="QG10" s="340"/>
      <c r="QH10" s="340"/>
      <c r="QI10" s="340"/>
      <c r="QJ10" s="340"/>
      <c r="QK10" s="340"/>
      <c r="QL10" s="340"/>
      <c r="QM10" s="340"/>
      <c r="QN10" s="340"/>
      <c r="QO10" s="340"/>
      <c r="QP10" s="340"/>
      <c r="QQ10" s="340"/>
      <c r="QR10" s="340"/>
      <c r="QS10" s="340"/>
      <c r="QT10" s="340"/>
      <c r="QU10" s="340"/>
      <c r="QV10" s="340"/>
      <c r="QW10" s="340"/>
      <c r="QX10" s="340"/>
      <c r="QY10" s="340"/>
      <c r="QZ10" s="340"/>
      <c r="RA10" s="340"/>
      <c r="RB10" s="340"/>
      <c r="RC10" s="340"/>
      <c r="RD10" s="340"/>
      <c r="RE10" s="340"/>
      <c r="RF10" s="340"/>
      <c r="RG10" s="340"/>
      <c r="RH10" s="340"/>
      <c r="RI10" s="340"/>
      <c r="RJ10" s="340"/>
      <c r="RK10" s="340"/>
      <c r="RL10" s="340"/>
      <c r="RM10" s="340"/>
      <c r="RN10" s="340"/>
      <c r="RO10" s="340"/>
      <c r="RP10" s="340"/>
      <c r="RQ10" s="340"/>
      <c r="RR10" s="340"/>
      <c r="RS10" s="340"/>
    </row>
    <row r="11" spans="1:487" s="337" customFormat="1" ht="15">
      <c r="A11" s="1457"/>
      <c r="B11" s="182" t="s">
        <v>57</v>
      </c>
      <c r="C11" s="192" t="s">
        <v>394</v>
      </c>
      <c r="D11" s="105">
        <v>10</v>
      </c>
      <c r="E11" s="184">
        <f t="shared" si="0"/>
        <v>0.18275617854356427</v>
      </c>
      <c r="F11" s="106" t="s">
        <v>32</v>
      </c>
      <c r="G11" s="107">
        <v>200</v>
      </c>
      <c r="H11" s="145">
        <v>260</v>
      </c>
      <c r="I11" s="867">
        <v>35.746047190464608</v>
      </c>
      <c r="J11" s="867">
        <v>35.746047190464608</v>
      </c>
      <c r="K11" s="867">
        <f t="shared" si="1"/>
        <v>0</v>
      </c>
      <c r="L11" s="1301">
        <f t="shared" si="4"/>
        <v>52000</v>
      </c>
      <c r="M11" s="169">
        <v>1.8275617854356427E-2</v>
      </c>
      <c r="N11" s="186">
        <f t="shared" si="5"/>
        <v>0.48558316639025034</v>
      </c>
      <c r="O11" s="1296">
        <f t="shared" si="6"/>
        <v>7149.209438092922</v>
      </c>
      <c r="P11" s="186">
        <f t="shared" si="7"/>
        <v>0</v>
      </c>
      <c r="Q11" s="1296">
        <f t="shared" si="2"/>
        <v>7149.209438092922</v>
      </c>
      <c r="R11" s="1296">
        <v>5783.3685758278943</v>
      </c>
      <c r="S11" s="1296">
        <f t="shared" si="3"/>
        <v>12933.063597087206</v>
      </c>
      <c r="T11" s="1296">
        <v>33070</v>
      </c>
      <c r="U11" s="1296">
        <f t="shared" si="8"/>
        <v>11963.981125890108</v>
      </c>
      <c r="V11" s="1296">
        <f t="shared" si="9"/>
        <v>30592.044403330252</v>
      </c>
      <c r="W11" s="186">
        <f>IF(L11=0,0,(HLOOKUP(F11,'2012-2013 CE W T&amp;D &amp; ConsCredit'!$C$6:$P$36,D11+1,FALSE)))</f>
        <v>0.772479894449701</v>
      </c>
      <c r="X11" s="1296">
        <f t="shared" si="10"/>
        <v>40168.954511384451</v>
      </c>
      <c r="Y11" s="190">
        <f t="shared" si="14"/>
        <v>5.9145027203016545</v>
      </c>
      <c r="Z11" s="191"/>
      <c r="AA11" s="1305">
        <f t="shared" si="11"/>
        <v>7149.6950212593119</v>
      </c>
      <c r="AB11" s="1305">
        <f t="shared" si="12"/>
        <v>6613.963941960511</v>
      </c>
      <c r="AC11" s="872">
        <f>IF(L11=0,0,(HLOOKUP(F11,'2012-2013 CE W T&amp;D No ConsCredi'!$C$6:$P$36,D11+1,FALSE)))</f>
        <v>0.70225444949972815</v>
      </c>
      <c r="AD11" s="1305">
        <f t="shared" si="13"/>
        <v>36517.231373985866</v>
      </c>
      <c r="AE11" s="191">
        <f t="shared" si="15"/>
        <v>5.5212323040215168</v>
      </c>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c r="MC11" s="340"/>
      <c r="MD11" s="340"/>
      <c r="ME11" s="340"/>
      <c r="MF11" s="340"/>
      <c r="MG11" s="340"/>
      <c r="MH11" s="340"/>
      <c r="MI11" s="340"/>
      <c r="MJ11" s="340"/>
      <c r="MK11" s="340"/>
      <c r="ML11" s="340"/>
      <c r="MM11" s="340"/>
      <c r="MN11" s="340"/>
      <c r="MO11" s="340"/>
      <c r="MP11" s="340"/>
      <c r="MQ11" s="340"/>
      <c r="MR11" s="340"/>
      <c r="MS11" s="340"/>
      <c r="MT11" s="340"/>
      <c r="MU11" s="340"/>
      <c r="MV11" s="340"/>
      <c r="MW11" s="340"/>
      <c r="MX11" s="340"/>
      <c r="MY11" s="340"/>
      <c r="MZ11" s="340"/>
      <c r="NA11" s="340"/>
      <c r="NB11" s="340"/>
      <c r="NC11" s="340"/>
      <c r="ND11" s="340"/>
      <c r="NE11" s="340"/>
      <c r="NF11" s="340"/>
      <c r="NG11" s="340"/>
      <c r="NH11" s="340"/>
      <c r="NI11" s="340"/>
      <c r="NJ11" s="340"/>
      <c r="NK11" s="340"/>
      <c r="NL11" s="340"/>
      <c r="NM11" s="340"/>
      <c r="NN11" s="340"/>
      <c r="NO11" s="340"/>
      <c r="NP11" s="340"/>
      <c r="NQ11" s="340"/>
      <c r="NR11" s="340"/>
      <c r="NS11" s="340"/>
      <c r="NT11" s="340"/>
      <c r="NU11" s="340"/>
      <c r="NV11" s="340"/>
      <c r="NW11" s="340"/>
      <c r="NX11" s="340"/>
      <c r="NY11" s="340"/>
      <c r="NZ11" s="340"/>
      <c r="OA11" s="340"/>
      <c r="OB11" s="340"/>
      <c r="OC11" s="340"/>
      <c r="OD11" s="340"/>
      <c r="OE11" s="340"/>
      <c r="OF11" s="340"/>
      <c r="OG11" s="340"/>
      <c r="OH11" s="340"/>
      <c r="OI11" s="340"/>
      <c r="OJ11" s="340"/>
      <c r="OK11" s="340"/>
      <c r="OL11" s="340"/>
      <c r="OM11" s="340"/>
      <c r="ON11" s="340"/>
      <c r="OO11" s="340"/>
      <c r="OP11" s="340"/>
      <c r="OQ11" s="340"/>
      <c r="OR11" s="340"/>
      <c r="OS11" s="340"/>
      <c r="OT11" s="340"/>
      <c r="OU11" s="340"/>
      <c r="OV11" s="340"/>
      <c r="OW11" s="340"/>
      <c r="OX11" s="340"/>
      <c r="OY11" s="340"/>
      <c r="OZ11" s="340"/>
      <c r="PA11" s="340"/>
      <c r="PB11" s="340"/>
      <c r="PC11" s="340"/>
      <c r="PD11" s="340"/>
      <c r="PE11" s="340"/>
      <c r="PF11" s="340"/>
      <c r="PG11" s="340"/>
      <c r="PH11" s="340"/>
      <c r="PI11" s="340"/>
      <c r="PJ11" s="340"/>
      <c r="PK11" s="340"/>
      <c r="PL11" s="340"/>
      <c r="PM11" s="340"/>
      <c r="PN11" s="340"/>
      <c r="PO11" s="340"/>
      <c r="PP11" s="340"/>
      <c r="PQ11" s="340"/>
      <c r="PR11" s="340"/>
      <c r="PS11" s="340"/>
      <c r="PT11" s="340"/>
      <c r="PU11" s="340"/>
      <c r="PV11" s="340"/>
      <c r="PW11" s="340"/>
      <c r="PX11" s="340"/>
      <c r="PY11" s="340"/>
      <c r="PZ11" s="340"/>
      <c r="QA11" s="340"/>
      <c r="QB11" s="340"/>
      <c r="QC11" s="340"/>
      <c r="QD11" s="340"/>
      <c r="QE11" s="340"/>
      <c r="QF11" s="340"/>
      <c r="QG11" s="340"/>
      <c r="QH11" s="340"/>
      <c r="QI11" s="340"/>
      <c r="QJ11" s="340"/>
      <c r="QK11" s="340"/>
      <c r="QL11" s="340"/>
      <c r="QM11" s="340"/>
      <c r="QN11" s="340"/>
      <c r="QO11" s="340"/>
      <c r="QP11" s="340"/>
      <c r="QQ11" s="340"/>
      <c r="QR11" s="340"/>
      <c r="QS11" s="340"/>
      <c r="QT11" s="340"/>
      <c r="QU11" s="340"/>
      <c r="QV11" s="340"/>
      <c r="QW11" s="340"/>
      <c r="QX11" s="340"/>
      <c r="QY11" s="340"/>
      <c r="QZ11" s="340"/>
      <c r="RA11" s="340"/>
      <c r="RB11" s="340"/>
      <c r="RC11" s="340"/>
      <c r="RD11" s="340"/>
      <c r="RE11" s="340"/>
      <c r="RF11" s="340"/>
      <c r="RG11" s="340"/>
      <c r="RH11" s="340"/>
      <c r="RI11" s="340"/>
      <c r="RJ11" s="340"/>
      <c r="RK11" s="340"/>
      <c r="RL11" s="340"/>
      <c r="RM11" s="340"/>
      <c r="RN11" s="340"/>
      <c r="RO11" s="340"/>
      <c r="RP11" s="340"/>
      <c r="RQ11" s="340"/>
      <c r="RR11" s="340"/>
      <c r="RS11" s="340"/>
    </row>
    <row r="12" spans="1:487" s="337" customFormat="1" ht="15.75" thickBot="1">
      <c r="A12" s="340"/>
      <c r="B12" s="182" t="s">
        <v>57</v>
      </c>
      <c r="C12" s="194" t="s">
        <v>395</v>
      </c>
      <c r="D12" s="116">
        <v>5</v>
      </c>
      <c r="E12" s="195">
        <f t="shared" si="0"/>
        <v>7.2751017227918852E-2</v>
      </c>
      <c r="F12" s="122" t="s">
        <v>35</v>
      </c>
      <c r="G12" s="123">
        <v>1800</v>
      </c>
      <c r="H12" s="124">
        <v>23</v>
      </c>
      <c r="I12" s="869">
        <v>3.1621503283872539</v>
      </c>
      <c r="J12" s="869">
        <v>3.1621503283872539</v>
      </c>
      <c r="K12" s="869">
        <f t="shared" si="1"/>
        <v>0</v>
      </c>
      <c r="L12" s="1302">
        <f t="shared" si="4"/>
        <v>41400</v>
      </c>
      <c r="M12" s="170">
        <v>1.4550203445583771E-2</v>
      </c>
      <c r="N12" s="197">
        <f t="shared" si="5"/>
        <v>0.38659890554916082</v>
      </c>
      <c r="O12" s="1297">
        <f t="shared" si="6"/>
        <v>5691.8705910970566</v>
      </c>
      <c r="P12" s="197">
        <f t="shared" si="7"/>
        <v>0</v>
      </c>
      <c r="Q12" s="1297">
        <f t="shared" si="2"/>
        <v>5691.8705910970566</v>
      </c>
      <c r="R12" s="1297">
        <v>4604.4511353706703</v>
      </c>
      <c r="S12" s="1297">
        <f t="shared" si="3"/>
        <v>10296.708325373276</v>
      </c>
      <c r="T12" s="1297"/>
      <c r="U12" s="1297">
        <f t="shared" si="8"/>
        <v>9525.1695886894322</v>
      </c>
      <c r="V12" s="1297">
        <f t="shared" si="9"/>
        <v>0</v>
      </c>
      <c r="W12" s="197">
        <f>IF(L12=0,0,(HLOOKUP(F12,'2012-2013 CE W T&amp;D &amp; ConsCredit'!$C$6:$P$36,D12+1,FALSE)))</f>
        <v>0.44574940452037132</v>
      </c>
      <c r="X12" s="1297">
        <f t="shared" si="10"/>
        <v>18454.025347143372</v>
      </c>
      <c r="Y12" s="201">
        <f t="shared" si="14"/>
        <v>1.937395988104655</v>
      </c>
      <c r="Z12" s="202"/>
      <c r="AA12" s="1306">
        <f t="shared" si="11"/>
        <v>5692.257190002606</v>
      </c>
      <c r="AB12" s="1306">
        <f t="shared" si="12"/>
        <v>5265.7328307147145</v>
      </c>
      <c r="AC12" s="873">
        <f>IF(L12=0,0,(HLOOKUP(F12,'2012-2013 CE W T&amp;D No ConsCredi'!$C$6:$P$36,D12+1,FALSE)))</f>
        <v>0.40522673138215576</v>
      </c>
      <c r="AD12" s="1306">
        <f t="shared" si="13"/>
        <v>16776.386679221247</v>
      </c>
      <c r="AE12" s="1352">
        <f t="shared" si="15"/>
        <v>3.185954779430805</v>
      </c>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c r="KM12" s="340"/>
      <c r="KN12" s="340"/>
      <c r="KO12" s="340"/>
      <c r="KP12" s="340"/>
      <c r="KQ12" s="340"/>
      <c r="KR12" s="340"/>
      <c r="KS12" s="340"/>
      <c r="KT12" s="340"/>
      <c r="KU12" s="340"/>
      <c r="KV12" s="340"/>
      <c r="KW12" s="340"/>
      <c r="KX12" s="340"/>
      <c r="KY12" s="340"/>
      <c r="KZ12" s="340"/>
      <c r="LA12" s="340"/>
      <c r="LB12" s="340"/>
      <c r="LC12" s="340"/>
      <c r="LD12" s="340"/>
      <c r="LE12" s="340"/>
      <c r="LF12" s="340"/>
      <c r="LG12" s="340"/>
      <c r="LH12" s="340"/>
      <c r="LI12" s="340"/>
      <c r="LJ12" s="340"/>
      <c r="LK12" s="340"/>
      <c r="LL12" s="340"/>
      <c r="LM12" s="340"/>
      <c r="LN12" s="340"/>
      <c r="LO12" s="340"/>
      <c r="LP12" s="340"/>
      <c r="LQ12" s="340"/>
      <c r="LR12" s="340"/>
      <c r="LS12" s="340"/>
      <c r="LT12" s="340"/>
      <c r="LU12" s="340"/>
      <c r="LV12" s="340"/>
      <c r="LW12" s="340"/>
      <c r="LX12" s="340"/>
      <c r="LY12" s="340"/>
      <c r="LZ12" s="340"/>
      <c r="MA12" s="340"/>
      <c r="MB12" s="340"/>
      <c r="MC12" s="340"/>
      <c r="MD12" s="340"/>
      <c r="ME12" s="340"/>
      <c r="MF12" s="340"/>
      <c r="MG12" s="340"/>
      <c r="MH12" s="340"/>
      <c r="MI12" s="340"/>
      <c r="MJ12" s="340"/>
      <c r="MK12" s="340"/>
      <c r="ML12" s="340"/>
      <c r="MM12" s="340"/>
      <c r="MN12" s="340"/>
      <c r="MO12" s="340"/>
      <c r="MP12" s="340"/>
      <c r="MQ12" s="340"/>
      <c r="MR12" s="340"/>
      <c r="MS12" s="340"/>
      <c r="MT12" s="340"/>
      <c r="MU12" s="340"/>
      <c r="MV12" s="340"/>
      <c r="MW12" s="340"/>
      <c r="MX12" s="340"/>
      <c r="MY12" s="340"/>
      <c r="MZ12" s="340"/>
      <c r="NA12" s="340"/>
      <c r="NB12" s="340"/>
      <c r="NC12" s="340"/>
      <c r="ND12" s="340"/>
      <c r="NE12" s="340"/>
      <c r="NF12" s="340"/>
      <c r="NG12" s="340"/>
      <c r="NH12" s="340"/>
      <c r="NI12" s="340"/>
      <c r="NJ12" s="340"/>
      <c r="NK12" s="340"/>
      <c r="NL12" s="340"/>
      <c r="NM12" s="340"/>
      <c r="NN12" s="340"/>
      <c r="NO12" s="340"/>
      <c r="NP12" s="340"/>
      <c r="NQ12" s="340"/>
      <c r="NR12" s="340"/>
      <c r="NS12" s="340"/>
      <c r="NT12" s="340"/>
      <c r="NU12" s="340"/>
      <c r="NV12" s="340"/>
      <c r="NW12" s="340"/>
      <c r="NX12" s="340"/>
      <c r="NY12" s="340"/>
      <c r="NZ12" s="340"/>
      <c r="OA12" s="340"/>
      <c r="OB12" s="340"/>
      <c r="OC12" s="340"/>
      <c r="OD12" s="340"/>
      <c r="OE12" s="340"/>
      <c r="OF12" s="340"/>
      <c r="OG12" s="340"/>
      <c r="OH12" s="340"/>
      <c r="OI12" s="340"/>
      <c r="OJ12" s="340"/>
      <c r="OK12" s="340"/>
      <c r="OL12" s="340"/>
      <c r="OM12" s="340"/>
      <c r="ON12" s="340"/>
      <c r="OO12" s="340"/>
      <c r="OP12" s="340"/>
      <c r="OQ12" s="340"/>
      <c r="OR12" s="340"/>
      <c r="OS12" s="340"/>
      <c r="OT12" s="340"/>
      <c r="OU12" s="340"/>
      <c r="OV12" s="340"/>
      <c r="OW12" s="340"/>
      <c r="OX12" s="340"/>
      <c r="OY12" s="340"/>
      <c r="OZ12" s="340"/>
      <c r="PA12" s="340"/>
      <c r="PB12" s="340"/>
      <c r="PC12" s="340"/>
      <c r="PD12" s="340"/>
      <c r="PE12" s="340"/>
      <c r="PF12" s="340"/>
      <c r="PG12" s="340"/>
      <c r="PH12" s="340"/>
      <c r="PI12" s="340"/>
      <c r="PJ12" s="340"/>
      <c r="PK12" s="340"/>
      <c r="PL12" s="340"/>
      <c r="PM12" s="340"/>
      <c r="PN12" s="340"/>
      <c r="PO12" s="340"/>
      <c r="PP12" s="340"/>
      <c r="PQ12" s="340"/>
      <c r="PR12" s="340"/>
      <c r="PS12" s="340"/>
      <c r="PT12" s="340"/>
      <c r="PU12" s="340"/>
      <c r="PV12" s="340"/>
      <c r="PW12" s="340"/>
      <c r="PX12" s="340"/>
      <c r="PY12" s="340"/>
      <c r="PZ12" s="340"/>
      <c r="QA12" s="340"/>
      <c r="QB12" s="340"/>
      <c r="QC12" s="340"/>
      <c r="QD12" s="340"/>
      <c r="QE12" s="340"/>
      <c r="QF12" s="340"/>
      <c r="QG12" s="340"/>
      <c r="QH12" s="340"/>
      <c r="QI12" s="340"/>
      <c r="QJ12" s="340"/>
      <c r="QK12" s="340"/>
      <c r="QL12" s="340"/>
      <c r="QM12" s="340"/>
      <c r="QN12" s="340"/>
      <c r="QO12" s="340"/>
      <c r="QP12" s="340"/>
      <c r="QQ12" s="340"/>
      <c r="QR12" s="340"/>
      <c r="QS12" s="340"/>
      <c r="QT12" s="340"/>
      <c r="QU12" s="340"/>
      <c r="QV12" s="340"/>
      <c r="QW12" s="340"/>
      <c r="QX12" s="340"/>
      <c r="QY12" s="340"/>
      <c r="QZ12" s="340"/>
      <c r="RA12" s="340"/>
      <c r="RB12" s="340"/>
      <c r="RC12" s="340"/>
      <c r="RD12" s="340"/>
      <c r="RE12" s="340"/>
      <c r="RF12" s="340"/>
      <c r="RG12" s="340"/>
      <c r="RH12" s="340"/>
      <c r="RI12" s="340"/>
      <c r="RJ12" s="340"/>
      <c r="RK12" s="340"/>
      <c r="RL12" s="340"/>
      <c r="RM12" s="340"/>
      <c r="RN12" s="340"/>
      <c r="RO12" s="340"/>
      <c r="RP12" s="340"/>
      <c r="RQ12" s="340"/>
      <c r="RR12" s="340"/>
      <c r="RS12" s="340"/>
    </row>
    <row r="13" spans="1:487" s="610" customFormat="1" ht="15.75" thickBot="1">
      <c r="A13" s="1457"/>
      <c r="B13" s="842"/>
      <c r="C13" s="862" t="s">
        <v>568</v>
      </c>
      <c r="D13" s="843"/>
      <c r="E13" s="864">
        <f>SUM(E5:E12)</f>
        <v>15.37857408174931</v>
      </c>
      <c r="F13" s="843"/>
      <c r="G13" s="843"/>
      <c r="H13" s="843"/>
      <c r="I13" s="843"/>
      <c r="J13" s="845"/>
      <c r="K13" s="845"/>
      <c r="L13" s="831">
        <f>SUM(L5:L12)</f>
        <v>2845321.04</v>
      </c>
      <c r="M13" s="846">
        <f>SUM(M5:M12)</f>
        <v>0.99999999999999989</v>
      </c>
      <c r="N13" s="849">
        <v>26.570000000000004</v>
      </c>
      <c r="O13" s="1022">
        <f t="shared" ref="O13:V13" si="16">SUM(O5:O12)</f>
        <v>741140.27802919003</v>
      </c>
      <c r="P13" s="849">
        <f t="shared" si="16"/>
        <v>0</v>
      </c>
      <c r="Q13" s="1022">
        <f t="shared" si="16"/>
        <v>741140.27802919003</v>
      </c>
      <c r="R13" s="1022">
        <f t="shared" si="16"/>
        <v>519163.94353490631</v>
      </c>
      <c r="S13" s="1022">
        <f t="shared" si="16"/>
        <v>1260330.7915640965</v>
      </c>
      <c r="T13" s="1022">
        <f t="shared" si="16"/>
        <v>440024.55</v>
      </c>
      <c r="U13" s="1022">
        <f t="shared" si="16"/>
        <v>1165893.4242036042</v>
      </c>
      <c r="V13" s="1022">
        <f t="shared" si="16"/>
        <v>407053.23774283071</v>
      </c>
      <c r="W13" s="849"/>
      <c r="X13" s="1022">
        <f>SUM(X5:X12)</f>
        <v>4316542.4715045644</v>
      </c>
      <c r="Y13" s="844">
        <f>(X13+V13)/U13</f>
        <v>4.051481560138293</v>
      </c>
      <c r="Z13" s="848"/>
      <c r="AA13" s="1022">
        <f>SUM(AA5:AA12)</f>
        <v>741166.84802919009</v>
      </c>
      <c r="AB13" s="1022">
        <f>SUM(AB5:AB12)</f>
        <v>685630.7567337557</v>
      </c>
      <c r="AC13" s="849"/>
      <c r="AD13" s="1022">
        <f>SUM(AD5:AD12)</f>
        <v>3924129.519549604</v>
      </c>
      <c r="AE13" s="850">
        <f t="shared" si="15"/>
        <v>5.7233860660562854</v>
      </c>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40"/>
      <c r="EG13" s="340"/>
      <c r="EH13" s="340"/>
      <c r="EI13" s="340"/>
      <c r="EJ13" s="340"/>
      <c r="EK13" s="340"/>
      <c r="EL13" s="340"/>
      <c r="EM13" s="340"/>
      <c r="EN13" s="340"/>
      <c r="EO13" s="340"/>
      <c r="EP13" s="340"/>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c r="FP13" s="340"/>
      <c r="FQ13" s="340"/>
      <c r="FR13" s="340"/>
      <c r="FS13" s="340"/>
      <c r="FT13" s="340"/>
      <c r="FU13" s="340"/>
      <c r="FV13" s="340"/>
      <c r="FW13" s="340"/>
      <c r="FX13" s="340"/>
      <c r="FY13" s="340"/>
      <c r="FZ13" s="340"/>
      <c r="GA13" s="340"/>
      <c r="GB13" s="340"/>
      <c r="GC13" s="340"/>
      <c r="GD13" s="340"/>
      <c r="GE13" s="340"/>
      <c r="GF13" s="340"/>
      <c r="GG13" s="340"/>
      <c r="GH13" s="340"/>
      <c r="GI13" s="340"/>
      <c r="GJ13" s="340"/>
      <c r="GK13" s="340"/>
      <c r="GL13" s="340"/>
      <c r="GM13" s="340"/>
      <c r="GN13" s="340"/>
      <c r="GO13" s="340"/>
      <c r="GP13" s="340"/>
      <c r="GQ13" s="340"/>
      <c r="GR13" s="340"/>
      <c r="GS13" s="340"/>
      <c r="GT13" s="340"/>
      <c r="GU13" s="340"/>
      <c r="GV13" s="340"/>
      <c r="GW13" s="340"/>
      <c r="GX13" s="340"/>
      <c r="GY13" s="340"/>
      <c r="GZ13" s="340"/>
      <c r="HA13" s="340"/>
      <c r="HB13" s="340"/>
      <c r="HC13" s="340"/>
      <c r="HD13" s="340"/>
      <c r="HE13" s="340"/>
      <c r="HF13" s="340"/>
      <c r="HG13" s="340"/>
      <c r="HH13" s="340"/>
      <c r="HI13" s="340"/>
      <c r="HJ13" s="340"/>
      <c r="HK13" s="340"/>
      <c r="HL13" s="340"/>
      <c r="HM13" s="340"/>
      <c r="HN13" s="340"/>
      <c r="HO13" s="340"/>
      <c r="HP13" s="340"/>
      <c r="HQ13" s="340"/>
      <c r="HR13" s="340"/>
      <c r="HS13" s="340"/>
      <c r="HT13" s="340"/>
      <c r="HU13" s="340"/>
      <c r="HV13" s="340"/>
      <c r="HW13" s="340"/>
      <c r="HX13" s="340"/>
      <c r="HY13" s="340"/>
      <c r="HZ13" s="340"/>
      <c r="IA13" s="340"/>
      <c r="IB13" s="340"/>
      <c r="IC13" s="340"/>
      <c r="ID13" s="340"/>
      <c r="IE13" s="340"/>
      <c r="IF13" s="340"/>
      <c r="IG13" s="340"/>
      <c r="IH13" s="340"/>
      <c r="II13" s="340"/>
      <c r="IJ13" s="340"/>
      <c r="IK13" s="340"/>
      <c r="IL13" s="340"/>
      <c r="IM13" s="340"/>
      <c r="IN13" s="340"/>
      <c r="IO13" s="340"/>
      <c r="IP13" s="340"/>
      <c r="IQ13" s="340"/>
      <c r="IR13" s="340"/>
      <c r="IS13" s="340"/>
      <c r="IT13" s="340"/>
      <c r="IU13" s="340"/>
      <c r="IV13" s="340"/>
      <c r="IW13" s="340"/>
      <c r="IX13" s="340"/>
      <c r="IY13" s="340"/>
      <c r="IZ13" s="340"/>
      <c r="JA13" s="340"/>
      <c r="JB13" s="340"/>
      <c r="JC13" s="340"/>
      <c r="JD13" s="340"/>
      <c r="JE13" s="340"/>
      <c r="JF13" s="340"/>
      <c r="JG13" s="340"/>
      <c r="JH13" s="340"/>
      <c r="JI13" s="340"/>
      <c r="JJ13" s="340"/>
      <c r="JK13" s="340"/>
      <c r="JL13" s="340"/>
      <c r="JM13" s="340"/>
      <c r="JN13" s="340"/>
      <c r="JO13" s="340"/>
      <c r="JP13" s="340"/>
      <c r="JQ13" s="340"/>
      <c r="JR13" s="340"/>
      <c r="JS13" s="340"/>
      <c r="JT13" s="340"/>
      <c r="JU13" s="340"/>
      <c r="JV13" s="340"/>
      <c r="JW13" s="340"/>
      <c r="JX13" s="340"/>
      <c r="JY13" s="340"/>
      <c r="JZ13" s="340"/>
      <c r="KA13" s="340"/>
      <c r="KB13" s="340"/>
      <c r="KC13" s="340"/>
      <c r="KD13" s="340"/>
      <c r="KE13" s="340"/>
      <c r="KF13" s="340"/>
      <c r="KG13" s="340"/>
      <c r="KH13" s="340"/>
      <c r="KI13" s="340"/>
      <c r="KJ13" s="340"/>
      <c r="KK13" s="340"/>
      <c r="KL13" s="340"/>
      <c r="KM13" s="340"/>
      <c r="KN13" s="340"/>
      <c r="KO13" s="340"/>
      <c r="KP13" s="340"/>
      <c r="KQ13" s="340"/>
      <c r="KR13" s="340"/>
      <c r="KS13" s="340"/>
      <c r="KT13" s="340"/>
      <c r="KU13" s="340"/>
      <c r="KV13" s="340"/>
      <c r="KW13" s="340"/>
      <c r="KX13" s="340"/>
      <c r="KY13" s="340"/>
      <c r="KZ13" s="340"/>
      <c r="LA13" s="340"/>
      <c r="LB13" s="340"/>
      <c r="LC13" s="340"/>
      <c r="LD13" s="340"/>
      <c r="LE13" s="340"/>
      <c r="LF13" s="340"/>
      <c r="LG13" s="340"/>
      <c r="LH13" s="340"/>
      <c r="LI13" s="340"/>
      <c r="LJ13" s="340"/>
      <c r="LK13" s="340"/>
      <c r="LL13" s="340"/>
      <c r="LM13" s="340"/>
      <c r="LN13" s="340"/>
      <c r="LO13" s="340"/>
      <c r="LP13" s="340"/>
      <c r="LQ13" s="340"/>
      <c r="LR13" s="340"/>
      <c r="LS13" s="340"/>
      <c r="LT13" s="340"/>
      <c r="LU13" s="340"/>
      <c r="LV13" s="340"/>
      <c r="LW13" s="340"/>
      <c r="LX13" s="340"/>
      <c r="LY13" s="340"/>
      <c r="LZ13" s="340"/>
      <c r="MA13" s="340"/>
      <c r="MB13" s="340"/>
      <c r="MC13" s="340"/>
      <c r="MD13" s="340"/>
      <c r="ME13" s="340"/>
      <c r="MF13" s="340"/>
      <c r="MG13" s="340"/>
      <c r="MH13" s="340"/>
      <c r="MI13" s="340"/>
      <c r="MJ13" s="340"/>
      <c r="MK13" s="340"/>
      <c r="ML13" s="340"/>
      <c r="MM13" s="340"/>
      <c r="MN13" s="340"/>
      <c r="MO13" s="340"/>
      <c r="MP13" s="340"/>
      <c r="MQ13" s="340"/>
      <c r="MR13" s="340"/>
      <c r="MS13" s="340"/>
      <c r="MT13" s="340"/>
      <c r="MU13" s="340"/>
      <c r="MV13" s="340"/>
      <c r="MW13" s="340"/>
      <c r="MX13" s="340"/>
      <c r="MY13" s="340"/>
      <c r="MZ13" s="340"/>
      <c r="NA13" s="340"/>
      <c r="NB13" s="340"/>
      <c r="NC13" s="340"/>
      <c r="ND13" s="340"/>
      <c r="NE13" s="340"/>
      <c r="NF13" s="340"/>
      <c r="NG13" s="340"/>
      <c r="NH13" s="340"/>
      <c r="NI13" s="340"/>
      <c r="NJ13" s="340"/>
      <c r="NK13" s="340"/>
      <c r="NL13" s="340"/>
      <c r="NM13" s="340"/>
      <c r="NN13" s="340"/>
      <c r="NO13" s="340"/>
      <c r="NP13" s="340"/>
      <c r="NQ13" s="340"/>
      <c r="NR13" s="340"/>
      <c r="NS13" s="340"/>
      <c r="NT13" s="340"/>
      <c r="NU13" s="340"/>
      <c r="NV13" s="340"/>
      <c r="NW13" s="340"/>
      <c r="NX13" s="340"/>
      <c r="NY13" s="340"/>
      <c r="NZ13" s="340"/>
      <c r="OA13" s="340"/>
      <c r="OB13" s="340"/>
      <c r="OC13" s="340"/>
      <c r="OD13" s="340"/>
      <c r="OE13" s="340"/>
      <c r="OF13" s="340"/>
      <c r="OG13" s="340"/>
      <c r="OH13" s="340"/>
      <c r="OI13" s="340"/>
      <c r="OJ13" s="340"/>
      <c r="OK13" s="340"/>
      <c r="OL13" s="340"/>
      <c r="OM13" s="340"/>
      <c r="ON13" s="340"/>
      <c r="OO13" s="340"/>
      <c r="OP13" s="340"/>
      <c r="OQ13" s="340"/>
      <c r="OR13" s="340"/>
      <c r="OS13" s="340"/>
      <c r="OT13" s="340"/>
      <c r="OU13" s="340"/>
      <c r="OV13" s="340"/>
      <c r="OW13" s="340"/>
      <c r="OX13" s="340"/>
      <c r="OY13" s="340"/>
      <c r="OZ13" s="340"/>
      <c r="PA13" s="340"/>
      <c r="PB13" s="340"/>
      <c r="PC13" s="340"/>
      <c r="PD13" s="340"/>
      <c r="PE13" s="340"/>
      <c r="PF13" s="340"/>
      <c r="PG13" s="340"/>
      <c r="PH13" s="340"/>
      <c r="PI13" s="340"/>
      <c r="PJ13" s="340"/>
      <c r="PK13" s="340"/>
      <c r="PL13" s="340"/>
      <c r="PM13" s="340"/>
      <c r="PN13" s="340"/>
      <c r="PO13" s="340"/>
      <c r="PP13" s="340"/>
      <c r="PQ13" s="340"/>
      <c r="PR13" s="340"/>
      <c r="PS13" s="340"/>
      <c r="PT13" s="340"/>
      <c r="PU13" s="340"/>
      <c r="PV13" s="340"/>
      <c r="PW13" s="340"/>
      <c r="PX13" s="340"/>
      <c r="PY13" s="340"/>
      <c r="PZ13" s="340"/>
      <c r="QA13" s="340"/>
      <c r="QB13" s="340"/>
      <c r="QC13" s="340"/>
      <c r="QD13" s="340"/>
      <c r="QE13" s="340"/>
      <c r="QF13" s="340"/>
      <c r="QG13" s="340"/>
      <c r="QH13" s="340"/>
      <c r="QI13" s="340"/>
      <c r="QJ13" s="340"/>
      <c r="QK13" s="340"/>
      <c r="QL13" s="340"/>
      <c r="QM13" s="340"/>
      <c r="QN13" s="340"/>
      <c r="QO13" s="340"/>
      <c r="QP13" s="340"/>
      <c r="QQ13" s="340"/>
      <c r="QR13" s="340"/>
      <c r="QS13" s="340"/>
      <c r="QT13" s="340"/>
      <c r="QU13" s="340"/>
      <c r="QV13" s="340"/>
      <c r="QW13" s="340"/>
      <c r="QX13" s="340"/>
      <c r="QY13" s="340"/>
      <c r="QZ13" s="340"/>
      <c r="RA13" s="340"/>
      <c r="RB13" s="340"/>
      <c r="RC13" s="340"/>
      <c r="RD13" s="340"/>
      <c r="RE13" s="340"/>
      <c r="RF13" s="340"/>
      <c r="RG13" s="340"/>
      <c r="RH13" s="340"/>
      <c r="RI13" s="340"/>
      <c r="RJ13" s="340"/>
      <c r="RK13" s="340"/>
      <c r="RL13" s="340"/>
      <c r="RM13" s="340"/>
      <c r="RN13" s="340"/>
      <c r="RO13" s="340"/>
      <c r="RP13" s="340"/>
      <c r="RQ13" s="340"/>
      <c r="RR13" s="340"/>
      <c r="RS13" s="340"/>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V1">
      <selection sqref="A1:A1048576"/>
      <pageMargins left="0.7" right="0.7" top="0.75" bottom="0.75" header="0.3" footer="0.3"/>
      <pageSetup paperSize="3" scale="60" orientation="landscape" r:id="rId2"/>
    </customSheetView>
  </customSheetViews>
  <mergeCells count="2">
    <mergeCell ref="N3:S3"/>
    <mergeCell ref="U3:X3"/>
  </mergeCells>
  <dataValidations count="4">
    <dataValidation type="list" allowBlank="1" showInputMessage="1" showErrorMessage="1" sqref="F5:F12">
      <formula1>INDIRECT($F5)</formula1>
    </dataValidation>
    <dataValidation type="decimal" operator="greaterThan" allowBlank="1" showInputMessage="1" showErrorMessage="1" errorTitle="Measure Life" error="Measure Life must be greater than zero." sqref="D5:D12">
      <formula1>0</formula1>
    </dataValidation>
    <dataValidation type="decimal" operator="greaterThanOrEqual" allowBlank="1" showInputMessage="1" sqref="G5:G12">
      <formula1>0</formula1>
    </dataValidation>
    <dataValidation allowBlank="1" showErrorMessage="1" sqref="J5:J12"/>
  </dataValidations>
  <hyperlinks>
    <hyperlink ref="A1" location="'Electric CE'!A1" display="Rtn to Summary"/>
  </hyperlinks>
  <pageMargins left="0.42" right="0.21" top="0.75" bottom="0.75" header="0.3" footer="0.3"/>
  <pageSetup paperSize="3" scale="43" orientation="landscape" r:id="rId3"/>
</worksheet>
</file>

<file path=xl/worksheets/sheet13.xml><?xml version="1.0" encoding="utf-8"?>
<worksheet xmlns="http://schemas.openxmlformats.org/spreadsheetml/2006/main" xmlns:r="http://schemas.openxmlformats.org/officeDocument/2006/relationships">
  <sheetPr>
    <tabColor theme="2" tint="-0.249977111117893"/>
  </sheetPr>
  <dimension ref="A1:PG15"/>
  <sheetViews>
    <sheetView workbookViewId="0">
      <pane xSplit="1" ySplit="1" topLeftCell="B2" activePane="bottomRight" state="frozen"/>
      <selection activeCell="B13" sqref="B13"/>
      <selection pane="topRight" activeCell="B13" sqref="B13"/>
      <selection pane="bottomLeft" activeCell="B13" sqref="B13"/>
      <selection pane="bottomRight" activeCell="F29" sqref="F29"/>
    </sheetView>
  </sheetViews>
  <sheetFormatPr defaultRowHeight="15"/>
  <cols>
    <col min="1" max="1" width="9.140625" style="97"/>
    <col min="2" max="2" width="12.85546875" style="98" customWidth="1"/>
    <col min="3" max="3" width="55.140625" style="98" customWidth="1"/>
    <col min="4" max="4" width="10.7109375" style="98" customWidth="1"/>
    <col min="5" max="5" width="12.140625" style="98" customWidth="1"/>
    <col min="6" max="6" width="17.42578125" style="98" customWidth="1"/>
    <col min="7" max="7" width="11.42578125" style="98" customWidth="1"/>
    <col min="8" max="8" width="10.5703125" style="98" customWidth="1"/>
    <col min="9" max="9" width="12.140625" style="98" customWidth="1"/>
    <col min="10" max="10" width="14" style="98" customWidth="1"/>
    <col min="11" max="11" width="14.28515625" style="98" customWidth="1"/>
    <col min="12" max="12" width="12.140625" style="98" customWidth="1"/>
    <col min="13" max="13" width="11.140625" style="98" customWidth="1"/>
    <col min="14" max="15" width="14.7109375" style="98" customWidth="1"/>
    <col min="16" max="16" width="13.140625" style="98" customWidth="1"/>
    <col min="17" max="19" width="14.7109375" style="98" customWidth="1"/>
    <col min="20" max="23" width="14.140625" style="98" customWidth="1"/>
    <col min="24" max="24" width="18.28515625" style="98" customWidth="1"/>
    <col min="25" max="25" width="12.42578125" style="98" customWidth="1"/>
    <col min="26" max="26" width="5.42578125" style="97" customWidth="1"/>
    <col min="27" max="27" width="13.7109375" style="97" customWidth="1"/>
    <col min="28" max="28" width="18.7109375" style="97" customWidth="1"/>
    <col min="29" max="29" width="11.140625" style="97" customWidth="1"/>
    <col min="30" max="30" width="17.140625" style="97" customWidth="1"/>
    <col min="31" max="31" width="11.28515625" style="97" customWidth="1"/>
    <col min="32" max="67" width="9.140625" style="97"/>
    <col min="68" max="16384" width="9.140625" style="98"/>
  </cols>
  <sheetData>
    <row r="1" spans="1:423" ht="26.25">
      <c r="A1" s="1454" t="s">
        <v>680</v>
      </c>
      <c r="B1" t="s">
        <v>587</v>
      </c>
    </row>
    <row r="2" spans="1:423">
      <c r="B2" s="832" t="s">
        <v>605</v>
      </c>
      <c r="C2" s="833">
        <v>8.1000000000000003E-2</v>
      </c>
    </row>
    <row r="3" spans="1:423"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23" ht="45.75" thickBot="1">
      <c r="B4" s="834" t="s">
        <v>579</v>
      </c>
      <c r="C4" s="835" t="s">
        <v>558</v>
      </c>
      <c r="D4" s="835" t="s">
        <v>1</v>
      </c>
      <c r="E4" s="835" t="s">
        <v>141</v>
      </c>
      <c r="F4" s="835" t="s">
        <v>4</v>
      </c>
      <c r="G4" s="835" t="s">
        <v>43</v>
      </c>
      <c r="H4" s="835" t="s">
        <v>578</v>
      </c>
      <c r="I4" s="835" t="s">
        <v>48</v>
      </c>
      <c r="J4" s="835" t="s">
        <v>50</v>
      </c>
      <c r="K4" s="835" t="s">
        <v>97</v>
      </c>
      <c r="L4" s="835" t="s">
        <v>45</v>
      </c>
      <c r="M4" s="835" t="s">
        <v>96</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423" s="205" customFormat="1">
      <c r="A5" s="1457"/>
      <c r="B5" s="182" t="s">
        <v>57</v>
      </c>
      <c r="C5" s="230" t="s">
        <v>212</v>
      </c>
      <c r="D5" s="221">
        <v>20</v>
      </c>
      <c r="E5" s="184">
        <f t="shared" ref="E5:E14" si="0">(L5/$L$15)*D5</f>
        <v>1.6863599862337961</v>
      </c>
      <c r="F5" s="164" t="s">
        <v>0</v>
      </c>
      <c r="G5" s="165">
        <v>147</v>
      </c>
      <c r="H5" s="166">
        <v>600</v>
      </c>
      <c r="I5" s="1296">
        <v>250</v>
      </c>
      <c r="J5" s="1296">
        <v>250</v>
      </c>
      <c r="K5" s="186">
        <f t="shared" ref="K5:K14" si="1">IF(J5&gt;I5,J5-I5,0)</f>
        <v>0</v>
      </c>
      <c r="L5" s="185">
        <f>H5*G5</f>
        <v>88200</v>
      </c>
      <c r="M5" s="222">
        <v>0.1</v>
      </c>
      <c r="N5" s="1296">
        <f t="shared" ref="N5:N14" si="2">M5*$N$15</f>
        <v>18720.692000000003</v>
      </c>
      <c r="O5" s="1296">
        <f>I5*G5</f>
        <v>36750</v>
      </c>
      <c r="P5" s="187">
        <f>K5*G5</f>
        <v>0</v>
      </c>
      <c r="Q5" s="1296">
        <f t="shared" ref="Q5:Q14" si="3">J5*G5</f>
        <v>36750</v>
      </c>
      <c r="R5" s="188">
        <v>0</v>
      </c>
      <c r="S5" s="188">
        <f>N5+Q5+R5</f>
        <v>55470.692000000003</v>
      </c>
      <c r="T5" s="1307"/>
      <c r="U5" s="188">
        <f>S5/(1+$C$2)^1</f>
        <v>51314.238667900099</v>
      </c>
      <c r="V5" s="188">
        <f>T5/(1+$C$2)^1</f>
        <v>0</v>
      </c>
      <c r="W5" s="189">
        <f>IF(L5=0,0,(HLOOKUP(F5,'2012-2013 CE W T&amp;D &amp; ConsCredit'!$C$6:$P$36,D5+1,FALSE)))</f>
        <v>2.0523647707496258</v>
      </c>
      <c r="X5" s="188">
        <f>W5*L5</f>
        <v>181018.57278011699</v>
      </c>
      <c r="Y5" s="190">
        <f>(X5+V5)/U5</f>
        <v>3.5276480267328636</v>
      </c>
      <c r="Z5" s="191"/>
      <c r="AA5" s="188">
        <f>S5-P5-R5</f>
        <v>55470.692000000003</v>
      </c>
      <c r="AB5" s="188">
        <f>AA5/(1+$C$2)^1</f>
        <v>51314.238667900099</v>
      </c>
      <c r="AC5" s="223">
        <f>IF(L5=0,0,(HLOOKUP(F5,'2012-2013 CE W T&amp;D No ConsCredi'!$C$6:$P$36,D5+1,FALSE)))</f>
        <v>1.8657861552269326</v>
      </c>
      <c r="AD5" s="1310">
        <f>AC5*L5</f>
        <v>164562.33889101545</v>
      </c>
      <c r="AE5" s="181">
        <f>AD5/AB5</f>
        <v>3.2069527515753307</v>
      </c>
      <c r="AF5" s="1295"/>
      <c r="AG5" s="1295"/>
      <c r="AH5" s="1295"/>
      <c r="AI5" s="1295"/>
      <c r="AJ5" s="1295"/>
      <c r="AK5" s="1295"/>
      <c r="AL5" s="1295"/>
      <c r="AM5" s="1295"/>
      <c r="AN5" s="1295"/>
      <c r="AO5" s="1295"/>
      <c r="AP5" s="1295"/>
      <c r="AQ5" s="1295"/>
      <c r="AR5" s="1295"/>
      <c r="AS5" s="1295"/>
      <c r="AT5" s="1295"/>
      <c r="AU5" s="1295"/>
      <c r="AV5" s="1295"/>
      <c r="AW5" s="1295"/>
      <c r="AX5" s="1295"/>
      <c r="AY5" s="1295"/>
      <c r="AZ5" s="1295"/>
      <c r="BA5" s="1295"/>
      <c r="BB5" s="1295"/>
      <c r="BC5" s="1295"/>
      <c r="BD5" s="1295"/>
      <c r="BE5" s="1295"/>
      <c r="BF5" s="1295"/>
      <c r="BG5" s="1295"/>
      <c r="BH5" s="1295"/>
      <c r="BI5" s="1295"/>
      <c r="BJ5" s="1295"/>
      <c r="BK5" s="1295"/>
      <c r="BL5" s="1295"/>
      <c r="BM5" s="1295"/>
      <c r="BN5" s="1295"/>
      <c r="BO5" s="1295"/>
      <c r="BP5" s="1295"/>
      <c r="BQ5" s="1295"/>
      <c r="BR5" s="1295"/>
      <c r="BS5" s="1295"/>
      <c r="BT5" s="1295"/>
      <c r="BU5" s="1295"/>
      <c r="BV5" s="1295"/>
      <c r="BW5" s="1295"/>
      <c r="BX5" s="1295"/>
      <c r="BY5" s="1295"/>
      <c r="BZ5" s="1295"/>
      <c r="CA5" s="1295"/>
      <c r="CB5" s="1295"/>
      <c r="CC5" s="1295"/>
      <c r="CD5" s="1295"/>
      <c r="CE5" s="1295"/>
      <c r="CF5" s="1295"/>
      <c r="CG5" s="1295"/>
      <c r="CH5" s="1295"/>
      <c r="CI5" s="1295"/>
      <c r="CJ5" s="1295"/>
      <c r="CK5" s="1295"/>
      <c r="CL5" s="1295"/>
      <c r="CM5" s="1295"/>
      <c r="CN5" s="1295"/>
      <c r="CO5" s="1295"/>
      <c r="CP5" s="1295"/>
      <c r="CQ5" s="1295"/>
      <c r="CR5" s="1295"/>
      <c r="CS5" s="1295"/>
      <c r="CT5" s="1295"/>
      <c r="CU5" s="1295"/>
      <c r="CV5" s="1295"/>
      <c r="CW5" s="1295"/>
      <c r="CX5" s="1295"/>
      <c r="CY5" s="1295"/>
      <c r="CZ5" s="1295"/>
      <c r="DA5" s="1295"/>
      <c r="DB5" s="1295"/>
      <c r="DC5" s="1295"/>
      <c r="DD5" s="1295"/>
      <c r="DE5" s="1295"/>
      <c r="DF5" s="1295"/>
      <c r="DG5" s="1295"/>
      <c r="DH5" s="1295"/>
      <c r="DI5" s="1295"/>
      <c r="DJ5" s="1295"/>
      <c r="DK5" s="1295"/>
      <c r="DL5" s="1295"/>
      <c r="DM5" s="1295"/>
      <c r="DN5" s="1295"/>
      <c r="DO5" s="1295"/>
      <c r="DP5" s="1295"/>
      <c r="DQ5" s="1295"/>
      <c r="DR5" s="1295"/>
      <c r="DS5" s="1295"/>
      <c r="DT5" s="1295"/>
      <c r="DU5" s="1295"/>
      <c r="DV5" s="1295"/>
      <c r="DW5" s="1295"/>
      <c r="DX5" s="1295"/>
      <c r="DY5" s="1295"/>
      <c r="DZ5" s="1295"/>
      <c r="EA5" s="1295"/>
      <c r="EB5" s="1295"/>
      <c r="EC5" s="1295"/>
      <c r="ED5" s="1295"/>
      <c r="EE5" s="1295"/>
      <c r="EF5" s="1295"/>
      <c r="EG5" s="1295"/>
      <c r="EH5" s="1295"/>
      <c r="EI5" s="1295"/>
      <c r="EJ5" s="1295"/>
      <c r="EK5" s="1295"/>
      <c r="EL5" s="1295"/>
      <c r="EM5" s="1295"/>
      <c r="EN5" s="1295"/>
      <c r="EO5" s="1295"/>
      <c r="EP5" s="1295"/>
      <c r="EQ5" s="1295"/>
      <c r="ER5" s="1295"/>
      <c r="ES5" s="1295"/>
      <c r="ET5" s="1295"/>
      <c r="EU5" s="1295"/>
      <c r="EV5" s="1295"/>
      <c r="EW5" s="1295"/>
      <c r="EX5" s="1295"/>
      <c r="EY5" s="1295"/>
      <c r="EZ5" s="1295"/>
      <c r="FA5" s="1295"/>
      <c r="FB5" s="1295"/>
      <c r="FC5" s="1295"/>
      <c r="FD5" s="1295"/>
      <c r="FE5" s="1295"/>
      <c r="FF5" s="1295"/>
      <c r="FG5" s="1295"/>
      <c r="FH5" s="1295"/>
      <c r="FI5" s="1295"/>
      <c r="FJ5" s="1295"/>
      <c r="FK5" s="1295"/>
      <c r="FL5" s="1295"/>
      <c r="FM5" s="1295"/>
      <c r="FN5" s="1295"/>
      <c r="FO5" s="1295"/>
      <c r="FP5" s="1295"/>
      <c r="FQ5" s="1295"/>
      <c r="FR5" s="1295"/>
      <c r="FS5" s="1295"/>
      <c r="FT5" s="1295"/>
      <c r="FU5" s="1295"/>
      <c r="FV5" s="1295"/>
      <c r="FW5" s="1295"/>
      <c r="FX5" s="1295"/>
      <c r="FY5" s="1295"/>
      <c r="FZ5" s="1295"/>
      <c r="GA5" s="1295"/>
      <c r="GB5" s="1295"/>
      <c r="GC5" s="1295"/>
      <c r="GD5" s="1295"/>
      <c r="GE5" s="1295"/>
      <c r="GF5" s="1295"/>
      <c r="GG5" s="1295"/>
      <c r="GH5" s="1295"/>
      <c r="GI5" s="1295"/>
      <c r="GJ5" s="1295"/>
      <c r="GK5" s="1295"/>
      <c r="GL5" s="1295"/>
      <c r="GM5" s="1295"/>
      <c r="GN5" s="1295"/>
      <c r="GO5" s="1295"/>
      <c r="GP5" s="1295"/>
      <c r="GQ5" s="1295"/>
      <c r="GR5" s="1295"/>
      <c r="GS5" s="1295"/>
      <c r="GT5" s="1295"/>
      <c r="GU5" s="1295"/>
      <c r="GV5" s="1295"/>
      <c r="GW5" s="1295"/>
      <c r="GX5" s="1295"/>
      <c r="GY5" s="1295"/>
      <c r="GZ5" s="1295"/>
      <c r="HA5" s="1295"/>
      <c r="HB5" s="1295"/>
      <c r="HC5" s="1295"/>
      <c r="HD5" s="1295"/>
      <c r="HE5" s="1295"/>
      <c r="HF5" s="1295"/>
      <c r="HG5" s="1295"/>
      <c r="HH5" s="1295"/>
      <c r="HI5" s="1295"/>
      <c r="HJ5" s="1295"/>
      <c r="HK5" s="1295"/>
      <c r="HL5" s="1295"/>
      <c r="HM5" s="1295"/>
      <c r="HN5" s="1295"/>
      <c r="HO5" s="1295"/>
      <c r="HP5" s="1295"/>
      <c r="HQ5" s="1295"/>
      <c r="HR5" s="1295"/>
      <c r="HS5" s="1295"/>
      <c r="HT5" s="1295"/>
      <c r="HU5" s="1295"/>
      <c r="HV5" s="1295"/>
      <c r="HW5" s="1295"/>
      <c r="HX5" s="1295"/>
      <c r="HY5" s="1295"/>
      <c r="HZ5" s="1295"/>
      <c r="IA5" s="1295"/>
      <c r="IB5" s="1295"/>
      <c r="IC5" s="1295"/>
      <c r="ID5" s="1295"/>
      <c r="IE5" s="1295"/>
      <c r="IF5" s="1295"/>
      <c r="IG5" s="1295"/>
      <c r="IH5" s="1295"/>
      <c r="II5" s="1295"/>
      <c r="IJ5" s="1295"/>
      <c r="IK5" s="1295"/>
      <c r="IL5" s="1295"/>
      <c r="IM5" s="1295"/>
      <c r="IN5" s="1295"/>
      <c r="IO5" s="1295"/>
      <c r="IP5" s="1295"/>
      <c r="IQ5" s="1295"/>
      <c r="IR5" s="1295"/>
      <c r="IS5" s="1295"/>
      <c r="IT5" s="1295"/>
      <c r="IU5" s="1295"/>
      <c r="IV5" s="1295"/>
      <c r="IW5" s="1295"/>
      <c r="IX5" s="1295"/>
      <c r="IY5" s="1295"/>
      <c r="IZ5" s="1295"/>
      <c r="JA5" s="1295"/>
      <c r="JB5" s="1295"/>
      <c r="JC5" s="1295"/>
      <c r="JD5" s="1295"/>
      <c r="JE5" s="1295"/>
      <c r="JF5" s="1295"/>
      <c r="JG5" s="1295"/>
      <c r="JH5" s="1295"/>
      <c r="JI5" s="1295"/>
      <c r="JJ5" s="1295"/>
      <c r="JK5" s="1295"/>
      <c r="JL5" s="1295"/>
      <c r="JM5" s="1295"/>
      <c r="JN5" s="1295"/>
      <c r="JO5" s="1295"/>
      <c r="JP5" s="1295"/>
      <c r="JQ5" s="1295"/>
      <c r="JR5" s="1295"/>
      <c r="JS5" s="1295"/>
      <c r="JT5" s="1295"/>
      <c r="JU5" s="1295"/>
      <c r="JV5" s="1295"/>
      <c r="JW5" s="1295"/>
      <c r="JX5" s="1295"/>
      <c r="JY5" s="1295"/>
      <c r="JZ5" s="1295"/>
      <c r="KA5" s="1295"/>
      <c r="KB5" s="1295"/>
      <c r="KC5" s="1295"/>
      <c r="KD5" s="1295"/>
      <c r="KE5" s="1295"/>
      <c r="KF5" s="1295"/>
      <c r="KG5" s="1295"/>
      <c r="KH5" s="1295"/>
      <c r="KI5" s="1295"/>
      <c r="KJ5" s="1295"/>
      <c r="KK5" s="1295"/>
      <c r="KL5" s="1295"/>
      <c r="KM5" s="1295"/>
      <c r="KN5" s="1295"/>
      <c r="KO5" s="1295"/>
      <c r="KP5" s="1295"/>
      <c r="KQ5" s="1295"/>
      <c r="KR5" s="1295"/>
      <c r="KS5" s="1295"/>
      <c r="KT5" s="1295"/>
      <c r="KU5" s="1295"/>
      <c r="KV5" s="1295"/>
      <c r="KW5" s="1295"/>
      <c r="KX5" s="1295"/>
      <c r="KY5" s="1295"/>
      <c r="KZ5" s="1295"/>
      <c r="LA5" s="1295"/>
      <c r="LB5" s="1295"/>
      <c r="LC5" s="1295"/>
      <c r="LD5" s="1295"/>
      <c r="LE5" s="1295"/>
      <c r="LF5" s="1295"/>
      <c r="LG5" s="1295"/>
      <c r="LH5" s="1295"/>
      <c r="LI5" s="1295"/>
      <c r="LJ5" s="1295"/>
      <c r="LK5" s="1295"/>
      <c r="LL5" s="1295"/>
      <c r="LM5" s="1295"/>
      <c r="LN5" s="1295"/>
      <c r="LO5" s="1295"/>
      <c r="LP5" s="1295"/>
      <c r="LQ5" s="1295"/>
      <c r="LR5" s="1295"/>
      <c r="LS5" s="1295"/>
      <c r="LT5" s="1295"/>
      <c r="LU5" s="1295"/>
      <c r="LV5" s="1295"/>
      <c r="LW5" s="1295"/>
      <c r="LX5" s="1295"/>
      <c r="LY5" s="1295"/>
      <c r="LZ5" s="1295"/>
      <c r="MA5" s="1295"/>
      <c r="MB5" s="1295"/>
      <c r="MC5" s="1295"/>
      <c r="MD5" s="1295"/>
      <c r="ME5" s="1295"/>
      <c r="MF5" s="1295"/>
      <c r="MG5" s="1295"/>
      <c r="MH5" s="1295"/>
      <c r="MI5" s="1295"/>
      <c r="MJ5" s="1295"/>
      <c r="MK5" s="1295"/>
      <c r="ML5" s="1295"/>
      <c r="MM5" s="1295"/>
      <c r="MN5" s="1295"/>
      <c r="MO5" s="1295"/>
      <c r="MP5" s="1295"/>
      <c r="MQ5" s="1295"/>
      <c r="MR5" s="1295"/>
      <c r="MS5" s="1295"/>
      <c r="MT5" s="1295"/>
      <c r="MU5" s="1295"/>
      <c r="MV5" s="1295"/>
      <c r="MW5" s="1295"/>
      <c r="MX5" s="1295"/>
      <c r="MY5" s="1295"/>
      <c r="MZ5" s="1295"/>
      <c r="NA5" s="1295"/>
      <c r="NB5" s="1295"/>
      <c r="NC5" s="1295"/>
      <c r="ND5" s="1295"/>
      <c r="NE5" s="1295"/>
      <c r="NF5" s="1295"/>
      <c r="NG5" s="1295"/>
      <c r="NH5" s="1295"/>
      <c r="NI5" s="1295"/>
      <c r="NJ5" s="1295"/>
      <c r="NK5" s="1295"/>
      <c r="NL5" s="1295"/>
      <c r="NM5" s="1295"/>
      <c r="NN5" s="1295"/>
      <c r="NO5" s="1295"/>
      <c r="NP5" s="1295"/>
      <c r="NQ5" s="1295"/>
      <c r="NR5" s="1295"/>
      <c r="NS5" s="1295"/>
      <c r="NT5" s="1295"/>
      <c r="NU5" s="1295"/>
      <c r="NV5" s="1295"/>
      <c r="NW5" s="1295"/>
      <c r="NX5" s="1295"/>
      <c r="NY5" s="1295"/>
      <c r="NZ5" s="1295"/>
      <c r="OA5" s="1295"/>
      <c r="OB5" s="1295"/>
      <c r="OC5" s="1295"/>
      <c r="OD5" s="1295"/>
      <c r="OE5" s="1295"/>
      <c r="OF5" s="1295"/>
      <c r="OG5" s="1295"/>
      <c r="OH5" s="1295"/>
      <c r="OI5" s="1295"/>
      <c r="OJ5" s="1295"/>
      <c r="OK5" s="1295"/>
      <c r="OL5" s="1295"/>
      <c r="OM5" s="1295"/>
      <c r="ON5" s="1295"/>
      <c r="OO5" s="1295"/>
      <c r="OP5" s="1295"/>
      <c r="OQ5" s="1295"/>
      <c r="OR5" s="1295"/>
      <c r="OS5" s="1295"/>
      <c r="OT5" s="1295"/>
      <c r="OU5" s="1295"/>
      <c r="OV5" s="1295"/>
      <c r="OW5" s="1295"/>
      <c r="OX5" s="1295"/>
      <c r="OY5" s="1295"/>
      <c r="OZ5" s="1295"/>
      <c r="PA5" s="1295"/>
      <c r="PB5" s="1295"/>
      <c r="PC5" s="1295"/>
      <c r="PD5" s="1295"/>
      <c r="PE5" s="1295"/>
      <c r="PF5" s="1295"/>
      <c r="PG5" s="1295"/>
    </row>
    <row r="6" spans="1:423" s="205" customFormat="1">
      <c r="A6" s="1457"/>
      <c r="B6" s="182" t="s">
        <v>57</v>
      </c>
      <c r="C6" s="183" t="s">
        <v>213</v>
      </c>
      <c r="D6" s="224">
        <v>20</v>
      </c>
      <c r="E6" s="184">
        <f t="shared" si="0"/>
        <v>2.5696914075943562</v>
      </c>
      <c r="F6" s="106" t="s">
        <v>0</v>
      </c>
      <c r="G6" s="107">
        <v>168</v>
      </c>
      <c r="H6" s="145">
        <v>800</v>
      </c>
      <c r="I6" s="1296">
        <v>350</v>
      </c>
      <c r="J6" s="1296">
        <v>350</v>
      </c>
      <c r="K6" s="186">
        <f t="shared" si="1"/>
        <v>0</v>
      </c>
      <c r="L6" s="185">
        <f t="shared" ref="L6:L14" si="4">H6*G6</f>
        <v>134400</v>
      </c>
      <c r="M6" s="225">
        <v>0.13</v>
      </c>
      <c r="N6" s="1296">
        <f t="shared" si="2"/>
        <v>24336.899600000004</v>
      </c>
      <c r="O6" s="1296">
        <f t="shared" ref="O6:O14" si="5">I6*G6</f>
        <v>58800</v>
      </c>
      <c r="P6" s="187">
        <f t="shared" ref="P6:P14" si="6">K6*G6</f>
        <v>0</v>
      </c>
      <c r="Q6" s="1296">
        <f t="shared" si="3"/>
        <v>58800</v>
      </c>
      <c r="R6" s="188">
        <v>0</v>
      </c>
      <c r="S6" s="188">
        <f>N6+Q6+R6</f>
        <v>83136.899600000004</v>
      </c>
      <c r="T6" s="1308"/>
      <c r="U6" s="188">
        <f t="shared" ref="U6:U14" si="7">S6/(1+$C$2)^1</f>
        <v>76907.400185013888</v>
      </c>
      <c r="V6" s="188">
        <f t="shared" ref="V6:V14" si="8">T6/(1+$C$2)^1</f>
        <v>0</v>
      </c>
      <c r="W6" s="189">
        <f>IF(L6=0,0,(HLOOKUP(F6,'2012-2013 CE W T&amp;D &amp; ConsCredit'!$C$6:$P$36,D6+1,FALSE)))</f>
        <v>2.0523647707496258</v>
      </c>
      <c r="X6" s="188">
        <f t="shared" ref="X6:X14" si="9">W6*L6</f>
        <v>275837.8251887497</v>
      </c>
      <c r="Y6" s="190">
        <f>(X6+V6)/U6</f>
        <v>3.5866226725279322</v>
      </c>
      <c r="Z6" s="191"/>
      <c r="AA6" s="188">
        <f t="shared" ref="AA6:AA14" si="10">S6-P6-R6</f>
        <v>83136.899600000004</v>
      </c>
      <c r="AB6" s="188">
        <f t="shared" ref="AB6:AB14" si="11">AA6/(1+$C$2)^1</f>
        <v>76907.400185013888</v>
      </c>
      <c r="AC6" s="189">
        <f>IF(L6=0,0,(HLOOKUP(F6,'2012-2013 CE W T&amp;D No ConsCredi'!$C$6:$P$36,D6+1,FALSE)))</f>
        <v>1.8657861552269326</v>
      </c>
      <c r="AD6" s="188">
        <f t="shared" ref="AD6:AD14" si="12">AC6*L6</f>
        <v>250761.65926249974</v>
      </c>
      <c r="AE6" s="191">
        <f>AD6/AB6</f>
        <v>3.2605660659344839</v>
      </c>
      <c r="AF6" s="1295"/>
      <c r="AG6" s="1295"/>
      <c r="AH6" s="1295"/>
      <c r="AI6" s="1295"/>
      <c r="AJ6" s="1295"/>
      <c r="AK6" s="1295"/>
      <c r="AL6" s="1295"/>
      <c r="AM6" s="1295"/>
      <c r="AN6" s="1295"/>
      <c r="AO6" s="1295"/>
      <c r="AP6" s="1295"/>
      <c r="AQ6" s="1295"/>
      <c r="AR6" s="1295"/>
      <c r="AS6" s="1295"/>
      <c r="AT6" s="1295"/>
      <c r="AU6" s="1295"/>
      <c r="AV6" s="1295"/>
      <c r="AW6" s="1295"/>
      <c r="AX6" s="1295"/>
      <c r="AY6" s="1295"/>
      <c r="AZ6" s="1295"/>
      <c r="BA6" s="1295"/>
      <c r="BB6" s="1295"/>
      <c r="BC6" s="1295"/>
      <c r="BD6" s="1295"/>
      <c r="BE6" s="1295"/>
      <c r="BF6" s="1295"/>
      <c r="BG6" s="1295"/>
      <c r="BH6" s="1295"/>
      <c r="BI6" s="1295"/>
      <c r="BJ6" s="1295"/>
      <c r="BK6" s="1295"/>
      <c r="BL6" s="1295"/>
      <c r="BM6" s="1295"/>
      <c r="BN6" s="1295"/>
      <c r="BO6" s="1295"/>
      <c r="BP6" s="1295"/>
      <c r="BQ6" s="1295"/>
      <c r="BR6" s="1295"/>
      <c r="BS6" s="1295"/>
      <c r="BT6" s="1295"/>
      <c r="BU6" s="1295"/>
      <c r="BV6" s="1295"/>
      <c r="BW6" s="1295"/>
      <c r="BX6" s="1295"/>
      <c r="BY6" s="1295"/>
      <c r="BZ6" s="1295"/>
      <c r="CA6" s="1295"/>
      <c r="CB6" s="1295"/>
      <c r="CC6" s="1295"/>
      <c r="CD6" s="1295"/>
      <c r="CE6" s="1295"/>
      <c r="CF6" s="1295"/>
      <c r="CG6" s="1295"/>
      <c r="CH6" s="1295"/>
      <c r="CI6" s="1295"/>
      <c r="CJ6" s="1295"/>
      <c r="CK6" s="1295"/>
      <c r="CL6" s="1295"/>
      <c r="CM6" s="1295"/>
      <c r="CN6" s="1295"/>
      <c r="CO6" s="1295"/>
      <c r="CP6" s="1295"/>
      <c r="CQ6" s="1295"/>
      <c r="CR6" s="1295"/>
      <c r="CS6" s="1295"/>
      <c r="CT6" s="1295"/>
      <c r="CU6" s="1295"/>
      <c r="CV6" s="1295"/>
      <c r="CW6" s="1295"/>
      <c r="CX6" s="1295"/>
      <c r="CY6" s="1295"/>
      <c r="CZ6" s="1295"/>
      <c r="DA6" s="1295"/>
      <c r="DB6" s="1295"/>
      <c r="DC6" s="1295"/>
      <c r="DD6" s="1295"/>
      <c r="DE6" s="1295"/>
      <c r="DF6" s="1295"/>
      <c r="DG6" s="1295"/>
      <c r="DH6" s="1295"/>
      <c r="DI6" s="1295"/>
      <c r="DJ6" s="1295"/>
      <c r="DK6" s="1295"/>
      <c r="DL6" s="1295"/>
      <c r="DM6" s="1295"/>
      <c r="DN6" s="1295"/>
      <c r="DO6" s="1295"/>
      <c r="DP6" s="1295"/>
      <c r="DQ6" s="1295"/>
      <c r="DR6" s="1295"/>
      <c r="DS6" s="1295"/>
      <c r="DT6" s="1295"/>
      <c r="DU6" s="1295"/>
      <c r="DV6" s="1295"/>
      <c r="DW6" s="1295"/>
      <c r="DX6" s="1295"/>
      <c r="DY6" s="1295"/>
      <c r="DZ6" s="1295"/>
      <c r="EA6" s="1295"/>
      <c r="EB6" s="1295"/>
      <c r="EC6" s="1295"/>
      <c r="ED6" s="1295"/>
      <c r="EE6" s="1295"/>
      <c r="EF6" s="1295"/>
      <c r="EG6" s="1295"/>
      <c r="EH6" s="1295"/>
      <c r="EI6" s="1295"/>
      <c r="EJ6" s="1295"/>
      <c r="EK6" s="1295"/>
      <c r="EL6" s="1295"/>
      <c r="EM6" s="1295"/>
      <c r="EN6" s="1295"/>
      <c r="EO6" s="1295"/>
      <c r="EP6" s="1295"/>
      <c r="EQ6" s="1295"/>
      <c r="ER6" s="1295"/>
      <c r="ES6" s="1295"/>
      <c r="ET6" s="1295"/>
      <c r="EU6" s="1295"/>
      <c r="EV6" s="1295"/>
      <c r="EW6" s="1295"/>
      <c r="EX6" s="1295"/>
      <c r="EY6" s="1295"/>
      <c r="EZ6" s="1295"/>
      <c r="FA6" s="1295"/>
      <c r="FB6" s="1295"/>
      <c r="FC6" s="1295"/>
      <c r="FD6" s="1295"/>
      <c r="FE6" s="1295"/>
      <c r="FF6" s="1295"/>
      <c r="FG6" s="1295"/>
      <c r="FH6" s="1295"/>
      <c r="FI6" s="1295"/>
      <c r="FJ6" s="1295"/>
      <c r="FK6" s="1295"/>
      <c r="FL6" s="1295"/>
      <c r="FM6" s="1295"/>
      <c r="FN6" s="1295"/>
      <c r="FO6" s="1295"/>
      <c r="FP6" s="1295"/>
      <c r="FQ6" s="1295"/>
      <c r="FR6" s="1295"/>
      <c r="FS6" s="1295"/>
      <c r="FT6" s="1295"/>
      <c r="FU6" s="1295"/>
      <c r="FV6" s="1295"/>
      <c r="FW6" s="1295"/>
      <c r="FX6" s="1295"/>
      <c r="FY6" s="1295"/>
      <c r="FZ6" s="1295"/>
      <c r="GA6" s="1295"/>
      <c r="GB6" s="1295"/>
      <c r="GC6" s="1295"/>
      <c r="GD6" s="1295"/>
      <c r="GE6" s="1295"/>
      <c r="GF6" s="1295"/>
      <c r="GG6" s="1295"/>
      <c r="GH6" s="1295"/>
      <c r="GI6" s="1295"/>
      <c r="GJ6" s="1295"/>
      <c r="GK6" s="1295"/>
      <c r="GL6" s="1295"/>
      <c r="GM6" s="1295"/>
      <c r="GN6" s="1295"/>
      <c r="GO6" s="1295"/>
      <c r="GP6" s="1295"/>
      <c r="GQ6" s="1295"/>
      <c r="GR6" s="1295"/>
      <c r="GS6" s="1295"/>
      <c r="GT6" s="1295"/>
      <c r="GU6" s="1295"/>
      <c r="GV6" s="1295"/>
      <c r="GW6" s="1295"/>
      <c r="GX6" s="1295"/>
      <c r="GY6" s="1295"/>
      <c r="GZ6" s="1295"/>
      <c r="HA6" s="1295"/>
      <c r="HB6" s="1295"/>
      <c r="HC6" s="1295"/>
      <c r="HD6" s="1295"/>
      <c r="HE6" s="1295"/>
      <c r="HF6" s="1295"/>
      <c r="HG6" s="1295"/>
      <c r="HH6" s="1295"/>
      <c r="HI6" s="1295"/>
      <c r="HJ6" s="1295"/>
      <c r="HK6" s="1295"/>
      <c r="HL6" s="1295"/>
      <c r="HM6" s="1295"/>
      <c r="HN6" s="1295"/>
      <c r="HO6" s="1295"/>
      <c r="HP6" s="1295"/>
      <c r="HQ6" s="1295"/>
      <c r="HR6" s="1295"/>
      <c r="HS6" s="1295"/>
      <c r="HT6" s="1295"/>
      <c r="HU6" s="1295"/>
      <c r="HV6" s="1295"/>
      <c r="HW6" s="1295"/>
      <c r="HX6" s="1295"/>
      <c r="HY6" s="1295"/>
      <c r="HZ6" s="1295"/>
      <c r="IA6" s="1295"/>
      <c r="IB6" s="1295"/>
      <c r="IC6" s="1295"/>
      <c r="ID6" s="1295"/>
      <c r="IE6" s="1295"/>
      <c r="IF6" s="1295"/>
      <c r="IG6" s="1295"/>
      <c r="IH6" s="1295"/>
      <c r="II6" s="1295"/>
      <c r="IJ6" s="1295"/>
      <c r="IK6" s="1295"/>
      <c r="IL6" s="1295"/>
      <c r="IM6" s="1295"/>
      <c r="IN6" s="1295"/>
      <c r="IO6" s="1295"/>
      <c r="IP6" s="1295"/>
      <c r="IQ6" s="1295"/>
      <c r="IR6" s="1295"/>
      <c r="IS6" s="1295"/>
      <c r="IT6" s="1295"/>
      <c r="IU6" s="1295"/>
      <c r="IV6" s="1295"/>
      <c r="IW6" s="1295"/>
      <c r="IX6" s="1295"/>
      <c r="IY6" s="1295"/>
      <c r="IZ6" s="1295"/>
      <c r="JA6" s="1295"/>
      <c r="JB6" s="1295"/>
      <c r="JC6" s="1295"/>
      <c r="JD6" s="1295"/>
      <c r="JE6" s="1295"/>
      <c r="JF6" s="1295"/>
      <c r="JG6" s="1295"/>
      <c r="JH6" s="1295"/>
      <c r="JI6" s="1295"/>
      <c r="JJ6" s="1295"/>
      <c r="JK6" s="1295"/>
      <c r="JL6" s="1295"/>
      <c r="JM6" s="1295"/>
      <c r="JN6" s="1295"/>
      <c r="JO6" s="1295"/>
      <c r="JP6" s="1295"/>
      <c r="JQ6" s="1295"/>
      <c r="JR6" s="1295"/>
      <c r="JS6" s="1295"/>
      <c r="JT6" s="1295"/>
      <c r="JU6" s="1295"/>
      <c r="JV6" s="1295"/>
      <c r="JW6" s="1295"/>
      <c r="JX6" s="1295"/>
      <c r="JY6" s="1295"/>
      <c r="JZ6" s="1295"/>
      <c r="KA6" s="1295"/>
      <c r="KB6" s="1295"/>
      <c r="KC6" s="1295"/>
      <c r="KD6" s="1295"/>
      <c r="KE6" s="1295"/>
      <c r="KF6" s="1295"/>
      <c r="KG6" s="1295"/>
      <c r="KH6" s="1295"/>
      <c r="KI6" s="1295"/>
      <c r="KJ6" s="1295"/>
      <c r="KK6" s="1295"/>
      <c r="KL6" s="1295"/>
      <c r="KM6" s="1295"/>
      <c r="KN6" s="1295"/>
      <c r="KO6" s="1295"/>
      <c r="KP6" s="1295"/>
      <c r="KQ6" s="1295"/>
      <c r="KR6" s="1295"/>
      <c r="KS6" s="1295"/>
      <c r="KT6" s="1295"/>
      <c r="KU6" s="1295"/>
      <c r="KV6" s="1295"/>
      <c r="KW6" s="1295"/>
      <c r="KX6" s="1295"/>
      <c r="KY6" s="1295"/>
      <c r="KZ6" s="1295"/>
      <c r="LA6" s="1295"/>
      <c r="LB6" s="1295"/>
      <c r="LC6" s="1295"/>
      <c r="LD6" s="1295"/>
      <c r="LE6" s="1295"/>
      <c r="LF6" s="1295"/>
      <c r="LG6" s="1295"/>
      <c r="LH6" s="1295"/>
      <c r="LI6" s="1295"/>
      <c r="LJ6" s="1295"/>
      <c r="LK6" s="1295"/>
      <c r="LL6" s="1295"/>
      <c r="LM6" s="1295"/>
      <c r="LN6" s="1295"/>
      <c r="LO6" s="1295"/>
      <c r="LP6" s="1295"/>
      <c r="LQ6" s="1295"/>
      <c r="LR6" s="1295"/>
      <c r="LS6" s="1295"/>
      <c r="LT6" s="1295"/>
      <c r="LU6" s="1295"/>
      <c r="LV6" s="1295"/>
      <c r="LW6" s="1295"/>
      <c r="LX6" s="1295"/>
      <c r="LY6" s="1295"/>
      <c r="LZ6" s="1295"/>
      <c r="MA6" s="1295"/>
      <c r="MB6" s="1295"/>
      <c r="MC6" s="1295"/>
      <c r="MD6" s="1295"/>
      <c r="ME6" s="1295"/>
      <c r="MF6" s="1295"/>
      <c r="MG6" s="1295"/>
      <c r="MH6" s="1295"/>
      <c r="MI6" s="1295"/>
      <c r="MJ6" s="1295"/>
      <c r="MK6" s="1295"/>
      <c r="ML6" s="1295"/>
      <c r="MM6" s="1295"/>
      <c r="MN6" s="1295"/>
      <c r="MO6" s="1295"/>
      <c r="MP6" s="1295"/>
      <c r="MQ6" s="1295"/>
      <c r="MR6" s="1295"/>
      <c r="MS6" s="1295"/>
      <c r="MT6" s="1295"/>
      <c r="MU6" s="1295"/>
      <c r="MV6" s="1295"/>
      <c r="MW6" s="1295"/>
      <c r="MX6" s="1295"/>
      <c r="MY6" s="1295"/>
      <c r="MZ6" s="1295"/>
      <c r="NA6" s="1295"/>
      <c r="NB6" s="1295"/>
      <c r="NC6" s="1295"/>
      <c r="ND6" s="1295"/>
      <c r="NE6" s="1295"/>
      <c r="NF6" s="1295"/>
      <c r="NG6" s="1295"/>
      <c r="NH6" s="1295"/>
      <c r="NI6" s="1295"/>
      <c r="NJ6" s="1295"/>
      <c r="NK6" s="1295"/>
      <c r="NL6" s="1295"/>
      <c r="NM6" s="1295"/>
      <c r="NN6" s="1295"/>
      <c r="NO6" s="1295"/>
      <c r="NP6" s="1295"/>
      <c r="NQ6" s="1295"/>
      <c r="NR6" s="1295"/>
      <c r="NS6" s="1295"/>
      <c r="NT6" s="1295"/>
      <c r="NU6" s="1295"/>
      <c r="NV6" s="1295"/>
      <c r="NW6" s="1295"/>
      <c r="NX6" s="1295"/>
      <c r="NY6" s="1295"/>
      <c r="NZ6" s="1295"/>
      <c r="OA6" s="1295"/>
      <c r="OB6" s="1295"/>
      <c r="OC6" s="1295"/>
      <c r="OD6" s="1295"/>
      <c r="OE6" s="1295"/>
      <c r="OF6" s="1295"/>
      <c r="OG6" s="1295"/>
      <c r="OH6" s="1295"/>
      <c r="OI6" s="1295"/>
      <c r="OJ6" s="1295"/>
      <c r="OK6" s="1295"/>
      <c r="OL6" s="1295"/>
      <c r="OM6" s="1295"/>
      <c r="ON6" s="1295"/>
      <c r="OO6" s="1295"/>
      <c r="OP6" s="1295"/>
      <c r="OQ6" s="1295"/>
      <c r="OR6" s="1295"/>
      <c r="OS6" s="1295"/>
      <c r="OT6" s="1295"/>
      <c r="OU6" s="1295"/>
      <c r="OV6" s="1295"/>
      <c r="OW6" s="1295"/>
      <c r="OX6" s="1295"/>
      <c r="OY6" s="1295"/>
      <c r="OZ6" s="1295"/>
      <c r="PA6" s="1295"/>
      <c r="PB6" s="1295"/>
      <c r="PC6" s="1295"/>
      <c r="PD6" s="1295"/>
      <c r="PE6" s="1295"/>
      <c r="PF6" s="1295"/>
      <c r="PG6" s="1295"/>
    </row>
    <row r="7" spans="1:423" s="205" customFormat="1">
      <c r="A7" s="1348"/>
      <c r="B7" s="182" t="s">
        <v>57</v>
      </c>
      <c r="C7" s="183" t="s">
        <v>214</v>
      </c>
      <c r="D7" s="224">
        <v>20</v>
      </c>
      <c r="E7" s="184">
        <f t="shared" si="0"/>
        <v>1.2427823027800085</v>
      </c>
      <c r="F7" s="106" t="s">
        <v>0</v>
      </c>
      <c r="G7" s="107">
        <v>65</v>
      </c>
      <c r="H7" s="145">
        <v>1000</v>
      </c>
      <c r="I7" s="1296">
        <v>390</v>
      </c>
      <c r="J7" s="1296">
        <v>390</v>
      </c>
      <c r="K7" s="186">
        <f t="shared" si="1"/>
        <v>0</v>
      </c>
      <c r="L7" s="185">
        <f t="shared" si="4"/>
        <v>65000</v>
      </c>
      <c r="M7" s="225">
        <v>7.0000000000000007E-2</v>
      </c>
      <c r="N7" s="1296">
        <f t="shared" si="2"/>
        <v>13104.484400000003</v>
      </c>
      <c r="O7" s="1296">
        <f t="shared" si="5"/>
        <v>25350</v>
      </c>
      <c r="P7" s="187">
        <f t="shared" si="6"/>
        <v>0</v>
      </c>
      <c r="Q7" s="1296">
        <f t="shared" si="3"/>
        <v>25350</v>
      </c>
      <c r="R7" s="188">
        <v>0</v>
      </c>
      <c r="S7" s="188">
        <f>N7+Q7+R7</f>
        <v>38454.484400000001</v>
      </c>
      <c r="T7" s="1308"/>
      <c r="U7" s="188">
        <f t="shared" si="7"/>
        <v>35573.066049953748</v>
      </c>
      <c r="V7" s="188">
        <f t="shared" si="8"/>
        <v>0</v>
      </c>
      <c r="W7" s="189">
        <f>IF(L7=0,0,(HLOOKUP(F7,'2012-2013 CE W T&amp;D &amp; ConsCredit'!$C$6:$P$36,D7+1,FALSE)))</f>
        <v>2.0523647707496258</v>
      </c>
      <c r="X7" s="188">
        <f t="shared" si="9"/>
        <v>133403.71009872569</v>
      </c>
      <c r="Y7" s="190">
        <f t="shared" ref="Y7:Y14" si="13">(X7+V7)/U7</f>
        <v>3.750132471330768</v>
      </c>
      <c r="Z7" s="191"/>
      <c r="AA7" s="188">
        <f t="shared" si="10"/>
        <v>38454.484400000001</v>
      </c>
      <c r="AB7" s="188">
        <f t="shared" si="11"/>
        <v>35573.066049953748</v>
      </c>
      <c r="AC7" s="189">
        <f>IF(L7=0,0,(HLOOKUP(F7,'2012-2013 CE W T&amp;D No ConsCredi'!$C$6:$P$36,D7+1,FALSE)))</f>
        <v>1.8657861552269326</v>
      </c>
      <c r="AD7" s="188">
        <f t="shared" si="12"/>
        <v>121276.10008975062</v>
      </c>
      <c r="AE7" s="191">
        <f t="shared" ref="AE7:AE15" si="14">AD7/AB7</f>
        <v>3.4092113375734252</v>
      </c>
      <c r="AF7" s="1295"/>
      <c r="AG7" s="1295"/>
      <c r="AH7" s="1295"/>
      <c r="AI7" s="1295"/>
      <c r="AJ7" s="1295"/>
      <c r="AK7" s="1295"/>
      <c r="AL7" s="1295"/>
      <c r="AM7" s="1295"/>
      <c r="AN7" s="1295"/>
      <c r="AO7" s="1295"/>
      <c r="AP7" s="1295"/>
      <c r="AQ7" s="1295"/>
      <c r="AR7" s="1295"/>
      <c r="AS7" s="1295"/>
      <c r="AT7" s="1295"/>
      <c r="AU7" s="1295"/>
      <c r="AV7" s="1295"/>
      <c r="AW7" s="1295"/>
      <c r="AX7" s="1295"/>
      <c r="AY7" s="1295"/>
      <c r="AZ7" s="1295"/>
      <c r="BA7" s="1295"/>
      <c r="BB7" s="1295"/>
      <c r="BC7" s="1295"/>
      <c r="BD7" s="1295"/>
      <c r="BE7" s="1295"/>
      <c r="BF7" s="1295"/>
      <c r="BG7" s="1295"/>
      <c r="BH7" s="1295"/>
      <c r="BI7" s="1295"/>
      <c r="BJ7" s="1295"/>
      <c r="BK7" s="1295"/>
      <c r="BL7" s="1295"/>
      <c r="BM7" s="1295"/>
      <c r="BN7" s="1295"/>
      <c r="BO7" s="1295"/>
      <c r="BP7" s="1295"/>
      <c r="BQ7" s="1295"/>
      <c r="BR7" s="1295"/>
      <c r="BS7" s="1295"/>
      <c r="BT7" s="1295"/>
      <c r="BU7" s="1295"/>
      <c r="BV7" s="1295"/>
      <c r="BW7" s="1295"/>
      <c r="BX7" s="1295"/>
      <c r="BY7" s="1295"/>
      <c r="BZ7" s="1295"/>
      <c r="CA7" s="1295"/>
      <c r="CB7" s="1295"/>
      <c r="CC7" s="1295"/>
      <c r="CD7" s="1295"/>
      <c r="CE7" s="1295"/>
      <c r="CF7" s="1295"/>
      <c r="CG7" s="1295"/>
      <c r="CH7" s="1295"/>
      <c r="CI7" s="1295"/>
      <c r="CJ7" s="1295"/>
      <c r="CK7" s="1295"/>
      <c r="CL7" s="1295"/>
      <c r="CM7" s="1295"/>
      <c r="CN7" s="1295"/>
      <c r="CO7" s="1295"/>
      <c r="CP7" s="1295"/>
      <c r="CQ7" s="1295"/>
      <c r="CR7" s="1295"/>
      <c r="CS7" s="1295"/>
      <c r="CT7" s="1295"/>
      <c r="CU7" s="1295"/>
      <c r="CV7" s="1295"/>
      <c r="CW7" s="1295"/>
      <c r="CX7" s="1295"/>
      <c r="CY7" s="1295"/>
      <c r="CZ7" s="1295"/>
      <c r="DA7" s="1295"/>
      <c r="DB7" s="1295"/>
      <c r="DC7" s="1295"/>
      <c r="DD7" s="1295"/>
      <c r="DE7" s="1295"/>
      <c r="DF7" s="1295"/>
      <c r="DG7" s="1295"/>
      <c r="DH7" s="1295"/>
      <c r="DI7" s="1295"/>
      <c r="DJ7" s="1295"/>
      <c r="DK7" s="1295"/>
      <c r="DL7" s="1295"/>
      <c r="DM7" s="1295"/>
      <c r="DN7" s="1295"/>
      <c r="DO7" s="1295"/>
      <c r="DP7" s="1295"/>
      <c r="DQ7" s="1295"/>
      <c r="DR7" s="1295"/>
      <c r="DS7" s="1295"/>
      <c r="DT7" s="1295"/>
      <c r="DU7" s="1295"/>
      <c r="DV7" s="1295"/>
      <c r="DW7" s="1295"/>
      <c r="DX7" s="1295"/>
      <c r="DY7" s="1295"/>
      <c r="DZ7" s="1295"/>
      <c r="EA7" s="1295"/>
      <c r="EB7" s="1295"/>
      <c r="EC7" s="1295"/>
      <c r="ED7" s="1295"/>
      <c r="EE7" s="1295"/>
      <c r="EF7" s="1295"/>
      <c r="EG7" s="1295"/>
      <c r="EH7" s="1295"/>
      <c r="EI7" s="1295"/>
      <c r="EJ7" s="1295"/>
      <c r="EK7" s="1295"/>
      <c r="EL7" s="1295"/>
      <c r="EM7" s="1295"/>
      <c r="EN7" s="1295"/>
      <c r="EO7" s="1295"/>
      <c r="EP7" s="1295"/>
      <c r="EQ7" s="1295"/>
      <c r="ER7" s="1295"/>
      <c r="ES7" s="1295"/>
      <c r="ET7" s="1295"/>
      <c r="EU7" s="1295"/>
      <c r="EV7" s="1295"/>
      <c r="EW7" s="1295"/>
      <c r="EX7" s="1295"/>
      <c r="EY7" s="1295"/>
      <c r="EZ7" s="1295"/>
      <c r="FA7" s="1295"/>
      <c r="FB7" s="1295"/>
      <c r="FC7" s="1295"/>
      <c r="FD7" s="1295"/>
      <c r="FE7" s="1295"/>
      <c r="FF7" s="1295"/>
      <c r="FG7" s="1295"/>
      <c r="FH7" s="1295"/>
      <c r="FI7" s="1295"/>
      <c r="FJ7" s="1295"/>
      <c r="FK7" s="1295"/>
      <c r="FL7" s="1295"/>
      <c r="FM7" s="1295"/>
      <c r="FN7" s="1295"/>
      <c r="FO7" s="1295"/>
      <c r="FP7" s="1295"/>
      <c r="FQ7" s="1295"/>
      <c r="FR7" s="1295"/>
      <c r="FS7" s="1295"/>
      <c r="FT7" s="1295"/>
      <c r="FU7" s="1295"/>
      <c r="FV7" s="1295"/>
      <c r="FW7" s="1295"/>
      <c r="FX7" s="1295"/>
      <c r="FY7" s="1295"/>
      <c r="FZ7" s="1295"/>
      <c r="GA7" s="1295"/>
      <c r="GB7" s="1295"/>
      <c r="GC7" s="1295"/>
      <c r="GD7" s="1295"/>
      <c r="GE7" s="1295"/>
      <c r="GF7" s="1295"/>
      <c r="GG7" s="1295"/>
      <c r="GH7" s="1295"/>
      <c r="GI7" s="1295"/>
      <c r="GJ7" s="1295"/>
      <c r="GK7" s="1295"/>
      <c r="GL7" s="1295"/>
      <c r="GM7" s="1295"/>
      <c r="GN7" s="1295"/>
      <c r="GO7" s="1295"/>
      <c r="GP7" s="1295"/>
      <c r="GQ7" s="1295"/>
      <c r="GR7" s="1295"/>
      <c r="GS7" s="1295"/>
      <c r="GT7" s="1295"/>
      <c r="GU7" s="1295"/>
      <c r="GV7" s="1295"/>
      <c r="GW7" s="1295"/>
      <c r="GX7" s="1295"/>
      <c r="GY7" s="1295"/>
      <c r="GZ7" s="1295"/>
      <c r="HA7" s="1295"/>
      <c r="HB7" s="1295"/>
      <c r="HC7" s="1295"/>
      <c r="HD7" s="1295"/>
      <c r="HE7" s="1295"/>
      <c r="HF7" s="1295"/>
      <c r="HG7" s="1295"/>
      <c r="HH7" s="1295"/>
      <c r="HI7" s="1295"/>
      <c r="HJ7" s="1295"/>
      <c r="HK7" s="1295"/>
      <c r="HL7" s="1295"/>
      <c r="HM7" s="1295"/>
      <c r="HN7" s="1295"/>
      <c r="HO7" s="1295"/>
      <c r="HP7" s="1295"/>
      <c r="HQ7" s="1295"/>
      <c r="HR7" s="1295"/>
      <c r="HS7" s="1295"/>
      <c r="HT7" s="1295"/>
      <c r="HU7" s="1295"/>
      <c r="HV7" s="1295"/>
      <c r="HW7" s="1295"/>
      <c r="HX7" s="1295"/>
      <c r="HY7" s="1295"/>
      <c r="HZ7" s="1295"/>
      <c r="IA7" s="1295"/>
      <c r="IB7" s="1295"/>
      <c r="IC7" s="1295"/>
      <c r="ID7" s="1295"/>
      <c r="IE7" s="1295"/>
      <c r="IF7" s="1295"/>
      <c r="IG7" s="1295"/>
      <c r="IH7" s="1295"/>
      <c r="II7" s="1295"/>
      <c r="IJ7" s="1295"/>
      <c r="IK7" s="1295"/>
      <c r="IL7" s="1295"/>
      <c r="IM7" s="1295"/>
      <c r="IN7" s="1295"/>
      <c r="IO7" s="1295"/>
      <c r="IP7" s="1295"/>
      <c r="IQ7" s="1295"/>
      <c r="IR7" s="1295"/>
      <c r="IS7" s="1295"/>
      <c r="IT7" s="1295"/>
      <c r="IU7" s="1295"/>
      <c r="IV7" s="1295"/>
      <c r="IW7" s="1295"/>
      <c r="IX7" s="1295"/>
      <c r="IY7" s="1295"/>
      <c r="IZ7" s="1295"/>
      <c r="JA7" s="1295"/>
      <c r="JB7" s="1295"/>
      <c r="JC7" s="1295"/>
      <c r="JD7" s="1295"/>
      <c r="JE7" s="1295"/>
      <c r="JF7" s="1295"/>
      <c r="JG7" s="1295"/>
      <c r="JH7" s="1295"/>
      <c r="JI7" s="1295"/>
      <c r="JJ7" s="1295"/>
      <c r="JK7" s="1295"/>
      <c r="JL7" s="1295"/>
      <c r="JM7" s="1295"/>
      <c r="JN7" s="1295"/>
      <c r="JO7" s="1295"/>
      <c r="JP7" s="1295"/>
      <c r="JQ7" s="1295"/>
      <c r="JR7" s="1295"/>
      <c r="JS7" s="1295"/>
      <c r="JT7" s="1295"/>
      <c r="JU7" s="1295"/>
      <c r="JV7" s="1295"/>
      <c r="JW7" s="1295"/>
      <c r="JX7" s="1295"/>
      <c r="JY7" s="1295"/>
      <c r="JZ7" s="1295"/>
      <c r="KA7" s="1295"/>
      <c r="KB7" s="1295"/>
      <c r="KC7" s="1295"/>
      <c r="KD7" s="1295"/>
      <c r="KE7" s="1295"/>
      <c r="KF7" s="1295"/>
      <c r="KG7" s="1295"/>
      <c r="KH7" s="1295"/>
      <c r="KI7" s="1295"/>
      <c r="KJ7" s="1295"/>
      <c r="KK7" s="1295"/>
      <c r="KL7" s="1295"/>
      <c r="KM7" s="1295"/>
      <c r="KN7" s="1295"/>
      <c r="KO7" s="1295"/>
      <c r="KP7" s="1295"/>
      <c r="KQ7" s="1295"/>
      <c r="KR7" s="1295"/>
      <c r="KS7" s="1295"/>
      <c r="KT7" s="1295"/>
      <c r="KU7" s="1295"/>
      <c r="KV7" s="1295"/>
      <c r="KW7" s="1295"/>
      <c r="KX7" s="1295"/>
      <c r="KY7" s="1295"/>
      <c r="KZ7" s="1295"/>
      <c r="LA7" s="1295"/>
      <c r="LB7" s="1295"/>
      <c r="LC7" s="1295"/>
      <c r="LD7" s="1295"/>
      <c r="LE7" s="1295"/>
      <c r="LF7" s="1295"/>
      <c r="LG7" s="1295"/>
      <c r="LH7" s="1295"/>
      <c r="LI7" s="1295"/>
      <c r="LJ7" s="1295"/>
      <c r="LK7" s="1295"/>
      <c r="LL7" s="1295"/>
      <c r="LM7" s="1295"/>
      <c r="LN7" s="1295"/>
      <c r="LO7" s="1295"/>
      <c r="LP7" s="1295"/>
      <c r="LQ7" s="1295"/>
      <c r="LR7" s="1295"/>
      <c r="LS7" s="1295"/>
      <c r="LT7" s="1295"/>
      <c r="LU7" s="1295"/>
      <c r="LV7" s="1295"/>
      <c r="LW7" s="1295"/>
      <c r="LX7" s="1295"/>
      <c r="LY7" s="1295"/>
      <c r="LZ7" s="1295"/>
      <c r="MA7" s="1295"/>
      <c r="MB7" s="1295"/>
      <c r="MC7" s="1295"/>
      <c r="MD7" s="1295"/>
      <c r="ME7" s="1295"/>
      <c r="MF7" s="1295"/>
      <c r="MG7" s="1295"/>
      <c r="MH7" s="1295"/>
      <c r="MI7" s="1295"/>
      <c r="MJ7" s="1295"/>
      <c r="MK7" s="1295"/>
      <c r="ML7" s="1295"/>
      <c r="MM7" s="1295"/>
      <c r="MN7" s="1295"/>
      <c r="MO7" s="1295"/>
      <c r="MP7" s="1295"/>
      <c r="MQ7" s="1295"/>
      <c r="MR7" s="1295"/>
      <c r="MS7" s="1295"/>
      <c r="MT7" s="1295"/>
      <c r="MU7" s="1295"/>
      <c r="MV7" s="1295"/>
      <c r="MW7" s="1295"/>
      <c r="MX7" s="1295"/>
      <c r="MY7" s="1295"/>
      <c r="MZ7" s="1295"/>
      <c r="NA7" s="1295"/>
      <c r="NB7" s="1295"/>
      <c r="NC7" s="1295"/>
      <c r="ND7" s="1295"/>
      <c r="NE7" s="1295"/>
      <c r="NF7" s="1295"/>
      <c r="NG7" s="1295"/>
      <c r="NH7" s="1295"/>
      <c r="NI7" s="1295"/>
      <c r="NJ7" s="1295"/>
      <c r="NK7" s="1295"/>
      <c r="NL7" s="1295"/>
      <c r="NM7" s="1295"/>
      <c r="NN7" s="1295"/>
      <c r="NO7" s="1295"/>
      <c r="NP7" s="1295"/>
      <c r="NQ7" s="1295"/>
      <c r="NR7" s="1295"/>
      <c r="NS7" s="1295"/>
      <c r="NT7" s="1295"/>
      <c r="NU7" s="1295"/>
      <c r="NV7" s="1295"/>
      <c r="NW7" s="1295"/>
      <c r="NX7" s="1295"/>
      <c r="NY7" s="1295"/>
      <c r="NZ7" s="1295"/>
      <c r="OA7" s="1295"/>
      <c r="OB7" s="1295"/>
      <c r="OC7" s="1295"/>
      <c r="OD7" s="1295"/>
      <c r="OE7" s="1295"/>
      <c r="OF7" s="1295"/>
      <c r="OG7" s="1295"/>
      <c r="OH7" s="1295"/>
      <c r="OI7" s="1295"/>
      <c r="OJ7" s="1295"/>
      <c r="OK7" s="1295"/>
      <c r="OL7" s="1295"/>
      <c r="OM7" s="1295"/>
      <c r="ON7" s="1295"/>
      <c r="OO7" s="1295"/>
      <c r="OP7" s="1295"/>
      <c r="OQ7" s="1295"/>
      <c r="OR7" s="1295"/>
      <c r="OS7" s="1295"/>
      <c r="OT7" s="1295"/>
      <c r="OU7" s="1295"/>
      <c r="OV7" s="1295"/>
      <c r="OW7" s="1295"/>
      <c r="OX7" s="1295"/>
      <c r="OY7" s="1295"/>
      <c r="OZ7" s="1295"/>
      <c r="PA7" s="1295"/>
      <c r="PB7" s="1295"/>
      <c r="PC7" s="1295"/>
      <c r="PD7" s="1295"/>
      <c r="PE7" s="1295"/>
      <c r="PF7" s="1295"/>
      <c r="PG7" s="1295"/>
    </row>
    <row r="8" spans="1:423" s="205" customFormat="1">
      <c r="A8" s="1457"/>
      <c r="B8" s="182" t="s">
        <v>57</v>
      </c>
      <c r="C8" s="192" t="s">
        <v>215</v>
      </c>
      <c r="D8" s="224">
        <v>20</v>
      </c>
      <c r="E8" s="184">
        <f t="shared" si="0"/>
        <v>1.5028105999770562</v>
      </c>
      <c r="F8" s="106" t="s">
        <v>0</v>
      </c>
      <c r="G8" s="107">
        <v>131</v>
      </c>
      <c r="H8" s="145">
        <v>600</v>
      </c>
      <c r="I8" s="1296">
        <v>290</v>
      </c>
      <c r="J8" s="1296">
        <v>290</v>
      </c>
      <c r="K8" s="186">
        <f t="shared" si="1"/>
        <v>0</v>
      </c>
      <c r="L8" s="185">
        <f t="shared" si="4"/>
        <v>78600</v>
      </c>
      <c r="M8" s="225">
        <v>0.03</v>
      </c>
      <c r="N8" s="1296">
        <f t="shared" si="2"/>
        <v>5616.2075999999997</v>
      </c>
      <c r="O8" s="1296">
        <f t="shared" si="5"/>
        <v>37990</v>
      </c>
      <c r="P8" s="187">
        <f t="shared" si="6"/>
        <v>0</v>
      </c>
      <c r="Q8" s="1296">
        <f t="shared" si="3"/>
        <v>37990</v>
      </c>
      <c r="R8" s="188">
        <v>0</v>
      </c>
      <c r="S8" s="188">
        <f t="shared" ref="S8:S14" si="15">N8+Q8+R8</f>
        <v>43606.207600000002</v>
      </c>
      <c r="T8" s="1308"/>
      <c r="U8" s="188">
        <f t="shared" si="7"/>
        <v>40338.767437557821</v>
      </c>
      <c r="V8" s="188">
        <f t="shared" si="8"/>
        <v>0</v>
      </c>
      <c r="W8" s="189">
        <f>IF(L8=0,0,(HLOOKUP(F8,'2012-2013 CE W T&amp;D &amp; ConsCredit'!$C$6:$P$36,D8+1,FALSE)))</f>
        <v>2.0523647707496258</v>
      </c>
      <c r="X8" s="188">
        <f t="shared" si="9"/>
        <v>161315.87098092059</v>
      </c>
      <c r="Y8" s="190">
        <f t="shared" si="13"/>
        <v>3.9990282606088208</v>
      </c>
      <c r="Z8" s="191"/>
      <c r="AA8" s="188">
        <f t="shared" si="10"/>
        <v>43606.207600000002</v>
      </c>
      <c r="AB8" s="188">
        <f t="shared" si="11"/>
        <v>40338.767437557821</v>
      </c>
      <c r="AC8" s="189">
        <f>IF(L8=0,0,(HLOOKUP(F8,'2012-2013 CE W T&amp;D No ConsCredi'!$C$6:$P$36,D8+1,FALSE)))</f>
        <v>1.8657861552269326</v>
      </c>
      <c r="AD8" s="188">
        <f t="shared" si="12"/>
        <v>146650.79180083689</v>
      </c>
      <c r="AE8" s="191">
        <f t="shared" si="14"/>
        <v>3.6354802369171093</v>
      </c>
      <c r="AF8" s="1295"/>
      <c r="AG8" s="1295"/>
      <c r="AH8" s="1295"/>
      <c r="AI8" s="1295"/>
      <c r="AJ8" s="1295"/>
      <c r="AK8" s="1295"/>
      <c r="AL8" s="1295"/>
      <c r="AM8" s="1295"/>
      <c r="AN8" s="1295"/>
      <c r="AO8" s="1295"/>
      <c r="AP8" s="1295"/>
      <c r="AQ8" s="1295"/>
      <c r="AR8" s="1295"/>
      <c r="AS8" s="1295"/>
      <c r="AT8" s="1295"/>
      <c r="AU8" s="1295"/>
      <c r="AV8" s="1295"/>
      <c r="AW8" s="1295"/>
      <c r="AX8" s="1295"/>
      <c r="AY8" s="1295"/>
      <c r="AZ8" s="1295"/>
      <c r="BA8" s="1295"/>
      <c r="BB8" s="1295"/>
      <c r="BC8" s="1295"/>
      <c r="BD8" s="1295"/>
      <c r="BE8" s="1295"/>
      <c r="BF8" s="1295"/>
      <c r="BG8" s="1295"/>
      <c r="BH8" s="1295"/>
      <c r="BI8" s="1295"/>
      <c r="BJ8" s="1295"/>
      <c r="BK8" s="1295"/>
      <c r="BL8" s="1295"/>
      <c r="BM8" s="1295"/>
      <c r="BN8" s="1295"/>
      <c r="BO8" s="1295"/>
      <c r="BP8" s="1295"/>
      <c r="BQ8" s="1295"/>
      <c r="BR8" s="1295"/>
      <c r="BS8" s="1295"/>
      <c r="BT8" s="1295"/>
      <c r="BU8" s="1295"/>
      <c r="BV8" s="1295"/>
      <c r="BW8" s="1295"/>
      <c r="BX8" s="1295"/>
      <c r="BY8" s="1295"/>
      <c r="BZ8" s="1295"/>
      <c r="CA8" s="1295"/>
      <c r="CB8" s="1295"/>
      <c r="CC8" s="1295"/>
      <c r="CD8" s="1295"/>
      <c r="CE8" s="1295"/>
      <c r="CF8" s="1295"/>
      <c r="CG8" s="1295"/>
      <c r="CH8" s="1295"/>
      <c r="CI8" s="1295"/>
      <c r="CJ8" s="1295"/>
      <c r="CK8" s="1295"/>
      <c r="CL8" s="1295"/>
      <c r="CM8" s="1295"/>
      <c r="CN8" s="1295"/>
      <c r="CO8" s="1295"/>
      <c r="CP8" s="1295"/>
      <c r="CQ8" s="1295"/>
      <c r="CR8" s="1295"/>
      <c r="CS8" s="1295"/>
      <c r="CT8" s="1295"/>
      <c r="CU8" s="1295"/>
      <c r="CV8" s="1295"/>
      <c r="CW8" s="1295"/>
      <c r="CX8" s="1295"/>
      <c r="CY8" s="1295"/>
      <c r="CZ8" s="1295"/>
      <c r="DA8" s="1295"/>
      <c r="DB8" s="1295"/>
      <c r="DC8" s="1295"/>
      <c r="DD8" s="1295"/>
      <c r="DE8" s="1295"/>
      <c r="DF8" s="1295"/>
      <c r="DG8" s="1295"/>
      <c r="DH8" s="1295"/>
      <c r="DI8" s="1295"/>
      <c r="DJ8" s="1295"/>
      <c r="DK8" s="1295"/>
      <c r="DL8" s="1295"/>
      <c r="DM8" s="1295"/>
      <c r="DN8" s="1295"/>
      <c r="DO8" s="1295"/>
      <c r="DP8" s="1295"/>
      <c r="DQ8" s="1295"/>
      <c r="DR8" s="1295"/>
      <c r="DS8" s="1295"/>
      <c r="DT8" s="1295"/>
      <c r="DU8" s="1295"/>
      <c r="DV8" s="1295"/>
      <c r="DW8" s="1295"/>
      <c r="DX8" s="1295"/>
      <c r="DY8" s="1295"/>
      <c r="DZ8" s="1295"/>
      <c r="EA8" s="1295"/>
      <c r="EB8" s="1295"/>
      <c r="EC8" s="1295"/>
      <c r="ED8" s="1295"/>
      <c r="EE8" s="1295"/>
      <c r="EF8" s="1295"/>
      <c r="EG8" s="1295"/>
      <c r="EH8" s="1295"/>
      <c r="EI8" s="1295"/>
      <c r="EJ8" s="1295"/>
      <c r="EK8" s="1295"/>
      <c r="EL8" s="1295"/>
      <c r="EM8" s="1295"/>
      <c r="EN8" s="1295"/>
      <c r="EO8" s="1295"/>
      <c r="EP8" s="1295"/>
      <c r="EQ8" s="1295"/>
      <c r="ER8" s="1295"/>
      <c r="ES8" s="1295"/>
      <c r="ET8" s="1295"/>
      <c r="EU8" s="1295"/>
      <c r="EV8" s="1295"/>
      <c r="EW8" s="1295"/>
      <c r="EX8" s="1295"/>
      <c r="EY8" s="1295"/>
      <c r="EZ8" s="1295"/>
      <c r="FA8" s="1295"/>
      <c r="FB8" s="1295"/>
      <c r="FC8" s="1295"/>
      <c r="FD8" s="1295"/>
      <c r="FE8" s="1295"/>
      <c r="FF8" s="1295"/>
      <c r="FG8" s="1295"/>
      <c r="FH8" s="1295"/>
      <c r="FI8" s="1295"/>
      <c r="FJ8" s="1295"/>
      <c r="FK8" s="1295"/>
      <c r="FL8" s="1295"/>
      <c r="FM8" s="1295"/>
      <c r="FN8" s="1295"/>
      <c r="FO8" s="1295"/>
      <c r="FP8" s="1295"/>
      <c r="FQ8" s="1295"/>
      <c r="FR8" s="1295"/>
      <c r="FS8" s="1295"/>
      <c r="FT8" s="1295"/>
      <c r="FU8" s="1295"/>
      <c r="FV8" s="1295"/>
      <c r="FW8" s="1295"/>
      <c r="FX8" s="1295"/>
      <c r="FY8" s="1295"/>
      <c r="FZ8" s="1295"/>
      <c r="GA8" s="1295"/>
      <c r="GB8" s="1295"/>
      <c r="GC8" s="1295"/>
      <c r="GD8" s="1295"/>
      <c r="GE8" s="1295"/>
      <c r="GF8" s="1295"/>
      <c r="GG8" s="1295"/>
      <c r="GH8" s="1295"/>
      <c r="GI8" s="1295"/>
      <c r="GJ8" s="1295"/>
      <c r="GK8" s="1295"/>
      <c r="GL8" s="1295"/>
      <c r="GM8" s="1295"/>
      <c r="GN8" s="1295"/>
      <c r="GO8" s="1295"/>
      <c r="GP8" s="1295"/>
      <c r="GQ8" s="1295"/>
      <c r="GR8" s="1295"/>
      <c r="GS8" s="1295"/>
      <c r="GT8" s="1295"/>
      <c r="GU8" s="1295"/>
      <c r="GV8" s="1295"/>
      <c r="GW8" s="1295"/>
      <c r="GX8" s="1295"/>
      <c r="GY8" s="1295"/>
      <c r="GZ8" s="1295"/>
      <c r="HA8" s="1295"/>
      <c r="HB8" s="1295"/>
      <c r="HC8" s="1295"/>
      <c r="HD8" s="1295"/>
      <c r="HE8" s="1295"/>
      <c r="HF8" s="1295"/>
      <c r="HG8" s="1295"/>
      <c r="HH8" s="1295"/>
      <c r="HI8" s="1295"/>
      <c r="HJ8" s="1295"/>
      <c r="HK8" s="1295"/>
      <c r="HL8" s="1295"/>
      <c r="HM8" s="1295"/>
      <c r="HN8" s="1295"/>
      <c r="HO8" s="1295"/>
      <c r="HP8" s="1295"/>
      <c r="HQ8" s="1295"/>
      <c r="HR8" s="1295"/>
      <c r="HS8" s="1295"/>
      <c r="HT8" s="1295"/>
      <c r="HU8" s="1295"/>
      <c r="HV8" s="1295"/>
      <c r="HW8" s="1295"/>
      <c r="HX8" s="1295"/>
      <c r="HY8" s="1295"/>
      <c r="HZ8" s="1295"/>
      <c r="IA8" s="1295"/>
      <c r="IB8" s="1295"/>
      <c r="IC8" s="1295"/>
      <c r="ID8" s="1295"/>
      <c r="IE8" s="1295"/>
      <c r="IF8" s="1295"/>
      <c r="IG8" s="1295"/>
      <c r="IH8" s="1295"/>
      <c r="II8" s="1295"/>
      <c r="IJ8" s="1295"/>
      <c r="IK8" s="1295"/>
      <c r="IL8" s="1295"/>
      <c r="IM8" s="1295"/>
      <c r="IN8" s="1295"/>
      <c r="IO8" s="1295"/>
      <c r="IP8" s="1295"/>
      <c r="IQ8" s="1295"/>
      <c r="IR8" s="1295"/>
      <c r="IS8" s="1295"/>
      <c r="IT8" s="1295"/>
      <c r="IU8" s="1295"/>
      <c r="IV8" s="1295"/>
      <c r="IW8" s="1295"/>
      <c r="IX8" s="1295"/>
      <c r="IY8" s="1295"/>
      <c r="IZ8" s="1295"/>
      <c r="JA8" s="1295"/>
      <c r="JB8" s="1295"/>
      <c r="JC8" s="1295"/>
      <c r="JD8" s="1295"/>
      <c r="JE8" s="1295"/>
      <c r="JF8" s="1295"/>
      <c r="JG8" s="1295"/>
      <c r="JH8" s="1295"/>
      <c r="JI8" s="1295"/>
      <c r="JJ8" s="1295"/>
      <c r="JK8" s="1295"/>
      <c r="JL8" s="1295"/>
      <c r="JM8" s="1295"/>
      <c r="JN8" s="1295"/>
      <c r="JO8" s="1295"/>
      <c r="JP8" s="1295"/>
      <c r="JQ8" s="1295"/>
      <c r="JR8" s="1295"/>
      <c r="JS8" s="1295"/>
      <c r="JT8" s="1295"/>
      <c r="JU8" s="1295"/>
      <c r="JV8" s="1295"/>
      <c r="JW8" s="1295"/>
      <c r="JX8" s="1295"/>
      <c r="JY8" s="1295"/>
      <c r="JZ8" s="1295"/>
      <c r="KA8" s="1295"/>
      <c r="KB8" s="1295"/>
      <c r="KC8" s="1295"/>
      <c r="KD8" s="1295"/>
      <c r="KE8" s="1295"/>
      <c r="KF8" s="1295"/>
      <c r="KG8" s="1295"/>
      <c r="KH8" s="1295"/>
      <c r="KI8" s="1295"/>
      <c r="KJ8" s="1295"/>
      <c r="KK8" s="1295"/>
      <c r="KL8" s="1295"/>
      <c r="KM8" s="1295"/>
      <c r="KN8" s="1295"/>
      <c r="KO8" s="1295"/>
      <c r="KP8" s="1295"/>
      <c r="KQ8" s="1295"/>
      <c r="KR8" s="1295"/>
      <c r="KS8" s="1295"/>
      <c r="KT8" s="1295"/>
      <c r="KU8" s="1295"/>
      <c r="KV8" s="1295"/>
      <c r="KW8" s="1295"/>
      <c r="KX8" s="1295"/>
      <c r="KY8" s="1295"/>
      <c r="KZ8" s="1295"/>
      <c r="LA8" s="1295"/>
      <c r="LB8" s="1295"/>
      <c r="LC8" s="1295"/>
      <c r="LD8" s="1295"/>
      <c r="LE8" s="1295"/>
      <c r="LF8" s="1295"/>
      <c r="LG8" s="1295"/>
      <c r="LH8" s="1295"/>
      <c r="LI8" s="1295"/>
      <c r="LJ8" s="1295"/>
      <c r="LK8" s="1295"/>
      <c r="LL8" s="1295"/>
      <c r="LM8" s="1295"/>
      <c r="LN8" s="1295"/>
      <c r="LO8" s="1295"/>
      <c r="LP8" s="1295"/>
      <c r="LQ8" s="1295"/>
      <c r="LR8" s="1295"/>
      <c r="LS8" s="1295"/>
      <c r="LT8" s="1295"/>
      <c r="LU8" s="1295"/>
      <c r="LV8" s="1295"/>
      <c r="LW8" s="1295"/>
      <c r="LX8" s="1295"/>
      <c r="LY8" s="1295"/>
      <c r="LZ8" s="1295"/>
      <c r="MA8" s="1295"/>
      <c r="MB8" s="1295"/>
      <c r="MC8" s="1295"/>
      <c r="MD8" s="1295"/>
      <c r="ME8" s="1295"/>
      <c r="MF8" s="1295"/>
      <c r="MG8" s="1295"/>
      <c r="MH8" s="1295"/>
      <c r="MI8" s="1295"/>
      <c r="MJ8" s="1295"/>
      <c r="MK8" s="1295"/>
      <c r="ML8" s="1295"/>
      <c r="MM8" s="1295"/>
      <c r="MN8" s="1295"/>
      <c r="MO8" s="1295"/>
      <c r="MP8" s="1295"/>
      <c r="MQ8" s="1295"/>
      <c r="MR8" s="1295"/>
      <c r="MS8" s="1295"/>
      <c r="MT8" s="1295"/>
      <c r="MU8" s="1295"/>
      <c r="MV8" s="1295"/>
      <c r="MW8" s="1295"/>
      <c r="MX8" s="1295"/>
      <c r="MY8" s="1295"/>
      <c r="MZ8" s="1295"/>
      <c r="NA8" s="1295"/>
      <c r="NB8" s="1295"/>
      <c r="NC8" s="1295"/>
      <c r="ND8" s="1295"/>
      <c r="NE8" s="1295"/>
      <c r="NF8" s="1295"/>
      <c r="NG8" s="1295"/>
      <c r="NH8" s="1295"/>
      <c r="NI8" s="1295"/>
      <c r="NJ8" s="1295"/>
      <c r="NK8" s="1295"/>
      <c r="NL8" s="1295"/>
      <c r="NM8" s="1295"/>
      <c r="NN8" s="1295"/>
      <c r="NO8" s="1295"/>
      <c r="NP8" s="1295"/>
      <c r="NQ8" s="1295"/>
      <c r="NR8" s="1295"/>
      <c r="NS8" s="1295"/>
      <c r="NT8" s="1295"/>
      <c r="NU8" s="1295"/>
      <c r="NV8" s="1295"/>
      <c r="NW8" s="1295"/>
      <c r="NX8" s="1295"/>
      <c r="NY8" s="1295"/>
      <c r="NZ8" s="1295"/>
      <c r="OA8" s="1295"/>
      <c r="OB8" s="1295"/>
      <c r="OC8" s="1295"/>
      <c r="OD8" s="1295"/>
      <c r="OE8" s="1295"/>
      <c r="OF8" s="1295"/>
      <c r="OG8" s="1295"/>
      <c r="OH8" s="1295"/>
      <c r="OI8" s="1295"/>
      <c r="OJ8" s="1295"/>
      <c r="OK8" s="1295"/>
      <c r="OL8" s="1295"/>
      <c r="OM8" s="1295"/>
      <c r="ON8" s="1295"/>
      <c r="OO8" s="1295"/>
      <c r="OP8" s="1295"/>
      <c r="OQ8" s="1295"/>
      <c r="OR8" s="1295"/>
      <c r="OS8" s="1295"/>
      <c r="OT8" s="1295"/>
      <c r="OU8" s="1295"/>
      <c r="OV8" s="1295"/>
      <c r="OW8" s="1295"/>
      <c r="OX8" s="1295"/>
      <c r="OY8" s="1295"/>
      <c r="OZ8" s="1295"/>
      <c r="PA8" s="1295"/>
      <c r="PB8" s="1295"/>
      <c r="PC8" s="1295"/>
      <c r="PD8" s="1295"/>
      <c r="PE8" s="1295"/>
      <c r="PF8" s="1295"/>
      <c r="PG8" s="1295"/>
    </row>
    <row r="9" spans="1:423" s="205" customFormat="1">
      <c r="A9" s="1457"/>
      <c r="B9" s="182" t="s">
        <v>57</v>
      </c>
      <c r="C9" s="192" t="s">
        <v>216</v>
      </c>
      <c r="D9" s="224">
        <v>20</v>
      </c>
      <c r="E9" s="184">
        <f t="shared" si="0"/>
        <v>2.7379450116630339</v>
      </c>
      <c r="F9" s="106" t="s">
        <v>0</v>
      </c>
      <c r="G9" s="107">
        <v>179</v>
      </c>
      <c r="H9" s="145">
        <v>800</v>
      </c>
      <c r="I9" s="1296">
        <v>400</v>
      </c>
      <c r="J9" s="1296">
        <v>400</v>
      </c>
      <c r="K9" s="186">
        <f t="shared" si="1"/>
        <v>0</v>
      </c>
      <c r="L9" s="185">
        <f t="shared" si="4"/>
        <v>143200</v>
      </c>
      <c r="M9" s="225">
        <v>0.14000000000000001</v>
      </c>
      <c r="N9" s="1296">
        <f t="shared" si="2"/>
        <v>26208.968800000006</v>
      </c>
      <c r="O9" s="1296">
        <f t="shared" si="5"/>
        <v>71600</v>
      </c>
      <c r="P9" s="187">
        <f t="shared" si="6"/>
        <v>0</v>
      </c>
      <c r="Q9" s="1296">
        <f t="shared" si="3"/>
        <v>71600</v>
      </c>
      <c r="R9" s="188">
        <v>0</v>
      </c>
      <c r="S9" s="188">
        <f t="shared" si="15"/>
        <v>97808.968800000002</v>
      </c>
      <c r="T9" s="1308"/>
      <c r="U9" s="188">
        <f t="shared" si="7"/>
        <v>90480.082146160974</v>
      </c>
      <c r="V9" s="188">
        <f t="shared" si="8"/>
        <v>0</v>
      </c>
      <c r="W9" s="189">
        <f>IF(L9=0,0,(HLOOKUP(F9,'2012-2013 CE W T&amp;D &amp; ConsCredit'!$C$6:$P$36,D9+1,FALSE)))</f>
        <v>2.0523647707496258</v>
      </c>
      <c r="X9" s="188">
        <f t="shared" si="9"/>
        <v>293898.63517134642</v>
      </c>
      <c r="Y9" s="190">
        <f t="shared" si="13"/>
        <v>3.2482136200604277</v>
      </c>
      <c r="Z9" s="191"/>
      <c r="AA9" s="188">
        <f t="shared" si="10"/>
        <v>97808.968800000002</v>
      </c>
      <c r="AB9" s="188">
        <f t="shared" si="11"/>
        <v>90480.082146160974</v>
      </c>
      <c r="AC9" s="189">
        <f>IF(L9=0,0,(HLOOKUP(F9,'2012-2013 CE W T&amp;D No ConsCredi'!$C$6:$P$36,D9+1,FALSE)))</f>
        <v>1.8657861552269326</v>
      </c>
      <c r="AD9" s="188">
        <f t="shared" si="12"/>
        <v>267180.57742849673</v>
      </c>
      <c r="AE9" s="191">
        <f t="shared" si="14"/>
        <v>2.9529214727822071</v>
      </c>
      <c r="AF9" s="1295"/>
      <c r="AG9" s="1295"/>
      <c r="AH9" s="1295"/>
      <c r="AI9" s="1295"/>
      <c r="AJ9" s="1295"/>
      <c r="AK9" s="1295"/>
      <c r="AL9" s="1295"/>
      <c r="AM9" s="1295"/>
      <c r="AN9" s="1295"/>
      <c r="AO9" s="1295"/>
      <c r="AP9" s="1295"/>
      <c r="AQ9" s="1295"/>
      <c r="AR9" s="1295"/>
      <c r="AS9" s="1295"/>
      <c r="AT9" s="1295"/>
      <c r="AU9" s="1295"/>
      <c r="AV9" s="1295"/>
      <c r="AW9" s="1295"/>
      <c r="AX9" s="1295"/>
      <c r="AY9" s="1295"/>
      <c r="AZ9" s="1295"/>
      <c r="BA9" s="1295"/>
      <c r="BB9" s="1295"/>
      <c r="BC9" s="1295"/>
      <c r="BD9" s="1295"/>
      <c r="BE9" s="1295"/>
      <c r="BF9" s="1295"/>
      <c r="BG9" s="1295"/>
      <c r="BH9" s="1295"/>
      <c r="BI9" s="1295"/>
      <c r="BJ9" s="1295"/>
      <c r="BK9" s="1295"/>
      <c r="BL9" s="1295"/>
      <c r="BM9" s="1295"/>
      <c r="BN9" s="1295"/>
      <c r="BO9" s="1295"/>
      <c r="BP9" s="1295"/>
      <c r="BQ9" s="1295"/>
      <c r="BR9" s="1295"/>
      <c r="BS9" s="1295"/>
      <c r="BT9" s="1295"/>
      <c r="BU9" s="1295"/>
      <c r="BV9" s="1295"/>
      <c r="BW9" s="1295"/>
      <c r="BX9" s="1295"/>
      <c r="BY9" s="1295"/>
      <c r="BZ9" s="1295"/>
      <c r="CA9" s="1295"/>
      <c r="CB9" s="1295"/>
      <c r="CC9" s="1295"/>
      <c r="CD9" s="1295"/>
      <c r="CE9" s="1295"/>
      <c r="CF9" s="1295"/>
      <c r="CG9" s="1295"/>
      <c r="CH9" s="1295"/>
      <c r="CI9" s="1295"/>
      <c r="CJ9" s="1295"/>
      <c r="CK9" s="1295"/>
      <c r="CL9" s="1295"/>
      <c r="CM9" s="1295"/>
      <c r="CN9" s="1295"/>
      <c r="CO9" s="1295"/>
      <c r="CP9" s="1295"/>
      <c r="CQ9" s="1295"/>
      <c r="CR9" s="1295"/>
      <c r="CS9" s="1295"/>
      <c r="CT9" s="1295"/>
      <c r="CU9" s="1295"/>
      <c r="CV9" s="1295"/>
      <c r="CW9" s="1295"/>
      <c r="CX9" s="1295"/>
      <c r="CY9" s="1295"/>
      <c r="CZ9" s="1295"/>
      <c r="DA9" s="1295"/>
      <c r="DB9" s="1295"/>
      <c r="DC9" s="1295"/>
      <c r="DD9" s="1295"/>
      <c r="DE9" s="1295"/>
      <c r="DF9" s="1295"/>
      <c r="DG9" s="1295"/>
      <c r="DH9" s="1295"/>
      <c r="DI9" s="1295"/>
      <c r="DJ9" s="1295"/>
      <c r="DK9" s="1295"/>
      <c r="DL9" s="1295"/>
      <c r="DM9" s="1295"/>
      <c r="DN9" s="1295"/>
      <c r="DO9" s="1295"/>
      <c r="DP9" s="1295"/>
      <c r="DQ9" s="1295"/>
      <c r="DR9" s="1295"/>
      <c r="DS9" s="1295"/>
      <c r="DT9" s="1295"/>
      <c r="DU9" s="1295"/>
      <c r="DV9" s="1295"/>
      <c r="DW9" s="1295"/>
      <c r="DX9" s="1295"/>
      <c r="DY9" s="1295"/>
      <c r="DZ9" s="1295"/>
      <c r="EA9" s="1295"/>
      <c r="EB9" s="1295"/>
      <c r="EC9" s="1295"/>
      <c r="ED9" s="1295"/>
      <c r="EE9" s="1295"/>
      <c r="EF9" s="1295"/>
      <c r="EG9" s="1295"/>
      <c r="EH9" s="1295"/>
      <c r="EI9" s="1295"/>
      <c r="EJ9" s="1295"/>
      <c r="EK9" s="1295"/>
      <c r="EL9" s="1295"/>
      <c r="EM9" s="1295"/>
      <c r="EN9" s="1295"/>
      <c r="EO9" s="1295"/>
      <c r="EP9" s="1295"/>
      <c r="EQ9" s="1295"/>
      <c r="ER9" s="1295"/>
      <c r="ES9" s="1295"/>
      <c r="ET9" s="1295"/>
      <c r="EU9" s="1295"/>
      <c r="EV9" s="1295"/>
      <c r="EW9" s="1295"/>
      <c r="EX9" s="1295"/>
      <c r="EY9" s="1295"/>
      <c r="EZ9" s="1295"/>
      <c r="FA9" s="1295"/>
      <c r="FB9" s="1295"/>
      <c r="FC9" s="1295"/>
      <c r="FD9" s="1295"/>
      <c r="FE9" s="1295"/>
      <c r="FF9" s="1295"/>
      <c r="FG9" s="1295"/>
      <c r="FH9" s="1295"/>
      <c r="FI9" s="1295"/>
      <c r="FJ9" s="1295"/>
      <c r="FK9" s="1295"/>
      <c r="FL9" s="1295"/>
      <c r="FM9" s="1295"/>
      <c r="FN9" s="1295"/>
      <c r="FO9" s="1295"/>
      <c r="FP9" s="1295"/>
      <c r="FQ9" s="1295"/>
      <c r="FR9" s="1295"/>
      <c r="FS9" s="1295"/>
      <c r="FT9" s="1295"/>
      <c r="FU9" s="1295"/>
      <c r="FV9" s="1295"/>
      <c r="FW9" s="1295"/>
      <c r="FX9" s="1295"/>
      <c r="FY9" s="1295"/>
      <c r="FZ9" s="1295"/>
      <c r="GA9" s="1295"/>
      <c r="GB9" s="1295"/>
      <c r="GC9" s="1295"/>
      <c r="GD9" s="1295"/>
      <c r="GE9" s="1295"/>
      <c r="GF9" s="1295"/>
      <c r="GG9" s="1295"/>
      <c r="GH9" s="1295"/>
      <c r="GI9" s="1295"/>
      <c r="GJ9" s="1295"/>
      <c r="GK9" s="1295"/>
      <c r="GL9" s="1295"/>
      <c r="GM9" s="1295"/>
      <c r="GN9" s="1295"/>
      <c r="GO9" s="1295"/>
      <c r="GP9" s="1295"/>
      <c r="GQ9" s="1295"/>
      <c r="GR9" s="1295"/>
      <c r="GS9" s="1295"/>
      <c r="GT9" s="1295"/>
      <c r="GU9" s="1295"/>
      <c r="GV9" s="1295"/>
      <c r="GW9" s="1295"/>
      <c r="GX9" s="1295"/>
      <c r="GY9" s="1295"/>
      <c r="GZ9" s="1295"/>
      <c r="HA9" s="1295"/>
      <c r="HB9" s="1295"/>
      <c r="HC9" s="1295"/>
      <c r="HD9" s="1295"/>
      <c r="HE9" s="1295"/>
      <c r="HF9" s="1295"/>
      <c r="HG9" s="1295"/>
      <c r="HH9" s="1295"/>
      <c r="HI9" s="1295"/>
      <c r="HJ9" s="1295"/>
      <c r="HK9" s="1295"/>
      <c r="HL9" s="1295"/>
      <c r="HM9" s="1295"/>
      <c r="HN9" s="1295"/>
      <c r="HO9" s="1295"/>
      <c r="HP9" s="1295"/>
      <c r="HQ9" s="1295"/>
      <c r="HR9" s="1295"/>
      <c r="HS9" s="1295"/>
      <c r="HT9" s="1295"/>
      <c r="HU9" s="1295"/>
      <c r="HV9" s="1295"/>
      <c r="HW9" s="1295"/>
      <c r="HX9" s="1295"/>
      <c r="HY9" s="1295"/>
      <c r="HZ9" s="1295"/>
      <c r="IA9" s="1295"/>
      <c r="IB9" s="1295"/>
      <c r="IC9" s="1295"/>
      <c r="ID9" s="1295"/>
      <c r="IE9" s="1295"/>
      <c r="IF9" s="1295"/>
      <c r="IG9" s="1295"/>
      <c r="IH9" s="1295"/>
      <c r="II9" s="1295"/>
      <c r="IJ9" s="1295"/>
      <c r="IK9" s="1295"/>
      <c r="IL9" s="1295"/>
      <c r="IM9" s="1295"/>
      <c r="IN9" s="1295"/>
      <c r="IO9" s="1295"/>
      <c r="IP9" s="1295"/>
      <c r="IQ9" s="1295"/>
      <c r="IR9" s="1295"/>
      <c r="IS9" s="1295"/>
      <c r="IT9" s="1295"/>
      <c r="IU9" s="1295"/>
      <c r="IV9" s="1295"/>
      <c r="IW9" s="1295"/>
      <c r="IX9" s="1295"/>
      <c r="IY9" s="1295"/>
      <c r="IZ9" s="1295"/>
      <c r="JA9" s="1295"/>
      <c r="JB9" s="1295"/>
      <c r="JC9" s="1295"/>
      <c r="JD9" s="1295"/>
      <c r="JE9" s="1295"/>
      <c r="JF9" s="1295"/>
      <c r="JG9" s="1295"/>
      <c r="JH9" s="1295"/>
      <c r="JI9" s="1295"/>
      <c r="JJ9" s="1295"/>
      <c r="JK9" s="1295"/>
      <c r="JL9" s="1295"/>
      <c r="JM9" s="1295"/>
      <c r="JN9" s="1295"/>
      <c r="JO9" s="1295"/>
      <c r="JP9" s="1295"/>
      <c r="JQ9" s="1295"/>
      <c r="JR9" s="1295"/>
      <c r="JS9" s="1295"/>
      <c r="JT9" s="1295"/>
      <c r="JU9" s="1295"/>
      <c r="JV9" s="1295"/>
      <c r="JW9" s="1295"/>
      <c r="JX9" s="1295"/>
      <c r="JY9" s="1295"/>
      <c r="JZ9" s="1295"/>
      <c r="KA9" s="1295"/>
      <c r="KB9" s="1295"/>
      <c r="KC9" s="1295"/>
      <c r="KD9" s="1295"/>
      <c r="KE9" s="1295"/>
      <c r="KF9" s="1295"/>
      <c r="KG9" s="1295"/>
      <c r="KH9" s="1295"/>
      <c r="KI9" s="1295"/>
      <c r="KJ9" s="1295"/>
      <c r="KK9" s="1295"/>
      <c r="KL9" s="1295"/>
      <c r="KM9" s="1295"/>
      <c r="KN9" s="1295"/>
      <c r="KO9" s="1295"/>
      <c r="KP9" s="1295"/>
      <c r="KQ9" s="1295"/>
      <c r="KR9" s="1295"/>
      <c r="KS9" s="1295"/>
      <c r="KT9" s="1295"/>
      <c r="KU9" s="1295"/>
      <c r="KV9" s="1295"/>
      <c r="KW9" s="1295"/>
      <c r="KX9" s="1295"/>
      <c r="KY9" s="1295"/>
      <c r="KZ9" s="1295"/>
      <c r="LA9" s="1295"/>
      <c r="LB9" s="1295"/>
      <c r="LC9" s="1295"/>
      <c r="LD9" s="1295"/>
      <c r="LE9" s="1295"/>
      <c r="LF9" s="1295"/>
      <c r="LG9" s="1295"/>
      <c r="LH9" s="1295"/>
      <c r="LI9" s="1295"/>
      <c r="LJ9" s="1295"/>
      <c r="LK9" s="1295"/>
      <c r="LL9" s="1295"/>
      <c r="LM9" s="1295"/>
      <c r="LN9" s="1295"/>
      <c r="LO9" s="1295"/>
      <c r="LP9" s="1295"/>
      <c r="LQ9" s="1295"/>
      <c r="LR9" s="1295"/>
      <c r="LS9" s="1295"/>
      <c r="LT9" s="1295"/>
      <c r="LU9" s="1295"/>
      <c r="LV9" s="1295"/>
      <c r="LW9" s="1295"/>
      <c r="LX9" s="1295"/>
      <c r="LY9" s="1295"/>
      <c r="LZ9" s="1295"/>
      <c r="MA9" s="1295"/>
      <c r="MB9" s="1295"/>
      <c r="MC9" s="1295"/>
      <c r="MD9" s="1295"/>
      <c r="ME9" s="1295"/>
      <c r="MF9" s="1295"/>
      <c r="MG9" s="1295"/>
      <c r="MH9" s="1295"/>
      <c r="MI9" s="1295"/>
      <c r="MJ9" s="1295"/>
      <c r="MK9" s="1295"/>
      <c r="ML9" s="1295"/>
      <c r="MM9" s="1295"/>
      <c r="MN9" s="1295"/>
      <c r="MO9" s="1295"/>
      <c r="MP9" s="1295"/>
      <c r="MQ9" s="1295"/>
      <c r="MR9" s="1295"/>
      <c r="MS9" s="1295"/>
      <c r="MT9" s="1295"/>
      <c r="MU9" s="1295"/>
      <c r="MV9" s="1295"/>
      <c r="MW9" s="1295"/>
      <c r="MX9" s="1295"/>
      <c r="MY9" s="1295"/>
      <c r="MZ9" s="1295"/>
      <c r="NA9" s="1295"/>
      <c r="NB9" s="1295"/>
      <c r="NC9" s="1295"/>
      <c r="ND9" s="1295"/>
      <c r="NE9" s="1295"/>
      <c r="NF9" s="1295"/>
      <c r="NG9" s="1295"/>
      <c r="NH9" s="1295"/>
      <c r="NI9" s="1295"/>
      <c r="NJ9" s="1295"/>
      <c r="NK9" s="1295"/>
      <c r="NL9" s="1295"/>
      <c r="NM9" s="1295"/>
      <c r="NN9" s="1295"/>
      <c r="NO9" s="1295"/>
      <c r="NP9" s="1295"/>
      <c r="NQ9" s="1295"/>
      <c r="NR9" s="1295"/>
      <c r="NS9" s="1295"/>
      <c r="NT9" s="1295"/>
      <c r="NU9" s="1295"/>
      <c r="NV9" s="1295"/>
      <c r="NW9" s="1295"/>
      <c r="NX9" s="1295"/>
      <c r="NY9" s="1295"/>
      <c r="NZ9" s="1295"/>
      <c r="OA9" s="1295"/>
      <c r="OB9" s="1295"/>
      <c r="OC9" s="1295"/>
      <c r="OD9" s="1295"/>
      <c r="OE9" s="1295"/>
      <c r="OF9" s="1295"/>
      <c r="OG9" s="1295"/>
      <c r="OH9" s="1295"/>
      <c r="OI9" s="1295"/>
      <c r="OJ9" s="1295"/>
      <c r="OK9" s="1295"/>
      <c r="OL9" s="1295"/>
      <c r="OM9" s="1295"/>
      <c r="ON9" s="1295"/>
      <c r="OO9" s="1295"/>
      <c r="OP9" s="1295"/>
      <c r="OQ9" s="1295"/>
      <c r="OR9" s="1295"/>
      <c r="OS9" s="1295"/>
      <c r="OT9" s="1295"/>
      <c r="OU9" s="1295"/>
      <c r="OV9" s="1295"/>
      <c r="OW9" s="1295"/>
      <c r="OX9" s="1295"/>
      <c r="OY9" s="1295"/>
      <c r="OZ9" s="1295"/>
      <c r="PA9" s="1295"/>
      <c r="PB9" s="1295"/>
      <c r="PC9" s="1295"/>
      <c r="PD9" s="1295"/>
      <c r="PE9" s="1295"/>
      <c r="PF9" s="1295"/>
      <c r="PG9" s="1295"/>
    </row>
    <row r="10" spans="1:423" s="205" customFormat="1">
      <c r="A10" s="1348"/>
      <c r="B10" s="182" t="s">
        <v>57</v>
      </c>
      <c r="C10" s="192" t="s">
        <v>217</v>
      </c>
      <c r="D10" s="224">
        <v>20</v>
      </c>
      <c r="E10" s="184">
        <f t="shared" si="0"/>
        <v>1.892853045772628</v>
      </c>
      <c r="F10" s="106" t="s">
        <v>0</v>
      </c>
      <c r="G10" s="107">
        <v>99</v>
      </c>
      <c r="H10" s="145">
        <v>1000</v>
      </c>
      <c r="I10" s="1296">
        <v>440</v>
      </c>
      <c r="J10" s="1296">
        <v>440</v>
      </c>
      <c r="K10" s="186">
        <f t="shared" si="1"/>
        <v>0</v>
      </c>
      <c r="L10" s="185">
        <f t="shared" si="4"/>
        <v>99000</v>
      </c>
      <c r="M10" s="225">
        <v>0.1</v>
      </c>
      <c r="N10" s="1296">
        <f t="shared" si="2"/>
        <v>18720.692000000003</v>
      </c>
      <c r="O10" s="1296">
        <f t="shared" si="5"/>
        <v>43560</v>
      </c>
      <c r="P10" s="187">
        <f t="shared" si="6"/>
        <v>0</v>
      </c>
      <c r="Q10" s="1296">
        <f t="shared" si="3"/>
        <v>43560</v>
      </c>
      <c r="R10" s="188">
        <v>0</v>
      </c>
      <c r="S10" s="188">
        <f t="shared" si="15"/>
        <v>62280.692000000003</v>
      </c>
      <c r="T10" s="1308"/>
      <c r="U10" s="188">
        <f t="shared" si="7"/>
        <v>57613.961147086033</v>
      </c>
      <c r="V10" s="188">
        <f t="shared" si="8"/>
        <v>0</v>
      </c>
      <c r="W10" s="189">
        <f>IF(L10=0,0,(HLOOKUP(F10,'2012-2013 CE W T&amp;D &amp; ConsCredit'!$C$6:$P$36,D10+1,FALSE)))</f>
        <v>2.0523647707496258</v>
      </c>
      <c r="X10" s="188">
        <f t="shared" si="9"/>
        <v>203184.11230421296</v>
      </c>
      <c r="Y10" s="190">
        <f t="shared" si="13"/>
        <v>3.5266471573702844</v>
      </c>
      <c r="Z10" s="191"/>
      <c r="AA10" s="188">
        <f t="shared" si="10"/>
        <v>62280.692000000003</v>
      </c>
      <c r="AB10" s="188">
        <f t="shared" si="11"/>
        <v>57613.961147086033</v>
      </c>
      <c r="AC10" s="189">
        <f>IF(L10=0,0,(HLOOKUP(F10,'2012-2013 CE W T&amp;D No ConsCredi'!$C$6:$P$36,D10+1,FALSE)))</f>
        <v>1.8657861552269326</v>
      </c>
      <c r="AD10" s="188">
        <f t="shared" si="12"/>
        <v>184712.82936746633</v>
      </c>
      <c r="AE10" s="191">
        <f t="shared" si="14"/>
        <v>3.2060428703366219</v>
      </c>
      <c r="AF10" s="1295"/>
      <c r="AG10" s="1295"/>
      <c r="AH10" s="1295"/>
      <c r="AI10" s="1295"/>
      <c r="AJ10" s="1295"/>
      <c r="AK10" s="1295"/>
      <c r="AL10" s="1295"/>
      <c r="AM10" s="1295"/>
      <c r="AN10" s="1295"/>
      <c r="AO10" s="1295"/>
      <c r="AP10" s="1295"/>
      <c r="AQ10" s="1295"/>
      <c r="AR10" s="1295"/>
      <c r="AS10" s="1295"/>
      <c r="AT10" s="1295"/>
      <c r="AU10" s="1295"/>
      <c r="AV10" s="1295"/>
      <c r="AW10" s="1295"/>
      <c r="AX10" s="1295"/>
      <c r="AY10" s="1295"/>
      <c r="AZ10" s="1295"/>
      <c r="BA10" s="1295"/>
      <c r="BB10" s="1295"/>
      <c r="BC10" s="1295"/>
      <c r="BD10" s="1295"/>
      <c r="BE10" s="1295"/>
      <c r="BF10" s="1295"/>
      <c r="BG10" s="1295"/>
      <c r="BH10" s="1295"/>
      <c r="BI10" s="1295"/>
      <c r="BJ10" s="1295"/>
      <c r="BK10" s="1295"/>
      <c r="BL10" s="1295"/>
      <c r="BM10" s="1295"/>
      <c r="BN10" s="1295"/>
      <c r="BO10" s="1295"/>
      <c r="BP10" s="1295"/>
      <c r="BQ10" s="1295"/>
      <c r="BR10" s="1295"/>
      <c r="BS10" s="1295"/>
      <c r="BT10" s="1295"/>
      <c r="BU10" s="1295"/>
      <c r="BV10" s="1295"/>
      <c r="BW10" s="1295"/>
      <c r="BX10" s="1295"/>
      <c r="BY10" s="1295"/>
      <c r="BZ10" s="1295"/>
      <c r="CA10" s="1295"/>
      <c r="CB10" s="1295"/>
      <c r="CC10" s="1295"/>
      <c r="CD10" s="1295"/>
      <c r="CE10" s="1295"/>
      <c r="CF10" s="1295"/>
      <c r="CG10" s="1295"/>
      <c r="CH10" s="1295"/>
      <c r="CI10" s="1295"/>
      <c r="CJ10" s="1295"/>
      <c r="CK10" s="1295"/>
      <c r="CL10" s="1295"/>
      <c r="CM10" s="1295"/>
      <c r="CN10" s="1295"/>
      <c r="CO10" s="1295"/>
      <c r="CP10" s="1295"/>
      <c r="CQ10" s="1295"/>
      <c r="CR10" s="1295"/>
      <c r="CS10" s="1295"/>
      <c r="CT10" s="1295"/>
      <c r="CU10" s="1295"/>
      <c r="CV10" s="1295"/>
      <c r="CW10" s="1295"/>
      <c r="CX10" s="1295"/>
      <c r="CY10" s="1295"/>
      <c r="CZ10" s="1295"/>
      <c r="DA10" s="1295"/>
      <c r="DB10" s="1295"/>
      <c r="DC10" s="1295"/>
      <c r="DD10" s="1295"/>
      <c r="DE10" s="1295"/>
      <c r="DF10" s="1295"/>
      <c r="DG10" s="1295"/>
      <c r="DH10" s="1295"/>
      <c r="DI10" s="1295"/>
      <c r="DJ10" s="1295"/>
      <c r="DK10" s="1295"/>
      <c r="DL10" s="1295"/>
      <c r="DM10" s="1295"/>
      <c r="DN10" s="1295"/>
      <c r="DO10" s="1295"/>
      <c r="DP10" s="1295"/>
      <c r="DQ10" s="1295"/>
      <c r="DR10" s="1295"/>
      <c r="DS10" s="1295"/>
      <c r="DT10" s="1295"/>
      <c r="DU10" s="1295"/>
      <c r="DV10" s="1295"/>
      <c r="DW10" s="1295"/>
      <c r="DX10" s="1295"/>
      <c r="DY10" s="1295"/>
      <c r="DZ10" s="1295"/>
      <c r="EA10" s="1295"/>
      <c r="EB10" s="1295"/>
      <c r="EC10" s="1295"/>
      <c r="ED10" s="1295"/>
      <c r="EE10" s="1295"/>
      <c r="EF10" s="1295"/>
      <c r="EG10" s="1295"/>
      <c r="EH10" s="1295"/>
      <c r="EI10" s="1295"/>
      <c r="EJ10" s="1295"/>
      <c r="EK10" s="1295"/>
      <c r="EL10" s="1295"/>
      <c r="EM10" s="1295"/>
      <c r="EN10" s="1295"/>
      <c r="EO10" s="1295"/>
      <c r="EP10" s="1295"/>
      <c r="EQ10" s="1295"/>
      <c r="ER10" s="1295"/>
      <c r="ES10" s="1295"/>
      <c r="ET10" s="1295"/>
      <c r="EU10" s="1295"/>
      <c r="EV10" s="1295"/>
      <c r="EW10" s="1295"/>
      <c r="EX10" s="1295"/>
      <c r="EY10" s="1295"/>
      <c r="EZ10" s="1295"/>
      <c r="FA10" s="1295"/>
      <c r="FB10" s="1295"/>
      <c r="FC10" s="1295"/>
      <c r="FD10" s="1295"/>
      <c r="FE10" s="1295"/>
      <c r="FF10" s="1295"/>
      <c r="FG10" s="1295"/>
      <c r="FH10" s="1295"/>
      <c r="FI10" s="1295"/>
      <c r="FJ10" s="1295"/>
      <c r="FK10" s="1295"/>
      <c r="FL10" s="1295"/>
      <c r="FM10" s="1295"/>
      <c r="FN10" s="1295"/>
      <c r="FO10" s="1295"/>
      <c r="FP10" s="1295"/>
      <c r="FQ10" s="1295"/>
      <c r="FR10" s="1295"/>
      <c r="FS10" s="1295"/>
      <c r="FT10" s="1295"/>
      <c r="FU10" s="1295"/>
      <c r="FV10" s="1295"/>
      <c r="FW10" s="1295"/>
      <c r="FX10" s="1295"/>
      <c r="FY10" s="1295"/>
      <c r="FZ10" s="1295"/>
      <c r="GA10" s="1295"/>
      <c r="GB10" s="1295"/>
      <c r="GC10" s="1295"/>
      <c r="GD10" s="1295"/>
      <c r="GE10" s="1295"/>
      <c r="GF10" s="1295"/>
      <c r="GG10" s="1295"/>
      <c r="GH10" s="1295"/>
      <c r="GI10" s="1295"/>
      <c r="GJ10" s="1295"/>
      <c r="GK10" s="1295"/>
      <c r="GL10" s="1295"/>
      <c r="GM10" s="1295"/>
      <c r="GN10" s="1295"/>
      <c r="GO10" s="1295"/>
      <c r="GP10" s="1295"/>
      <c r="GQ10" s="1295"/>
      <c r="GR10" s="1295"/>
      <c r="GS10" s="1295"/>
      <c r="GT10" s="1295"/>
      <c r="GU10" s="1295"/>
      <c r="GV10" s="1295"/>
      <c r="GW10" s="1295"/>
      <c r="GX10" s="1295"/>
      <c r="GY10" s="1295"/>
      <c r="GZ10" s="1295"/>
      <c r="HA10" s="1295"/>
      <c r="HB10" s="1295"/>
      <c r="HC10" s="1295"/>
      <c r="HD10" s="1295"/>
      <c r="HE10" s="1295"/>
      <c r="HF10" s="1295"/>
      <c r="HG10" s="1295"/>
      <c r="HH10" s="1295"/>
      <c r="HI10" s="1295"/>
      <c r="HJ10" s="1295"/>
      <c r="HK10" s="1295"/>
      <c r="HL10" s="1295"/>
      <c r="HM10" s="1295"/>
      <c r="HN10" s="1295"/>
      <c r="HO10" s="1295"/>
      <c r="HP10" s="1295"/>
      <c r="HQ10" s="1295"/>
      <c r="HR10" s="1295"/>
      <c r="HS10" s="1295"/>
      <c r="HT10" s="1295"/>
      <c r="HU10" s="1295"/>
      <c r="HV10" s="1295"/>
      <c r="HW10" s="1295"/>
      <c r="HX10" s="1295"/>
      <c r="HY10" s="1295"/>
      <c r="HZ10" s="1295"/>
      <c r="IA10" s="1295"/>
      <c r="IB10" s="1295"/>
      <c r="IC10" s="1295"/>
      <c r="ID10" s="1295"/>
      <c r="IE10" s="1295"/>
      <c r="IF10" s="1295"/>
      <c r="IG10" s="1295"/>
      <c r="IH10" s="1295"/>
      <c r="II10" s="1295"/>
      <c r="IJ10" s="1295"/>
      <c r="IK10" s="1295"/>
      <c r="IL10" s="1295"/>
      <c r="IM10" s="1295"/>
      <c r="IN10" s="1295"/>
      <c r="IO10" s="1295"/>
      <c r="IP10" s="1295"/>
      <c r="IQ10" s="1295"/>
      <c r="IR10" s="1295"/>
      <c r="IS10" s="1295"/>
      <c r="IT10" s="1295"/>
      <c r="IU10" s="1295"/>
      <c r="IV10" s="1295"/>
      <c r="IW10" s="1295"/>
      <c r="IX10" s="1295"/>
      <c r="IY10" s="1295"/>
      <c r="IZ10" s="1295"/>
      <c r="JA10" s="1295"/>
      <c r="JB10" s="1295"/>
      <c r="JC10" s="1295"/>
      <c r="JD10" s="1295"/>
      <c r="JE10" s="1295"/>
      <c r="JF10" s="1295"/>
      <c r="JG10" s="1295"/>
      <c r="JH10" s="1295"/>
      <c r="JI10" s="1295"/>
      <c r="JJ10" s="1295"/>
      <c r="JK10" s="1295"/>
      <c r="JL10" s="1295"/>
      <c r="JM10" s="1295"/>
      <c r="JN10" s="1295"/>
      <c r="JO10" s="1295"/>
      <c r="JP10" s="1295"/>
      <c r="JQ10" s="1295"/>
      <c r="JR10" s="1295"/>
      <c r="JS10" s="1295"/>
      <c r="JT10" s="1295"/>
      <c r="JU10" s="1295"/>
      <c r="JV10" s="1295"/>
      <c r="JW10" s="1295"/>
      <c r="JX10" s="1295"/>
      <c r="JY10" s="1295"/>
      <c r="JZ10" s="1295"/>
      <c r="KA10" s="1295"/>
      <c r="KB10" s="1295"/>
      <c r="KC10" s="1295"/>
      <c r="KD10" s="1295"/>
      <c r="KE10" s="1295"/>
      <c r="KF10" s="1295"/>
      <c r="KG10" s="1295"/>
      <c r="KH10" s="1295"/>
      <c r="KI10" s="1295"/>
      <c r="KJ10" s="1295"/>
      <c r="KK10" s="1295"/>
      <c r="KL10" s="1295"/>
      <c r="KM10" s="1295"/>
      <c r="KN10" s="1295"/>
      <c r="KO10" s="1295"/>
      <c r="KP10" s="1295"/>
      <c r="KQ10" s="1295"/>
      <c r="KR10" s="1295"/>
      <c r="KS10" s="1295"/>
      <c r="KT10" s="1295"/>
      <c r="KU10" s="1295"/>
      <c r="KV10" s="1295"/>
      <c r="KW10" s="1295"/>
      <c r="KX10" s="1295"/>
      <c r="KY10" s="1295"/>
      <c r="KZ10" s="1295"/>
      <c r="LA10" s="1295"/>
      <c r="LB10" s="1295"/>
      <c r="LC10" s="1295"/>
      <c r="LD10" s="1295"/>
      <c r="LE10" s="1295"/>
      <c r="LF10" s="1295"/>
      <c r="LG10" s="1295"/>
      <c r="LH10" s="1295"/>
      <c r="LI10" s="1295"/>
      <c r="LJ10" s="1295"/>
      <c r="LK10" s="1295"/>
      <c r="LL10" s="1295"/>
      <c r="LM10" s="1295"/>
      <c r="LN10" s="1295"/>
      <c r="LO10" s="1295"/>
      <c r="LP10" s="1295"/>
      <c r="LQ10" s="1295"/>
      <c r="LR10" s="1295"/>
      <c r="LS10" s="1295"/>
      <c r="LT10" s="1295"/>
      <c r="LU10" s="1295"/>
      <c r="LV10" s="1295"/>
      <c r="LW10" s="1295"/>
      <c r="LX10" s="1295"/>
      <c r="LY10" s="1295"/>
      <c r="LZ10" s="1295"/>
      <c r="MA10" s="1295"/>
      <c r="MB10" s="1295"/>
      <c r="MC10" s="1295"/>
      <c r="MD10" s="1295"/>
      <c r="ME10" s="1295"/>
      <c r="MF10" s="1295"/>
      <c r="MG10" s="1295"/>
      <c r="MH10" s="1295"/>
      <c r="MI10" s="1295"/>
      <c r="MJ10" s="1295"/>
      <c r="MK10" s="1295"/>
      <c r="ML10" s="1295"/>
      <c r="MM10" s="1295"/>
      <c r="MN10" s="1295"/>
      <c r="MO10" s="1295"/>
      <c r="MP10" s="1295"/>
      <c r="MQ10" s="1295"/>
      <c r="MR10" s="1295"/>
      <c r="MS10" s="1295"/>
      <c r="MT10" s="1295"/>
      <c r="MU10" s="1295"/>
      <c r="MV10" s="1295"/>
      <c r="MW10" s="1295"/>
      <c r="MX10" s="1295"/>
      <c r="MY10" s="1295"/>
      <c r="MZ10" s="1295"/>
      <c r="NA10" s="1295"/>
      <c r="NB10" s="1295"/>
      <c r="NC10" s="1295"/>
      <c r="ND10" s="1295"/>
      <c r="NE10" s="1295"/>
      <c r="NF10" s="1295"/>
      <c r="NG10" s="1295"/>
      <c r="NH10" s="1295"/>
      <c r="NI10" s="1295"/>
      <c r="NJ10" s="1295"/>
      <c r="NK10" s="1295"/>
      <c r="NL10" s="1295"/>
      <c r="NM10" s="1295"/>
      <c r="NN10" s="1295"/>
      <c r="NO10" s="1295"/>
      <c r="NP10" s="1295"/>
      <c r="NQ10" s="1295"/>
      <c r="NR10" s="1295"/>
      <c r="NS10" s="1295"/>
      <c r="NT10" s="1295"/>
      <c r="NU10" s="1295"/>
      <c r="NV10" s="1295"/>
      <c r="NW10" s="1295"/>
      <c r="NX10" s="1295"/>
      <c r="NY10" s="1295"/>
      <c r="NZ10" s="1295"/>
      <c r="OA10" s="1295"/>
      <c r="OB10" s="1295"/>
      <c r="OC10" s="1295"/>
      <c r="OD10" s="1295"/>
      <c r="OE10" s="1295"/>
      <c r="OF10" s="1295"/>
      <c r="OG10" s="1295"/>
      <c r="OH10" s="1295"/>
      <c r="OI10" s="1295"/>
      <c r="OJ10" s="1295"/>
      <c r="OK10" s="1295"/>
      <c r="OL10" s="1295"/>
      <c r="OM10" s="1295"/>
      <c r="ON10" s="1295"/>
      <c r="OO10" s="1295"/>
      <c r="OP10" s="1295"/>
      <c r="OQ10" s="1295"/>
      <c r="OR10" s="1295"/>
      <c r="OS10" s="1295"/>
      <c r="OT10" s="1295"/>
      <c r="OU10" s="1295"/>
      <c r="OV10" s="1295"/>
      <c r="OW10" s="1295"/>
      <c r="OX10" s="1295"/>
      <c r="OY10" s="1295"/>
      <c r="OZ10" s="1295"/>
      <c r="PA10" s="1295"/>
      <c r="PB10" s="1295"/>
      <c r="PC10" s="1295"/>
      <c r="PD10" s="1295"/>
      <c r="PE10" s="1295"/>
      <c r="PF10" s="1295"/>
      <c r="PG10" s="1295"/>
    </row>
    <row r="11" spans="1:423" s="205" customFormat="1">
      <c r="A11" s="1457"/>
      <c r="B11" s="182" t="s">
        <v>57</v>
      </c>
      <c r="C11" s="192" t="s">
        <v>218</v>
      </c>
      <c r="D11" s="224">
        <v>10</v>
      </c>
      <c r="E11" s="184">
        <f t="shared" si="0"/>
        <v>1.5789644755458681</v>
      </c>
      <c r="F11" s="106" t="s">
        <v>32</v>
      </c>
      <c r="G11" s="107">
        <v>538</v>
      </c>
      <c r="H11" s="145">
        <v>307</v>
      </c>
      <c r="I11" s="1296">
        <v>35</v>
      </c>
      <c r="J11" s="1296">
        <v>35</v>
      </c>
      <c r="K11" s="186">
        <f t="shared" si="1"/>
        <v>0</v>
      </c>
      <c r="L11" s="185">
        <f t="shared" si="4"/>
        <v>165166</v>
      </c>
      <c r="M11" s="225">
        <v>0.19</v>
      </c>
      <c r="N11" s="1296">
        <f t="shared" si="2"/>
        <v>35569.3148</v>
      </c>
      <c r="O11" s="1296">
        <f t="shared" si="5"/>
        <v>18830</v>
      </c>
      <c r="P11" s="187">
        <f t="shared" si="6"/>
        <v>0</v>
      </c>
      <c r="Q11" s="1296">
        <f t="shared" si="3"/>
        <v>18830</v>
      </c>
      <c r="R11" s="188">
        <v>0</v>
      </c>
      <c r="S11" s="188">
        <f t="shared" si="15"/>
        <v>54399.3148</v>
      </c>
      <c r="T11" s="1308">
        <v>105269.5963144963</v>
      </c>
      <c r="U11" s="188">
        <f t="shared" si="7"/>
        <v>50323.140425531914</v>
      </c>
      <c r="V11" s="188">
        <f t="shared" si="8"/>
        <v>97381.68021692535</v>
      </c>
      <c r="W11" s="189">
        <f>IF(L11=0,0,(HLOOKUP(F11,'2012-2013 CE W T&amp;D &amp; ConsCredit'!$C$6:$P$36,D11+1,FALSE)))</f>
        <v>0.772479894449701</v>
      </c>
      <c r="X11" s="188">
        <f t="shared" si="9"/>
        <v>127587.41424667931</v>
      </c>
      <c r="Y11" s="190">
        <f t="shared" si="13"/>
        <v>4.4704899686559409</v>
      </c>
      <c r="Z11" s="191"/>
      <c r="AA11" s="188">
        <f t="shared" si="10"/>
        <v>54399.3148</v>
      </c>
      <c r="AB11" s="188">
        <f t="shared" si="11"/>
        <v>50323.140425531914</v>
      </c>
      <c r="AC11" s="189">
        <f>IF(L11=0,0,(HLOOKUP(F11,'2012-2013 CE W T&amp;D No ConsCredi'!$C$6:$P$36,D11+1,FALSE)))</f>
        <v>0.70225444949972815</v>
      </c>
      <c r="AD11" s="188">
        <f t="shared" si="12"/>
        <v>115988.5584060721</v>
      </c>
      <c r="AE11" s="191">
        <f t="shared" si="14"/>
        <v>2.3048752010560976</v>
      </c>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5"/>
      <c r="BD11" s="1295"/>
      <c r="BE11" s="1295"/>
      <c r="BF11" s="1295"/>
      <c r="BG11" s="1295"/>
      <c r="BH11" s="1295"/>
      <c r="BI11" s="1295"/>
      <c r="BJ11" s="1295"/>
      <c r="BK11" s="1295"/>
      <c r="BL11" s="1295"/>
      <c r="BM11" s="1295"/>
      <c r="BN11" s="1295"/>
      <c r="BO11" s="1295"/>
      <c r="BP11" s="1295"/>
      <c r="BQ11" s="1295"/>
      <c r="BR11" s="1295"/>
      <c r="BS11" s="1295"/>
      <c r="BT11" s="1295"/>
      <c r="BU11" s="1295"/>
      <c r="BV11" s="1295"/>
      <c r="BW11" s="1295"/>
      <c r="BX11" s="1295"/>
      <c r="BY11" s="1295"/>
      <c r="BZ11" s="1295"/>
      <c r="CA11" s="1295"/>
      <c r="CB11" s="1295"/>
      <c r="CC11" s="1295"/>
      <c r="CD11" s="1295"/>
      <c r="CE11" s="1295"/>
      <c r="CF11" s="1295"/>
      <c r="CG11" s="1295"/>
      <c r="CH11" s="1295"/>
      <c r="CI11" s="1295"/>
      <c r="CJ11" s="1295"/>
      <c r="CK11" s="1295"/>
      <c r="CL11" s="1295"/>
      <c r="CM11" s="1295"/>
      <c r="CN11" s="1295"/>
      <c r="CO11" s="1295"/>
      <c r="CP11" s="1295"/>
      <c r="CQ11" s="1295"/>
      <c r="CR11" s="1295"/>
      <c r="CS11" s="1295"/>
      <c r="CT11" s="1295"/>
      <c r="CU11" s="1295"/>
      <c r="CV11" s="1295"/>
      <c r="CW11" s="1295"/>
      <c r="CX11" s="1295"/>
      <c r="CY11" s="1295"/>
      <c r="CZ11" s="1295"/>
      <c r="DA11" s="1295"/>
      <c r="DB11" s="1295"/>
      <c r="DC11" s="1295"/>
      <c r="DD11" s="1295"/>
      <c r="DE11" s="1295"/>
      <c r="DF11" s="1295"/>
      <c r="DG11" s="1295"/>
      <c r="DH11" s="1295"/>
      <c r="DI11" s="1295"/>
      <c r="DJ11" s="1295"/>
      <c r="DK11" s="1295"/>
      <c r="DL11" s="1295"/>
      <c r="DM11" s="1295"/>
      <c r="DN11" s="1295"/>
      <c r="DO11" s="1295"/>
      <c r="DP11" s="1295"/>
      <c r="DQ11" s="1295"/>
      <c r="DR11" s="1295"/>
      <c r="DS11" s="1295"/>
      <c r="DT11" s="1295"/>
      <c r="DU11" s="1295"/>
      <c r="DV11" s="1295"/>
      <c r="DW11" s="1295"/>
      <c r="DX11" s="1295"/>
      <c r="DY11" s="1295"/>
      <c r="DZ11" s="1295"/>
      <c r="EA11" s="1295"/>
      <c r="EB11" s="1295"/>
      <c r="EC11" s="1295"/>
      <c r="ED11" s="1295"/>
      <c r="EE11" s="1295"/>
      <c r="EF11" s="1295"/>
      <c r="EG11" s="1295"/>
      <c r="EH11" s="1295"/>
      <c r="EI11" s="1295"/>
      <c r="EJ11" s="1295"/>
      <c r="EK11" s="1295"/>
      <c r="EL11" s="1295"/>
      <c r="EM11" s="1295"/>
      <c r="EN11" s="1295"/>
      <c r="EO11" s="1295"/>
      <c r="EP11" s="1295"/>
      <c r="EQ11" s="1295"/>
      <c r="ER11" s="1295"/>
      <c r="ES11" s="1295"/>
      <c r="ET11" s="1295"/>
      <c r="EU11" s="1295"/>
      <c r="EV11" s="1295"/>
      <c r="EW11" s="1295"/>
      <c r="EX11" s="1295"/>
      <c r="EY11" s="1295"/>
      <c r="EZ11" s="1295"/>
      <c r="FA11" s="1295"/>
      <c r="FB11" s="1295"/>
      <c r="FC11" s="1295"/>
      <c r="FD11" s="1295"/>
      <c r="FE11" s="1295"/>
      <c r="FF11" s="1295"/>
      <c r="FG11" s="1295"/>
      <c r="FH11" s="1295"/>
      <c r="FI11" s="1295"/>
      <c r="FJ11" s="1295"/>
      <c r="FK11" s="1295"/>
      <c r="FL11" s="1295"/>
      <c r="FM11" s="1295"/>
      <c r="FN11" s="1295"/>
      <c r="FO11" s="1295"/>
      <c r="FP11" s="1295"/>
      <c r="FQ11" s="1295"/>
      <c r="FR11" s="1295"/>
      <c r="FS11" s="1295"/>
      <c r="FT11" s="1295"/>
      <c r="FU11" s="1295"/>
      <c r="FV11" s="1295"/>
      <c r="FW11" s="1295"/>
      <c r="FX11" s="1295"/>
      <c r="FY11" s="1295"/>
      <c r="FZ11" s="1295"/>
      <c r="GA11" s="1295"/>
      <c r="GB11" s="1295"/>
      <c r="GC11" s="1295"/>
      <c r="GD11" s="1295"/>
      <c r="GE11" s="1295"/>
      <c r="GF11" s="1295"/>
      <c r="GG11" s="1295"/>
      <c r="GH11" s="1295"/>
      <c r="GI11" s="1295"/>
      <c r="GJ11" s="1295"/>
      <c r="GK11" s="1295"/>
      <c r="GL11" s="1295"/>
      <c r="GM11" s="1295"/>
      <c r="GN11" s="1295"/>
      <c r="GO11" s="1295"/>
      <c r="GP11" s="1295"/>
      <c r="GQ11" s="1295"/>
      <c r="GR11" s="1295"/>
      <c r="GS11" s="1295"/>
      <c r="GT11" s="1295"/>
      <c r="GU11" s="1295"/>
      <c r="GV11" s="1295"/>
      <c r="GW11" s="1295"/>
      <c r="GX11" s="1295"/>
      <c r="GY11" s="1295"/>
      <c r="GZ11" s="1295"/>
      <c r="HA11" s="1295"/>
      <c r="HB11" s="1295"/>
      <c r="HC11" s="1295"/>
      <c r="HD11" s="1295"/>
      <c r="HE11" s="1295"/>
      <c r="HF11" s="1295"/>
      <c r="HG11" s="1295"/>
      <c r="HH11" s="1295"/>
      <c r="HI11" s="1295"/>
      <c r="HJ11" s="1295"/>
      <c r="HK11" s="1295"/>
      <c r="HL11" s="1295"/>
      <c r="HM11" s="1295"/>
      <c r="HN11" s="1295"/>
      <c r="HO11" s="1295"/>
      <c r="HP11" s="1295"/>
      <c r="HQ11" s="1295"/>
      <c r="HR11" s="1295"/>
      <c r="HS11" s="1295"/>
      <c r="HT11" s="1295"/>
      <c r="HU11" s="1295"/>
      <c r="HV11" s="1295"/>
      <c r="HW11" s="1295"/>
      <c r="HX11" s="1295"/>
      <c r="HY11" s="1295"/>
      <c r="HZ11" s="1295"/>
      <c r="IA11" s="1295"/>
      <c r="IB11" s="1295"/>
      <c r="IC11" s="1295"/>
      <c r="ID11" s="1295"/>
      <c r="IE11" s="1295"/>
      <c r="IF11" s="1295"/>
      <c r="IG11" s="1295"/>
      <c r="IH11" s="1295"/>
      <c r="II11" s="1295"/>
      <c r="IJ11" s="1295"/>
      <c r="IK11" s="1295"/>
      <c r="IL11" s="1295"/>
      <c r="IM11" s="1295"/>
      <c r="IN11" s="1295"/>
      <c r="IO11" s="1295"/>
      <c r="IP11" s="1295"/>
      <c r="IQ11" s="1295"/>
      <c r="IR11" s="1295"/>
      <c r="IS11" s="1295"/>
      <c r="IT11" s="1295"/>
      <c r="IU11" s="1295"/>
      <c r="IV11" s="1295"/>
      <c r="IW11" s="1295"/>
      <c r="IX11" s="1295"/>
      <c r="IY11" s="1295"/>
      <c r="IZ11" s="1295"/>
      <c r="JA11" s="1295"/>
      <c r="JB11" s="1295"/>
      <c r="JC11" s="1295"/>
      <c r="JD11" s="1295"/>
      <c r="JE11" s="1295"/>
      <c r="JF11" s="1295"/>
      <c r="JG11" s="1295"/>
      <c r="JH11" s="1295"/>
      <c r="JI11" s="1295"/>
      <c r="JJ11" s="1295"/>
      <c r="JK11" s="1295"/>
      <c r="JL11" s="1295"/>
      <c r="JM11" s="1295"/>
      <c r="JN11" s="1295"/>
      <c r="JO11" s="1295"/>
      <c r="JP11" s="1295"/>
      <c r="JQ11" s="1295"/>
      <c r="JR11" s="1295"/>
      <c r="JS11" s="1295"/>
      <c r="JT11" s="1295"/>
      <c r="JU11" s="1295"/>
      <c r="JV11" s="1295"/>
      <c r="JW11" s="1295"/>
      <c r="JX11" s="1295"/>
      <c r="JY11" s="1295"/>
      <c r="JZ11" s="1295"/>
      <c r="KA11" s="1295"/>
      <c r="KB11" s="1295"/>
      <c r="KC11" s="1295"/>
      <c r="KD11" s="1295"/>
      <c r="KE11" s="1295"/>
      <c r="KF11" s="1295"/>
      <c r="KG11" s="1295"/>
      <c r="KH11" s="1295"/>
      <c r="KI11" s="1295"/>
      <c r="KJ11" s="1295"/>
      <c r="KK11" s="1295"/>
      <c r="KL11" s="1295"/>
      <c r="KM11" s="1295"/>
      <c r="KN11" s="1295"/>
      <c r="KO11" s="1295"/>
      <c r="KP11" s="1295"/>
      <c r="KQ11" s="1295"/>
      <c r="KR11" s="1295"/>
      <c r="KS11" s="1295"/>
      <c r="KT11" s="1295"/>
      <c r="KU11" s="1295"/>
      <c r="KV11" s="1295"/>
      <c r="KW11" s="1295"/>
      <c r="KX11" s="1295"/>
      <c r="KY11" s="1295"/>
      <c r="KZ11" s="1295"/>
      <c r="LA11" s="1295"/>
      <c r="LB11" s="1295"/>
      <c r="LC11" s="1295"/>
      <c r="LD11" s="1295"/>
      <c r="LE11" s="1295"/>
      <c r="LF11" s="1295"/>
      <c r="LG11" s="1295"/>
      <c r="LH11" s="1295"/>
      <c r="LI11" s="1295"/>
      <c r="LJ11" s="1295"/>
      <c r="LK11" s="1295"/>
      <c r="LL11" s="1295"/>
      <c r="LM11" s="1295"/>
      <c r="LN11" s="1295"/>
      <c r="LO11" s="1295"/>
      <c r="LP11" s="1295"/>
      <c r="LQ11" s="1295"/>
      <c r="LR11" s="1295"/>
      <c r="LS11" s="1295"/>
      <c r="LT11" s="1295"/>
      <c r="LU11" s="1295"/>
      <c r="LV11" s="1295"/>
      <c r="LW11" s="1295"/>
      <c r="LX11" s="1295"/>
      <c r="LY11" s="1295"/>
      <c r="LZ11" s="1295"/>
      <c r="MA11" s="1295"/>
      <c r="MB11" s="1295"/>
      <c r="MC11" s="1295"/>
      <c r="MD11" s="1295"/>
      <c r="ME11" s="1295"/>
      <c r="MF11" s="1295"/>
      <c r="MG11" s="1295"/>
      <c r="MH11" s="1295"/>
      <c r="MI11" s="1295"/>
      <c r="MJ11" s="1295"/>
      <c r="MK11" s="1295"/>
      <c r="ML11" s="1295"/>
      <c r="MM11" s="1295"/>
      <c r="MN11" s="1295"/>
      <c r="MO11" s="1295"/>
      <c r="MP11" s="1295"/>
      <c r="MQ11" s="1295"/>
      <c r="MR11" s="1295"/>
      <c r="MS11" s="1295"/>
      <c r="MT11" s="1295"/>
      <c r="MU11" s="1295"/>
      <c r="MV11" s="1295"/>
      <c r="MW11" s="1295"/>
      <c r="MX11" s="1295"/>
      <c r="MY11" s="1295"/>
      <c r="MZ11" s="1295"/>
      <c r="NA11" s="1295"/>
      <c r="NB11" s="1295"/>
      <c r="NC11" s="1295"/>
      <c r="ND11" s="1295"/>
      <c r="NE11" s="1295"/>
      <c r="NF11" s="1295"/>
      <c r="NG11" s="1295"/>
      <c r="NH11" s="1295"/>
      <c r="NI11" s="1295"/>
      <c r="NJ11" s="1295"/>
      <c r="NK11" s="1295"/>
      <c r="NL11" s="1295"/>
      <c r="NM11" s="1295"/>
      <c r="NN11" s="1295"/>
      <c r="NO11" s="1295"/>
      <c r="NP11" s="1295"/>
      <c r="NQ11" s="1295"/>
      <c r="NR11" s="1295"/>
      <c r="NS11" s="1295"/>
      <c r="NT11" s="1295"/>
      <c r="NU11" s="1295"/>
      <c r="NV11" s="1295"/>
      <c r="NW11" s="1295"/>
      <c r="NX11" s="1295"/>
      <c r="NY11" s="1295"/>
      <c r="NZ11" s="1295"/>
      <c r="OA11" s="1295"/>
      <c r="OB11" s="1295"/>
      <c r="OC11" s="1295"/>
      <c r="OD11" s="1295"/>
      <c r="OE11" s="1295"/>
      <c r="OF11" s="1295"/>
      <c r="OG11" s="1295"/>
      <c r="OH11" s="1295"/>
      <c r="OI11" s="1295"/>
      <c r="OJ11" s="1295"/>
      <c r="OK11" s="1295"/>
      <c r="OL11" s="1295"/>
      <c r="OM11" s="1295"/>
      <c r="ON11" s="1295"/>
      <c r="OO11" s="1295"/>
      <c r="OP11" s="1295"/>
      <c r="OQ11" s="1295"/>
      <c r="OR11" s="1295"/>
      <c r="OS11" s="1295"/>
      <c r="OT11" s="1295"/>
      <c r="OU11" s="1295"/>
      <c r="OV11" s="1295"/>
      <c r="OW11" s="1295"/>
      <c r="OX11" s="1295"/>
      <c r="OY11" s="1295"/>
      <c r="OZ11" s="1295"/>
      <c r="PA11" s="1295"/>
      <c r="PB11" s="1295"/>
      <c r="PC11" s="1295"/>
      <c r="PD11" s="1295"/>
      <c r="PE11" s="1295"/>
      <c r="PF11" s="1295"/>
      <c r="PG11" s="1295"/>
    </row>
    <row r="12" spans="1:423" s="205" customFormat="1">
      <c r="A12" s="1457"/>
      <c r="B12" s="182" t="s">
        <v>57</v>
      </c>
      <c r="C12" s="192" t="s">
        <v>219</v>
      </c>
      <c r="D12" s="224">
        <v>10</v>
      </c>
      <c r="E12" s="184">
        <f t="shared" si="0"/>
        <v>0.74839394287025351</v>
      </c>
      <c r="F12" s="106" t="s">
        <v>32</v>
      </c>
      <c r="G12" s="107">
        <v>255</v>
      </c>
      <c r="H12" s="145">
        <v>307</v>
      </c>
      <c r="I12" s="1296">
        <v>15</v>
      </c>
      <c r="J12" s="1296">
        <v>15</v>
      </c>
      <c r="K12" s="186">
        <f t="shared" si="1"/>
        <v>0</v>
      </c>
      <c r="L12" s="185">
        <f t="shared" si="4"/>
        <v>78285</v>
      </c>
      <c r="M12" s="225">
        <v>0.16</v>
      </c>
      <c r="N12" s="1296">
        <f t="shared" si="2"/>
        <v>29953.107200000002</v>
      </c>
      <c r="O12" s="1296">
        <f t="shared" si="5"/>
        <v>3825</v>
      </c>
      <c r="P12" s="187">
        <f t="shared" si="6"/>
        <v>0</v>
      </c>
      <c r="Q12" s="1296">
        <f t="shared" si="3"/>
        <v>3825</v>
      </c>
      <c r="R12" s="188">
        <v>0</v>
      </c>
      <c r="S12" s="188">
        <f t="shared" si="15"/>
        <v>33778.107199999999</v>
      </c>
      <c r="T12" s="1308">
        <v>49911.216543816547</v>
      </c>
      <c r="U12" s="188">
        <f t="shared" si="7"/>
        <v>31247.092691951897</v>
      </c>
      <c r="V12" s="188">
        <f t="shared" si="8"/>
        <v>46171.338153391815</v>
      </c>
      <c r="W12" s="189">
        <f>IF(L12=0,0,(HLOOKUP(F12,'2012-2013 CE W T&amp;D &amp; ConsCredit'!$C$6:$P$36,D12+1,FALSE)))</f>
        <v>0.772479894449701</v>
      </c>
      <c r="X12" s="188">
        <f t="shared" si="9"/>
        <v>60473.588536994845</v>
      </c>
      <c r="Y12" s="190">
        <f t="shared" si="13"/>
        <v>3.4129551744778639</v>
      </c>
      <c r="Z12" s="191"/>
      <c r="AA12" s="188">
        <f t="shared" si="10"/>
        <v>33778.107199999999</v>
      </c>
      <c r="AB12" s="188">
        <f t="shared" si="11"/>
        <v>31247.092691951897</v>
      </c>
      <c r="AC12" s="189">
        <f>IF(L12=0,0,(HLOOKUP(F12,'2012-2013 CE W T&amp;D No ConsCredi'!$C$6:$P$36,D12+1,FALSE)))</f>
        <v>0.70225444949972815</v>
      </c>
      <c r="AD12" s="188">
        <f t="shared" si="12"/>
        <v>54975.989579086221</v>
      </c>
      <c r="AE12" s="191">
        <f t="shared" si="14"/>
        <v>1.759395349867094</v>
      </c>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c r="DF12" s="1295"/>
      <c r="DG12" s="1295"/>
      <c r="DH12" s="1295"/>
      <c r="DI12" s="1295"/>
      <c r="DJ12" s="1295"/>
      <c r="DK12" s="1295"/>
      <c r="DL12" s="1295"/>
      <c r="DM12" s="1295"/>
      <c r="DN12" s="1295"/>
      <c r="DO12" s="1295"/>
      <c r="DP12" s="1295"/>
      <c r="DQ12" s="1295"/>
      <c r="DR12" s="1295"/>
      <c r="DS12" s="1295"/>
      <c r="DT12" s="1295"/>
      <c r="DU12" s="1295"/>
      <c r="DV12" s="1295"/>
      <c r="DW12" s="1295"/>
      <c r="DX12" s="1295"/>
      <c r="DY12" s="1295"/>
      <c r="DZ12" s="1295"/>
      <c r="EA12" s="1295"/>
      <c r="EB12" s="1295"/>
      <c r="EC12" s="1295"/>
      <c r="ED12" s="1295"/>
      <c r="EE12" s="1295"/>
      <c r="EF12" s="1295"/>
      <c r="EG12" s="1295"/>
      <c r="EH12" s="1295"/>
      <c r="EI12" s="1295"/>
      <c r="EJ12" s="1295"/>
      <c r="EK12" s="1295"/>
      <c r="EL12" s="1295"/>
      <c r="EM12" s="1295"/>
      <c r="EN12" s="1295"/>
      <c r="EO12" s="1295"/>
      <c r="EP12" s="1295"/>
      <c r="EQ12" s="1295"/>
      <c r="ER12" s="1295"/>
      <c r="ES12" s="1295"/>
      <c r="ET12" s="1295"/>
      <c r="EU12" s="1295"/>
      <c r="EV12" s="1295"/>
      <c r="EW12" s="1295"/>
      <c r="EX12" s="1295"/>
      <c r="EY12" s="1295"/>
      <c r="EZ12" s="1295"/>
      <c r="FA12" s="1295"/>
      <c r="FB12" s="1295"/>
      <c r="FC12" s="1295"/>
      <c r="FD12" s="1295"/>
      <c r="FE12" s="1295"/>
      <c r="FF12" s="1295"/>
      <c r="FG12" s="1295"/>
      <c r="FH12" s="1295"/>
      <c r="FI12" s="1295"/>
      <c r="FJ12" s="1295"/>
      <c r="FK12" s="1295"/>
      <c r="FL12" s="1295"/>
      <c r="FM12" s="1295"/>
      <c r="FN12" s="1295"/>
      <c r="FO12" s="1295"/>
      <c r="FP12" s="1295"/>
      <c r="FQ12" s="1295"/>
      <c r="FR12" s="1295"/>
      <c r="FS12" s="1295"/>
      <c r="FT12" s="1295"/>
      <c r="FU12" s="1295"/>
      <c r="FV12" s="1295"/>
      <c r="FW12" s="1295"/>
      <c r="FX12" s="1295"/>
      <c r="FY12" s="1295"/>
      <c r="FZ12" s="1295"/>
      <c r="GA12" s="1295"/>
      <c r="GB12" s="1295"/>
      <c r="GC12" s="1295"/>
      <c r="GD12" s="1295"/>
      <c r="GE12" s="1295"/>
      <c r="GF12" s="1295"/>
      <c r="GG12" s="1295"/>
      <c r="GH12" s="1295"/>
      <c r="GI12" s="1295"/>
      <c r="GJ12" s="1295"/>
      <c r="GK12" s="1295"/>
      <c r="GL12" s="1295"/>
      <c r="GM12" s="1295"/>
      <c r="GN12" s="1295"/>
      <c r="GO12" s="1295"/>
      <c r="GP12" s="1295"/>
      <c r="GQ12" s="1295"/>
      <c r="GR12" s="1295"/>
      <c r="GS12" s="1295"/>
      <c r="GT12" s="1295"/>
      <c r="GU12" s="1295"/>
      <c r="GV12" s="1295"/>
      <c r="GW12" s="1295"/>
      <c r="GX12" s="1295"/>
      <c r="GY12" s="1295"/>
      <c r="GZ12" s="1295"/>
      <c r="HA12" s="1295"/>
      <c r="HB12" s="1295"/>
      <c r="HC12" s="1295"/>
      <c r="HD12" s="1295"/>
      <c r="HE12" s="1295"/>
      <c r="HF12" s="1295"/>
      <c r="HG12" s="1295"/>
      <c r="HH12" s="1295"/>
      <c r="HI12" s="1295"/>
      <c r="HJ12" s="1295"/>
      <c r="HK12" s="1295"/>
      <c r="HL12" s="1295"/>
      <c r="HM12" s="1295"/>
      <c r="HN12" s="1295"/>
      <c r="HO12" s="1295"/>
      <c r="HP12" s="1295"/>
      <c r="HQ12" s="1295"/>
      <c r="HR12" s="1295"/>
      <c r="HS12" s="1295"/>
      <c r="HT12" s="1295"/>
      <c r="HU12" s="1295"/>
      <c r="HV12" s="1295"/>
      <c r="HW12" s="1295"/>
      <c r="HX12" s="1295"/>
      <c r="HY12" s="1295"/>
      <c r="HZ12" s="1295"/>
      <c r="IA12" s="1295"/>
      <c r="IB12" s="1295"/>
      <c r="IC12" s="1295"/>
      <c r="ID12" s="1295"/>
      <c r="IE12" s="1295"/>
      <c r="IF12" s="1295"/>
      <c r="IG12" s="1295"/>
      <c r="IH12" s="1295"/>
      <c r="II12" s="1295"/>
      <c r="IJ12" s="1295"/>
      <c r="IK12" s="1295"/>
      <c r="IL12" s="1295"/>
      <c r="IM12" s="1295"/>
      <c r="IN12" s="1295"/>
      <c r="IO12" s="1295"/>
      <c r="IP12" s="1295"/>
      <c r="IQ12" s="1295"/>
      <c r="IR12" s="1295"/>
      <c r="IS12" s="1295"/>
      <c r="IT12" s="1295"/>
      <c r="IU12" s="1295"/>
      <c r="IV12" s="1295"/>
      <c r="IW12" s="1295"/>
      <c r="IX12" s="1295"/>
      <c r="IY12" s="1295"/>
      <c r="IZ12" s="1295"/>
      <c r="JA12" s="1295"/>
      <c r="JB12" s="1295"/>
      <c r="JC12" s="1295"/>
      <c r="JD12" s="1295"/>
      <c r="JE12" s="1295"/>
      <c r="JF12" s="1295"/>
      <c r="JG12" s="1295"/>
      <c r="JH12" s="1295"/>
      <c r="JI12" s="1295"/>
      <c r="JJ12" s="1295"/>
      <c r="JK12" s="1295"/>
      <c r="JL12" s="1295"/>
      <c r="JM12" s="1295"/>
      <c r="JN12" s="1295"/>
      <c r="JO12" s="1295"/>
      <c r="JP12" s="1295"/>
      <c r="JQ12" s="1295"/>
      <c r="JR12" s="1295"/>
      <c r="JS12" s="1295"/>
      <c r="JT12" s="1295"/>
      <c r="JU12" s="1295"/>
      <c r="JV12" s="1295"/>
      <c r="JW12" s="1295"/>
      <c r="JX12" s="1295"/>
      <c r="JY12" s="1295"/>
      <c r="JZ12" s="1295"/>
      <c r="KA12" s="1295"/>
      <c r="KB12" s="1295"/>
      <c r="KC12" s="1295"/>
      <c r="KD12" s="1295"/>
      <c r="KE12" s="1295"/>
      <c r="KF12" s="1295"/>
      <c r="KG12" s="1295"/>
      <c r="KH12" s="1295"/>
      <c r="KI12" s="1295"/>
      <c r="KJ12" s="1295"/>
      <c r="KK12" s="1295"/>
      <c r="KL12" s="1295"/>
      <c r="KM12" s="1295"/>
      <c r="KN12" s="1295"/>
      <c r="KO12" s="1295"/>
      <c r="KP12" s="1295"/>
      <c r="KQ12" s="1295"/>
      <c r="KR12" s="1295"/>
      <c r="KS12" s="1295"/>
      <c r="KT12" s="1295"/>
      <c r="KU12" s="1295"/>
      <c r="KV12" s="1295"/>
      <c r="KW12" s="1295"/>
      <c r="KX12" s="1295"/>
      <c r="KY12" s="1295"/>
      <c r="KZ12" s="1295"/>
      <c r="LA12" s="1295"/>
      <c r="LB12" s="1295"/>
      <c r="LC12" s="1295"/>
      <c r="LD12" s="1295"/>
      <c r="LE12" s="1295"/>
      <c r="LF12" s="1295"/>
      <c r="LG12" s="1295"/>
      <c r="LH12" s="1295"/>
      <c r="LI12" s="1295"/>
      <c r="LJ12" s="1295"/>
      <c r="LK12" s="1295"/>
      <c r="LL12" s="1295"/>
      <c r="LM12" s="1295"/>
      <c r="LN12" s="1295"/>
      <c r="LO12" s="1295"/>
      <c r="LP12" s="1295"/>
      <c r="LQ12" s="1295"/>
      <c r="LR12" s="1295"/>
      <c r="LS12" s="1295"/>
      <c r="LT12" s="1295"/>
      <c r="LU12" s="1295"/>
      <c r="LV12" s="1295"/>
      <c r="LW12" s="1295"/>
      <c r="LX12" s="1295"/>
      <c r="LY12" s="1295"/>
      <c r="LZ12" s="1295"/>
      <c r="MA12" s="1295"/>
      <c r="MB12" s="1295"/>
      <c r="MC12" s="1295"/>
      <c r="MD12" s="1295"/>
      <c r="ME12" s="1295"/>
      <c r="MF12" s="1295"/>
      <c r="MG12" s="1295"/>
      <c r="MH12" s="1295"/>
      <c r="MI12" s="1295"/>
      <c r="MJ12" s="1295"/>
      <c r="MK12" s="1295"/>
      <c r="ML12" s="1295"/>
      <c r="MM12" s="1295"/>
      <c r="MN12" s="1295"/>
      <c r="MO12" s="1295"/>
      <c r="MP12" s="1295"/>
      <c r="MQ12" s="1295"/>
      <c r="MR12" s="1295"/>
      <c r="MS12" s="1295"/>
      <c r="MT12" s="1295"/>
      <c r="MU12" s="1295"/>
      <c r="MV12" s="1295"/>
      <c r="MW12" s="1295"/>
      <c r="MX12" s="1295"/>
      <c r="MY12" s="1295"/>
      <c r="MZ12" s="1295"/>
      <c r="NA12" s="1295"/>
      <c r="NB12" s="1295"/>
      <c r="NC12" s="1295"/>
      <c r="ND12" s="1295"/>
      <c r="NE12" s="1295"/>
      <c r="NF12" s="1295"/>
      <c r="NG12" s="1295"/>
      <c r="NH12" s="1295"/>
      <c r="NI12" s="1295"/>
      <c r="NJ12" s="1295"/>
      <c r="NK12" s="1295"/>
      <c r="NL12" s="1295"/>
      <c r="NM12" s="1295"/>
      <c r="NN12" s="1295"/>
      <c r="NO12" s="1295"/>
      <c r="NP12" s="1295"/>
      <c r="NQ12" s="1295"/>
      <c r="NR12" s="1295"/>
      <c r="NS12" s="1295"/>
      <c r="NT12" s="1295"/>
      <c r="NU12" s="1295"/>
      <c r="NV12" s="1295"/>
      <c r="NW12" s="1295"/>
      <c r="NX12" s="1295"/>
      <c r="NY12" s="1295"/>
      <c r="NZ12" s="1295"/>
      <c r="OA12" s="1295"/>
      <c r="OB12" s="1295"/>
      <c r="OC12" s="1295"/>
      <c r="OD12" s="1295"/>
      <c r="OE12" s="1295"/>
      <c r="OF12" s="1295"/>
      <c r="OG12" s="1295"/>
      <c r="OH12" s="1295"/>
      <c r="OI12" s="1295"/>
      <c r="OJ12" s="1295"/>
      <c r="OK12" s="1295"/>
      <c r="OL12" s="1295"/>
      <c r="OM12" s="1295"/>
      <c r="ON12" s="1295"/>
      <c r="OO12" s="1295"/>
      <c r="OP12" s="1295"/>
      <c r="OQ12" s="1295"/>
      <c r="OR12" s="1295"/>
      <c r="OS12" s="1295"/>
      <c r="OT12" s="1295"/>
      <c r="OU12" s="1295"/>
      <c r="OV12" s="1295"/>
      <c r="OW12" s="1295"/>
      <c r="OX12" s="1295"/>
      <c r="OY12" s="1295"/>
      <c r="OZ12" s="1295"/>
      <c r="PA12" s="1295"/>
      <c r="PB12" s="1295"/>
      <c r="PC12" s="1295"/>
      <c r="PD12" s="1295"/>
      <c r="PE12" s="1295"/>
      <c r="PF12" s="1295"/>
      <c r="PG12" s="1295"/>
    </row>
    <row r="13" spans="1:423" s="205" customFormat="1">
      <c r="A13" s="1457"/>
      <c r="B13" s="182" t="s">
        <v>57</v>
      </c>
      <c r="C13" s="192" t="s">
        <v>220</v>
      </c>
      <c r="D13" s="224">
        <v>5</v>
      </c>
      <c r="E13" s="184">
        <f t="shared" si="0"/>
        <v>0.92821020228671947</v>
      </c>
      <c r="F13" s="106" t="s">
        <v>35</v>
      </c>
      <c r="G13" s="107">
        <v>8443</v>
      </c>
      <c r="H13" s="145">
        <v>23</v>
      </c>
      <c r="I13" s="1296">
        <v>4.9000000000000004</v>
      </c>
      <c r="J13" s="186">
        <v>4.9000000000000004</v>
      </c>
      <c r="K13" s="186">
        <f t="shared" si="1"/>
        <v>0</v>
      </c>
      <c r="L13" s="185">
        <f t="shared" si="4"/>
        <v>194189</v>
      </c>
      <c r="M13" s="225">
        <v>7.0000000000000007E-2</v>
      </c>
      <c r="N13" s="1296">
        <f t="shared" si="2"/>
        <v>13104.484400000003</v>
      </c>
      <c r="O13" s="1296">
        <f t="shared" si="5"/>
        <v>41370.700000000004</v>
      </c>
      <c r="P13" s="187">
        <f t="shared" si="6"/>
        <v>0</v>
      </c>
      <c r="Q13" s="1296">
        <f t="shared" si="3"/>
        <v>41370.700000000004</v>
      </c>
      <c r="R13" s="188">
        <v>0</v>
      </c>
      <c r="S13" s="188">
        <f t="shared" si="15"/>
        <v>54475.184400000006</v>
      </c>
      <c r="T13" s="1308"/>
      <c r="U13" s="188">
        <f t="shared" si="7"/>
        <v>50393.325069380211</v>
      </c>
      <c r="V13" s="188">
        <f t="shared" si="8"/>
        <v>0</v>
      </c>
      <c r="W13" s="189">
        <f>IF(L13=0,0,(HLOOKUP(F13,'2012-2013 CE W T&amp;D &amp; ConsCredit'!$C$6:$P$36,D13+1,FALSE)))</f>
        <v>0.44574940452037132</v>
      </c>
      <c r="X13" s="188">
        <f t="shared" si="9"/>
        <v>86559.63111440638</v>
      </c>
      <c r="Y13" s="190">
        <f t="shared" si="13"/>
        <v>1.7176804863587261</v>
      </c>
      <c r="Z13" s="191"/>
      <c r="AA13" s="188">
        <f t="shared" si="10"/>
        <v>54475.184400000006</v>
      </c>
      <c r="AB13" s="188">
        <f t="shared" si="11"/>
        <v>50393.325069380211</v>
      </c>
      <c r="AC13" s="189">
        <f>IF(L13=0,0,(HLOOKUP(F13,'2012-2013 CE W T&amp;D No ConsCredi'!$C$6:$P$36,D13+1,FALSE)))</f>
        <v>0.40522673138215576</v>
      </c>
      <c r="AD13" s="188">
        <f t="shared" si="12"/>
        <v>78690.573740369451</v>
      </c>
      <c r="AE13" s="191">
        <f t="shared" si="14"/>
        <v>1.5615277148715694</v>
      </c>
      <c r="AF13" s="1295"/>
      <c r="AG13" s="1295"/>
      <c r="AH13" s="1295"/>
      <c r="AI13" s="1295"/>
      <c r="AJ13" s="1295"/>
      <c r="AK13" s="1295"/>
      <c r="AL13" s="1295"/>
      <c r="AM13" s="1295"/>
      <c r="AN13" s="1295"/>
      <c r="AO13" s="1295"/>
      <c r="AP13" s="1295"/>
      <c r="AQ13" s="1295"/>
      <c r="AR13" s="1295"/>
      <c r="AS13" s="1295"/>
      <c r="AT13" s="1295"/>
      <c r="AU13" s="1295"/>
      <c r="AV13" s="1295"/>
      <c r="AW13" s="1295"/>
      <c r="AX13" s="1295"/>
      <c r="AY13" s="1295"/>
      <c r="AZ13" s="1295"/>
      <c r="BA13" s="1295"/>
      <c r="BB13" s="1295"/>
      <c r="BC13" s="1295"/>
      <c r="BD13" s="1295"/>
      <c r="BE13" s="1295"/>
      <c r="BF13" s="1295"/>
      <c r="BG13" s="1295"/>
      <c r="BH13" s="1295"/>
      <c r="BI13" s="1295"/>
      <c r="BJ13" s="1295"/>
      <c r="BK13" s="1295"/>
      <c r="BL13" s="1295"/>
      <c r="BM13" s="1295"/>
      <c r="BN13" s="1295"/>
      <c r="BO13" s="1295"/>
      <c r="BP13" s="1295"/>
      <c r="BQ13" s="1295"/>
      <c r="BR13" s="1295"/>
      <c r="BS13" s="1295"/>
      <c r="BT13" s="1295"/>
      <c r="BU13" s="1295"/>
      <c r="BV13" s="1295"/>
      <c r="BW13" s="1295"/>
      <c r="BX13" s="1295"/>
      <c r="BY13" s="1295"/>
      <c r="BZ13" s="1295"/>
      <c r="CA13" s="1295"/>
      <c r="CB13" s="1295"/>
      <c r="CC13" s="1295"/>
      <c r="CD13" s="1295"/>
      <c r="CE13" s="1295"/>
      <c r="CF13" s="1295"/>
      <c r="CG13" s="1295"/>
      <c r="CH13" s="1295"/>
      <c r="CI13" s="1295"/>
      <c r="CJ13" s="1295"/>
      <c r="CK13" s="1295"/>
      <c r="CL13" s="1295"/>
      <c r="CM13" s="1295"/>
      <c r="CN13" s="1295"/>
      <c r="CO13" s="1295"/>
      <c r="CP13" s="1295"/>
      <c r="CQ13" s="1295"/>
      <c r="CR13" s="1295"/>
      <c r="CS13" s="1295"/>
      <c r="CT13" s="1295"/>
      <c r="CU13" s="1295"/>
      <c r="CV13" s="1295"/>
      <c r="CW13" s="1295"/>
      <c r="CX13" s="1295"/>
      <c r="CY13" s="1295"/>
      <c r="CZ13" s="1295"/>
      <c r="DA13" s="1295"/>
      <c r="DB13" s="1295"/>
      <c r="DC13" s="1295"/>
      <c r="DD13" s="1295"/>
      <c r="DE13" s="1295"/>
      <c r="DF13" s="1295"/>
      <c r="DG13" s="1295"/>
      <c r="DH13" s="1295"/>
      <c r="DI13" s="1295"/>
      <c r="DJ13" s="1295"/>
      <c r="DK13" s="1295"/>
      <c r="DL13" s="1295"/>
      <c r="DM13" s="1295"/>
      <c r="DN13" s="1295"/>
      <c r="DO13" s="1295"/>
      <c r="DP13" s="1295"/>
      <c r="DQ13" s="1295"/>
      <c r="DR13" s="1295"/>
      <c r="DS13" s="1295"/>
      <c r="DT13" s="1295"/>
      <c r="DU13" s="1295"/>
      <c r="DV13" s="1295"/>
      <c r="DW13" s="1295"/>
      <c r="DX13" s="1295"/>
      <c r="DY13" s="1295"/>
      <c r="DZ13" s="1295"/>
      <c r="EA13" s="1295"/>
      <c r="EB13" s="1295"/>
      <c r="EC13" s="1295"/>
      <c r="ED13" s="1295"/>
      <c r="EE13" s="1295"/>
      <c r="EF13" s="1295"/>
      <c r="EG13" s="1295"/>
      <c r="EH13" s="1295"/>
      <c r="EI13" s="1295"/>
      <c r="EJ13" s="1295"/>
      <c r="EK13" s="1295"/>
      <c r="EL13" s="1295"/>
      <c r="EM13" s="1295"/>
      <c r="EN13" s="1295"/>
      <c r="EO13" s="1295"/>
      <c r="EP13" s="1295"/>
      <c r="EQ13" s="1295"/>
      <c r="ER13" s="1295"/>
      <c r="ES13" s="1295"/>
      <c r="ET13" s="1295"/>
      <c r="EU13" s="1295"/>
      <c r="EV13" s="1295"/>
      <c r="EW13" s="1295"/>
      <c r="EX13" s="1295"/>
      <c r="EY13" s="1295"/>
      <c r="EZ13" s="1295"/>
      <c r="FA13" s="1295"/>
      <c r="FB13" s="1295"/>
      <c r="FC13" s="1295"/>
      <c r="FD13" s="1295"/>
      <c r="FE13" s="1295"/>
      <c r="FF13" s="1295"/>
      <c r="FG13" s="1295"/>
      <c r="FH13" s="1295"/>
      <c r="FI13" s="1295"/>
      <c r="FJ13" s="1295"/>
      <c r="FK13" s="1295"/>
      <c r="FL13" s="1295"/>
      <c r="FM13" s="1295"/>
      <c r="FN13" s="1295"/>
      <c r="FO13" s="1295"/>
      <c r="FP13" s="1295"/>
      <c r="FQ13" s="1295"/>
      <c r="FR13" s="1295"/>
      <c r="FS13" s="1295"/>
      <c r="FT13" s="1295"/>
      <c r="FU13" s="1295"/>
      <c r="FV13" s="1295"/>
      <c r="FW13" s="1295"/>
      <c r="FX13" s="1295"/>
      <c r="FY13" s="1295"/>
      <c r="FZ13" s="1295"/>
      <c r="GA13" s="1295"/>
      <c r="GB13" s="1295"/>
      <c r="GC13" s="1295"/>
      <c r="GD13" s="1295"/>
      <c r="GE13" s="1295"/>
      <c r="GF13" s="1295"/>
      <c r="GG13" s="1295"/>
      <c r="GH13" s="1295"/>
      <c r="GI13" s="1295"/>
      <c r="GJ13" s="1295"/>
      <c r="GK13" s="1295"/>
      <c r="GL13" s="1295"/>
      <c r="GM13" s="1295"/>
      <c r="GN13" s="1295"/>
      <c r="GO13" s="1295"/>
      <c r="GP13" s="1295"/>
      <c r="GQ13" s="1295"/>
      <c r="GR13" s="1295"/>
      <c r="GS13" s="1295"/>
      <c r="GT13" s="1295"/>
      <c r="GU13" s="1295"/>
      <c r="GV13" s="1295"/>
      <c r="GW13" s="1295"/>
      <c r="GX13" s="1295"/>
      <c r="GY13" s="1295"/>
      <c r="GZ13" s="1295"/>
      <c r="HA13" s="1295"/>
      <c r="HB13" s="1295"/>
      <c r="HC13" s="1295"/>
      <c r="HD13" s="1295"/>
      <c r="HE13" s="1295"/>
      <c r="HF13" s="1295"/>
      <c r="HG13" s="1295"/>
      <c r="HH13" s="1295"/>
      <c r="HI13" s="1295"/>
      <c r="HJ13" s="1295"/>
      <c r="HK13" s="1295"/>
      <c r="HL13" s="1295"/>
      <c r="HM13" s="1295"/>
      <c r="HN13" s="1295"/>
      <c r="HO13" s="1295"/>
      <c r="HP13" s="1295"/>
      <c r="HQ13" s="1295"/>
      <c r="HR13" s="1295"/>
      <c r="HS13" s="1295"/>
      <c r="HT13" s="1295"/>
      <c r="HU13" s="1295"/>
      <c r="HV13" s="1295"/>
      <c r="HW13" s="1295"/>
      <c r="HX13" s="1295"/>
      <c r="HY13" s="1295"/>
      <c r="HZ13" s="1295"/>
      <c r="IA13" s="1295"/>
      <c r="IB13" s="1295"/>
      <c r="IC13" s="1295"/>
      <c r="ID13" s="1295"/>
      <c r="IE13" s="1295"/>
      <c r="IF13" s="1295"/>
      <c r="IG13" s="1295"/>
      <c r="IH13" s="1295"/>
      <c r="II13" s="1295"/>
      <c r="IJ13" s="1295"/>
      <c r="IK13" s="1295"/>
      <c r="IL13" s="1295"/>
      <c r="IM13" s="1295"/>
      <c r="IN13" s="1295"/>
      <c r="IO13" s="1295"/>
      <c r="IP13" s="1295"/>
      <c r="IQ13" s="1295"/>
      <c r="IR13" s="1295"/>
      <c r="IS13" s="1295"/>
      <c r="IT13" s="1295"/>
      <c r="IU13" s="1295"/>
      <c r="IV13" s="1295"/>
      <c r="IW13" s="1295"/>
      <c r="IX13" s="1295"/>
      <c r="IY13" s="1295"/>
      <c r="IZ13" s="1295"/>
      <c r="JA13" s="1295"/>
      <c r="JB13" s="1295"/>
      <c r="JC13" s="1295"/>
      <c r="JD13" s="1295"/>
      <c r="JE13" s="1295"/>
      <c r="JF13" s="1295"/>
      <c r="JG13" s="1295"/>
      <c r="JH13" s="1295"/>
      <c r="JI13" s="1295"/>
      <c r="JJ13" s="1295"/>
      <c r="JK13" s="1295"/>
      <c r="JL13" s="1295"/>
      <c r="JM13" s="1295"/>
      <c r="JN13" s="1295"/>
      <c r="JO13" s="1295"/>
      <c r="JP13" s="1295"/>
      <c r="JQ13" s="1295"/>
      <c r="JR13" s="1295"/>
      <c r="JS13" s="1295"/>
      <c r="JT13" s="1295"/>
      <c r="JU13" s="1295"/>
      <c r="JV13" s="1295"/>
      <c r="JW13" s="1295"/>
      <c r="JX13" s="1295"/>
      <c r="JY13" s="1295"/>
      <c r="JZ13" s="1295"/>
      <c r="KA13" s="1295"/>
      <c r="KB13" s="1295"/>
      <c r="KC13" s="1295"/>
      <c r="KD13" s="1295"/>
      <c r="KE13" s="1295"/>
      <c r="KF13" s="1295"/>
      <c r="KG13" s="1295"/>
      <c r="KH13" s="1295"/>
      <c r="KI13" s="1295"/>
      <c r="KJ13" s="1295"/>
      <c r="KK13" s="1295"/>
      <c r="KL13" s="1295"/>
      <c r="KM13" s="1295"/>
      <c r="KN13" s="1295"/>
      <c r="KO13" s="1295"/>
      <c r="KP13" s="1295"/>
      <c r="KQ13" s="1295"/>
      <c r="KR13" s="1295"/>
      <c r="KS13" s="1295"/>
      <c r="KT13" s="1295"/>
      <c r="KU13" s="1295"/>
      <c r="KV13" s="1295"/>
      <c r="KW13" s="1295"/>
      <c r="KX13" s="1295"/>
      <c r="KY13" s="1295"/>
      <c r="KZ13" s="1295"/>
      <c r="LA13" s="1295"/>
      <c r="LB13" s="1295"/>
      <c r="LC13" s="1295"/>
      <c r="LD13" s="1295"/>
      <c r="LE13" s="1295"/>
      <c r="LF13" s="1295"/>
      <c r="LG13" s="1295"/>
      <c r="LH13" s="1295"/>
      <c r="LI13" s="1295"/>
      <c r="LJ13" s="1295"/>
      <c r="LK13" s="1295"/>
      <c r="LL13" s="1295"/>
      <c r="LM13" s="1295"/>
      <c r="LN13" s="1295"/>
      <c r="LO13" s="1295"/>
      <c r="LP13" s="1295"/>
      <c r="LQ13" s="1295"/>
      <c r="LR13" s="1295"/>
      <c r="LS13" s="1295"/>
      <c r="LT13" s="1295"/>
      <c r="LU13" s="1295"/>
      <c r="LV13" s="1295"/>
      <c r="LW13" s="1295"/>
      <c r="LX13" s="1295"/>
      <c r="LY13" s="1295"/>
      <c r="LZ13" s="1295"/>
      <c r="MA13" s="1295"/>
      <c r="MB13" s="1295"/>
      <c r="MC13" s="1295"/>
      <c r="MD13" s="1295"/>
      <c r="ME13" s="1295"/>
      <c r="MF13" s="1295"/>
      <c r="MG13" s="1295"/>
      <c r="MH13" s="1295"/>
      <c r="MI13" s="1295"/>
      <c r="MJ13" s="1295"/>
      <c r="MK13" s="1295"/>
      <c r="ML13" s="1295"/>
      <c r="MM13" s="1295"/>
      <c r="MN13" s="1295"/>
      <c r="MO13" s="1295"/>
      <c r="MP13" s="1295"/>
      <c r="MQ13" s="1295"/>
      <c r="MR13" s="1295"/>
      <c r="MS13" s="1295"/>
      <c r="MT13" s="1295"/>
      <c r="MU13" s="1295"/>
      <c r="MV13" s="1295"/>
      <c r="MW13" s="1295"/>
      <c r="MX13" s="1295"/>
      <c r="MY13" s="1295"/>
      <c r="MZ13" s="1295"/>
      <c r="NA13" s="1295"/>
      <c r="NB13" s="1295"/>
      <c r="NC13" s="1295"/>
      <c r="ND13" s="1295"/>
      <c r="NE13" s="1295"/>
      <c r="NF13" s="1295"/>
      <c r="NG13" s="1295"/>
      <c r="NH13" s="1295"/>
      <c r="NI13" s="1295"/>
      <c r="NJ13" s="1295"/>
      <c r="NK13" s="1295"/>
      <c r="NL13" s="1295"/>
      <c r="NM13" s="1295"/>
      <c r="NN13" s="1295"/>
      <c r="NO13" s="1295"/>
      <c r="NP13" s="1295"/>
      <c r="NQ13" s="1295"/>
      <c r="NR13" s="1295"/>
      <c r="NS13" s="1295"/>
      <c r="NT13" s="1295"/>
      <c r="NU13" s="1295"/>
      <c r="NV13" s="1295"/>
      <c r="NW13" s="1295"/>
      <c r="NX13" s="1295"/>
      <c r="NY13" s="1295"/>
      <c r="NZ13" s="1295"/>
      <c r="OA13" s="1295"/>
      <c r="OB13" s="1295"/>
      <c r="OC13" s="1295"/>
      <c r="OD13" s="1295"/>
      <c r="OE13" s="1295"/>
      <c r="OF13" s="1295"/>
      <c r="OG13" s="1295"/>
      <c r="OH13" s="1295"/>
      <c r="OI13" s="1295"/>
      <c r="OJ13" s="1295"/>
      <c r="OK13" s="1295"/>
      <c r="OL13" s="1295"/>
      <c r="OM13" s="1295"/>
      <c r="ON13" s="1295"/>
      <c r="OO13" s="1295"/>
      <c r="OP13" s="1295"/>
      <c r="OQ13" s="1295"/>
      <c r="OR13" s="1295"/>
      <c r="OS13" s="1295"/>
      <c r="OT13" s="1295"/>
      <c r="OU13" s="1295"/>
      <c r="OV13" s="1295"/>
      <c r="OW13" s="1295"/>
      <c r="OX13" s="1295"/>
      <c r="OY13" s="1295"/>
      <c r="OZ13" s="1295"/>
      <c r="PA13" s="1295"/>
      <c r="PB13" s="1295"/>
      <c r="PC13" s="1295"/>
      <c r="PD13" s="1295"/>
      <c r="PE13" s="1295"/>
      <c r="PF13" s="1295"/>
      <c r="PG13" s="1295"/>
    </row>
    <row r="14" spans="1:423" s="205" customFormat="1" ht="15.75" thickBot="1">
      <c r="A14" s="1348"/>
      <c r="B14" s="182" t="s">
        <v>57</v>
      </c>
      <c r="C14" s="194" t="s">
        <v>221</v>
      </c>
      <c r="D14" s="228">
        <v>1</v>
      </c>
      <c r="E14" s="195">
        <f t="shared" si="0"/>
        <v>0</v>
      </c>
      <c r="F14" s="122" t="s">
        <v>0</v>
      </c>
      <c r="G14" s="123">
        <v>1580</v>
      </c>
      <c r="H14" s="124">
        <v>0</v>
      </c>
      <c r="I14" s="1297">
        <v>20</v>
      </c>
      <c r="J14" s="1297">
        <v>20</v>
      </c>
      <c r="K14" s="197">
        <f t="shared" si="1"/>
        <v>0</v>
      </c>
      <c r="L14" s="196">
        <f t="shared" si="4"/>
        <v>0</v>
      </c>
      <c r="M14" s="229">
        <v>0.01</v>
      </c>
      <c r="N14" s="1297">
        <f t="shared" si="2"/>
        <v>1872.0692000000001</v>
      </c>
      <c r="O14" s="1297">
        <f t="shared" si="5"/>
        <v>31600</v>
      </c>
      <c r="P14" s="198">
        <f t="shared" si="6"/>
        <v>0</v>
      </c>
      <c r="Q14" s="1297">
        <f t="shared" si="3"/>
        <v>31600</v>
      </c>
      <c r="R14" s="199">
        <v>0</v>
      </c>
      <c r="S14" s="199">
        <f t="shared" si="15"/>
        <v>33472.069199999998</v>
      </c>
      <c r="T14" s="1309">
        <v>31600</v>
      </c>
      <c r="U14" s="188">
        <f t="shared" si="7"/>
        <v>30963.986308973173</v>
      </c>
      <c r="V14" s="188">
        <f t="shared" si="8"/>
        <v>29232.192414431083</v>
      </c>
      <c r="W14" s="200">
        <f>IF(L14=0,0,(HLOOKUP(F14,'2012-2013 CE W T&amp;D &amp; ConsCredit'!$C$6:$P$36,D14+1,FALSE)))</f>
        <v>0</v>
      </c>
      <c r="X14" s="199">
        <f t="shared" si="9"/>
        <v>0</v>
      </c>
      <c r="Y14" s="201">
        <f t="shared" si="13"/>
        <v>0.94407070597236942</v>
      </c>
      <c r="Z14" s="202"/>
      <c r="AA14" s="199">
        <f t="shared" si="10"/>
        <v>33472.069199999998</v>
      </c>
      <c r="AB14" s="199">
        <f t="shared" si="11"/>
        <v>30963.986308973173</v>
      </c>
      <c r="AC14" s="200">
        <f>IF(L14=0,0,(HLOOKUP(F14,'2012-2013 CE W T&amp;D No ConsCredi'!$C$6:$P$36,D14+1,FALSE)))</f>
        <v>0</v>
      </c>
      <c r="AD14" s="199">
        <f t="shared" si="12"/>
        <v>0</v>
      </c>
      <c r="AE14" s="1352">
        <f t="shared" si="14"/>
        <v>0</v>
      </c>
      <c r="AF14" s="1295"/>
      <c r="AG14" s="1295"/>
      <c r="AH14" s="1295"/>
      <c r="AI14" s="1295"/>
      <c r="AJ14" s="1295"/>
      <c r="AK14" s="1295"/>
      <c r="AL14" s="1295"/>
      <c r="AM14" s="1295"/>
      <c r="AN14" s="1295"/>
      <c r="AO14" s="1295"/>
      <c r="AP14" s="1295"/>
      <c r="AQ14" s="1295"/>
      <c r="AR14" s="1295"/>
      <c r="AS14" s="1295"/>
      <c r="AT14" s="1295"/>
      <c r="AU14" s="1295"/>
      <c r="AV14" s="1295"/>
      <c r="AW14" s="1295"/>
      <c r="AX14" s="1295"/>
      <c r="AY14" s="1295"/>
      <c r="AZ14" s="1295"/>
      <c r="BA14" s="1295"/>
      <c r="BB14" s="1295"/>
      <c r="BC14" s="1295"/>
      <c r="BD14" s="1295"/>
      <c r="BE14" s="1295"/>
      <c r="BF14" s="1295"/>
      <c r="BG14" s="1295"/>
      <c r="BH14" s="1295"/>
      <c r="BI14" s="1295"/>
      <c r="BJ14" s="1295"/>
      <c r="BK14" s="1295"/>
      <c r="BL14" s="1295"/>
      <c r="BM14" s="1295"/>
      <c r="BN14" s="1295"/>
      <c r="BO14" s="1295"/>
      <c r="BP14" s="1295"/>
      <c r="BQ14" s="1295"/>
      <c r="BR14" s="1295"/>
      <c r="BS14" s="1295"/>
      <c r="BT14" s="1295"/>
      <c r="BU14" s="1295"/>
      <c r="BV14" s="1295"/>
      <c r="BW14" s="1295"/>
      <c r="BX14" s="1295"/>
      <c r="BY14" s="1295"/>
      <c r="BZ14" s="1295"/>
      <c r="CA14" s="1295"/>
      <c r="CB14" s="1295"/>
      <c r="CC14" s="1295"/>
      <c r="CD14" s="1295"/>
      <c r="CE14" s="1295"/>
      <c r="CF14" s="1295"/>
      <c r="CG14" s="1295"/>
      <c r="CH14" s="1295"/>
      <c r="CI14" s="1295"/>
      <c r="CJ14" s="1295"/>
      <c r="CK14" s="1295"/>
      <c r="CL14" s="1295"/>
      <c r="CM14" s="1295"/>
      <c r="CN14" s="1295"/>
      <c r="CO14" s="1295"/>
      <c r="CP14" s="1295"/>
      <c r="CQ14" s="1295"/>
      <c r="CR14" s="1295"/>
      <c r="CS14" s="1295"/>
      <c r="CT14" s="1295"/>
      <c r="CU14" s="1295"/>
      <c r="CV14" s="1295"/>
      <c r="CW14" s="1295"/>
      <c r="CX14" s="1295"/>
      <c r="CY14" s="1295"/>
      <c r="CZ14" s="1295"/>
      <c r="DA14" s="1295"/>
      <c r="DB14" s="1295"/>
      <c r="DC14" s="1295"/>
      <c r="DD14" s="1295"/>
      <c r="DE14" s="1295"/>
      <c r="DF14" s="1295"/>
      <c r="DG14" s="1295"/>
      <c r="DH14" s="1295"/>
      <c r="DI14" s="1295"/>
      <c r="DJ14" s="1295"/>
      <c r="DK14" s="1295"/>
      <c r="DL14" s="1295"/>
      <c r="DM14" s="1295"/>
      <c r="DN14" s="1295"/>
      <c r="DO14" s="1295"/>
      <c r="DP14" s="1295"/>
      <c r="DQ14" s="1295"/>
      <c r="DR14" s="1295"/>
      <c r="DS14" s="1295"/>
      <c r="DT14" s="1295"/>
      <c r="DU14" s="1295"/>
      <c r="DV14" s="1295"/>
      <c r="DW14" s="1295"/>
      <c r="DX14" s="1295"/>
      <c r="DY14" s="1295"/>
      <c r="DZ14" s="1295"/>
      <c r="EA14" s="1295"/>
      <c r="EB14" s="1295"/>
      <c r="EC14" s="1295"/>
      <c r="ED14" s="1295"/>
      <c r="EE14" s="1295"/>
      <c r="EF14" s="1295"/>
      <c r="EG14" s="1295"/>
      <c r="EH14" s="1295"/>
      <c r="EI14" s="1295"/>
      <c r="EJ14" s="1295"/>
      <c r="EK14" s="1295"/>
      <c r="EL14" s="1295"/>
      <c r="EM14" s="1295"/>
      <c r="EN14" s="1295"/>
      <c r="EO14" s="1295"/>
      <c r="EP14" s="1295"/>
      <c r="EQ14" s="1295"/>
      <c r="ER14" s="1295"/>
      <c r="ES14" s="1295"/>
      <c r="ET14" s="1295"/>
      <c r="EU14" s="1295"/>
      <c r="EV14" s="1295"/>
      <c r="EW14" s="1295"/>
      <c r="EX14" s="1295"/>
      <c r="EY14" s="1295"/>
      <c r="EZ14" s="1295"/>
      <c r="FA14" s="1295"/>
      <c r="FB14" s="1295"/>
      <c r="FC14" s="1295"/>
      <c r="FD14" s="1295"/>
      <c r="FE14" s="1295"/>
      <c r="FF14" s="1295"/>
      <c r="FG14" s="1295"/>
      <c r="FH14" s="1295"/>
      <c r="FI14" s="1295"/>
      <c r="FJ14" s="1295"/>
      <c r="FK14" s="1295"/>
      <c r="FL14" s="1295"/>
      <c r="FM14" s="1295"/>
      <c r="FN14" s="1295"/>
      <c r="FO14" s="1295"/>
      <c r="FP14" s="1295"/>
      <c r="FQ14" s="1295"/>
      <c r="FR14" s="1295"/>
      <c r="FS14" s="1295"/>
      <c r="FT14" s="1295"/>
      <c r="FU14" s="1295"/>
      <c r="FV14" s="1295"/>
      <c r="FW14" s="1295"/>
      <c r="FX14" s="1295"/>
      <c r="FY14" s="1295"/>
      <c r="FZ14" s="1295"/>
      <c r="GA14" s="1295"/>
      <c r="GB14" s="1295"/>
      <c r="GC14" s="1295"/>
      <c r="GD14" s="1295"/>
      <c r="GE14" s="1295"/>
      <c r="GF14" s="1295"/>
      <c r="GG14" s="1295"/>
      <c r="GH14" s="1295"/>
      <c r="GI14" s="1295"/>
      <c r="GJ14" s="1295"/>
      <c r="GK14" s="1295"/>
      <c r="GL14" s="1295"/>
      <c r="GM14" s="1295"/>
      <c r="GN14" s="1295"/>
      <c r="GO14" s="1295"/>
      <c r="GP14" s="1295"/>
      <c r="GQ14" s="1295"/>
      <c r="GR14" s="1295"/>
      <c r="GS14" s="1295"/>
      <c r="GT14" s="1295"/>
      <c r="GU14" s="1295"/>
      <c r="GV14" s="1295"/>
      <c r="GW14" s="1295"/>
      <c r="GX14" s="1295"/>
      <c r="GY14" s="1295"/>
      <c r="GZ14" s="1295"/>
      <c r="HA14" s="1295"/>
      <c r="HB14" s="1295"/>
      <c r="HC14" s="1295"/>
      <c r="HD14" s="1295"/>
      <c r="HE14" s="1295"/>
      <c r="HF14" s="1295"/>
      <c r="HG14" s="1295"/>
      <c r="HH14" s="1295"/>
      <c r="HI14" s="1295"/>
      <c r="HJ14" s="1295"/>
      <c r="HK14" s="1295"/>
      <c r="HL14" s="1295"/>
      <c r="HM14" s="1295"/>
      <c r="HN14" s="1295"/>
      <c r="HO14" s="1295"/>
      <c r="HP14" s="1295"/>
      <c r="HQ14" s="1295"/>
      <c r="HR14" s="1295"/>
      <c r="HS14" s="1295"/>
      <c r="HT14" s="1295"/>
      <c r="HU14" s="1295"/>
      <c r="HV14" s="1295"/>
      <c r="HW14" s="1295"/>
      <c r="HX14" s="1295"/>
      <c r="HY14" s="1295"/>
      <c r="HZ14" s="1295"/>
      <c r="IA14" s="1295"/>
      <c r="IB14" s="1295"/>
      <c r="IC14" s="1295"/>
      <c r="ID14" s="1295"/>
      <c r="IE14" s="1295"/>
      <c r="IF14" s="1295"/>
      <c r="IG14" s="1295"/>
      <c r="IH14" s="1295"/>
      <c r="II14" s="1295"/>
      <c r="IJ14" s="1295"/>
      <c r="IK14" s="1295"/>
      <c r="IL14" s="1295"/>
      <c r="IM14" s="1295"/>
      <c r="IN14" s="1295"/>
      <c r="IO14" s="1295"/>
      <c r="IP14" s="1295"/>
      <c r="IQ14" s="1295"/>
      <c r="IR14" s="1295"/>
      <c r="IS14" s="1295"/>
      <c r="IT14" s="1295"/>
      <c r="IU14" s="1295"/>
      <c r="IV14" s="1295"/>
      <c r="IW14" s="1295"/>
      <c r="IX14" s="1295"/>
      <c r="IY14" s="1295"/>
      <c r="IZ14" s="1295"/>
      <c r="JA14" s="1295"/>
      <c r="JB14" s="1295"/>
      <c r="JC14" s="1295"/>
      <c r="JD14" s="1295"/>
      <c r="JE14" s="1295"/>
      <c r="JF14" s="1295"/>
      <c r="JG14" s="1295"/>
      <c r="JH14" s="1295"/>
      <c r="JI14" s="1295"/>
      <c r="JJ14" s="1295"/>
      <c r="JK14" s="1295"/>
      <c r="JL14" s="1295"/>
      <c r="JM14" s="1295"/>
      <c r="JN14" s="1295"/>
      <c r="JO14" s="1295"/>
      <c r="JP14" s="1295"/>
      <c r="JQ14" s="1295"/>
      <c r="JR14" s="1295"/>
      <c r="JS14" s="1295"/>
      <c r="JT14" s="1295"/>
      <c r="JU14" s="1295"/>
      <c r="JV14" s="1295"/>
      <c r="JW14" s="1295"/>
      <c r="JX14" s="1295"/>
      <c r="JY14" s="1295"/>
      <c r="JZ14" s="1295"/>
      <c r="KA14" s="1295"/>
      <c r="KB14" s="1295"/>
      <c r="KC14" s="1295"/>
      <c r="KD14" s="1295"/>
      <c r="KE14" s="1295"/>
      <c r="KF14" s="1295"/>
      <c r="KG14" s="1295"/>
      <c r="KH14" s="1295"/>
      <c r="KI14" s="1295"/>
      <c r="KJ14" s="1295"/>
      <c r="KK14" s="1295"/>
      <c r="KL14" s="1295"/>
      <c r="KM14" s="1295"/>
      <c r="KN14" s="1295"/>
      <c r="KO14" s="1295"/>
      <c r="KP14" s="1295"/>
      <c r="KQ14" s="1295"/>
      <c r="KR14" s="1295"/>
      <c r="KS14" s="1295"/>
      <c r="KT14" s="1295"/>
      <c r="KU14" s="1295"/>
      <c r="KV14" s="1295"/>
      <c r="KW14" s="1295"/>
      <c r="KX14" s="1295"/>
      <c r="KY14" s="1295"/>
      <c r="KZ14" s="1295"/>
      <c r="LA14" s="1295"/>
      <c r="LB14" s="1295"/>
      <c r="LC14" s="1295"/>
      <c r="LD14" s="1295"/>
      <c r="LE14" s="1295"/>
      <c r="LF14" s="1295"/>
      <c r="LG14" s="1295"/>
      <c r="LH14" s="1295"/>
      <c r="LI14" s="1295"/>
      <c r="LJ14" s="1295"/>
      <c r="LK14" s="1295"/>
      <c r="LL14" s="1295"/>
      <c r="LM14" s="1295"/>
      <c r="LN14" s="1295"/>
      <c r="LO14" s="1295"/>
      <c r="LP14" s="1295"/>
      <c r="LQ14" s="1295"/>
      <c r="LR14" s="1295"/>
      <c r="LS14" s="1295"/>
      <c r="LT14" s="1295"/>
      <c r="LU14" s="1295"/>
      <c r="LV14" s="1295"/>
      <c r="LW14" s="1295"/>
      <c r="LX14" s="1295"/>
      <c r="LY14" s="1295"/>
      <c r="LZ14" s="1295"/>
      <c r="MA14" s="1295"/>
      <c r="MB14" s="1295"/>
      <c r="MC14" s="1295"/>
      <c r="MD14" s="1295"/>
      <c r="ME14" s="1295"/>
      <c r="MF14" s="1295"/>
      <c r="MG14" s="1295"/>
      <c r="MH14" s="1295"/>
      <c r="MI14" s="1295"/>
      <c r="MJ14" s="1295"/>
      <c r="MK14" s="1295"/>
      <c r="ML14" s="1295"/>
      <c r="MM14" s="1295"/>
      <c r="MN14" s="1295"/>
      <c r="MO14" s="1295"/>
      <c r="MP14" s="1295"/>
      <c r="MQ14" s="1295"/>
      <c r="MR14" s="1295"/>
      <c r="MS14" s="1295"/>
      <c r="MT14" s="1295"/>
      <c r="MU14" s="1295"/>
      <c r="MV14" s="1295"/>
      <c r="MW14" s="1295"/>
      <c r="MX14" s="1295"/>
      <c r="MY14" s="1295"/>
      <c r="MZ14" s="1295"/>
      <c r="NA14" s="1295"/>
      <c r="NB14" s="1295"/>
      <c r="NC14" s="1295"/>
      <c r="ND14" s="1295"/>
      <c r="NE14" s="1295"/>
      <c r="NF14" s="1295"/>
      <c r="NG14" s="1295"/>
      <c r="NH14" s="1295"/>
      <c r="NI14" s="1295"/>
      <c r="NJ14" s="1295"/>
      <c r="NK14" s="1295"/>
      <c r="NL14" s="1295"/>
      <c r="NM14" s="1295"/>
      <c r="NN14" s="1295"/>
      <c r="NO14" s="1295"/>
      <c r="NP14" s="1295"/>
      <c r="NQ14" s="1295"/>
      <c r="NR14" s="1295"/>
      <c r="NS14" s="1295"/>
      <c r="NT14" s="1295"/>
      <c r="NU14" s="1295"/>
      <c r="NV14" s="1295"/>
      <c r="NW14" s="1295"/>
      <c r="NX14" s="1295"/>
      <c r="NY14" s="1295"/>
      <c r="NZ14" s="1295"/>
      <c r="OA14" s="1295"/>
      <c r="OB14" s="1295"/>
      <c r="OC14" s="1295"/>
      <c r="OD14" s="1295"/>
      <c r="OE14" s="1295"/>
      <c r="OF14" s="1295"/>
      <c r="OG14" s="1295"/>
      <c r="OH14" s="1295"/>
      <c r="OI14" s="1295"/>
      <c r="OJ14" s="1295"/>
      <c r="OK14" s="1295"/>
      <c r="OL14" s="1295"/>
      <c r="OM14" s="1295"/>
      <c r="ON14" s="1295"/>
      <c r="OO14" s="1295"/>
      <c r="OP14" s="1295"/>
      <c r="OQ14" s="1295"/>
      <c r="OR14" s="1295"/>
      <c r="OS14" s="1295"/>
      <c r="OT14" s="1295"/>
      <c r="OU14" s="1295"/>
      <c r="OV14" s="1295"/>
      <c r="OW14" s="1295"/>
      <c r="OX14" s="1295"/>
      <c r="OY14" s="1295"/>
      <c r="OZ14" s="1295"/>
      <c r="PA14" s="1295"/>
      <c r="PB14" s="1295"/>
      <c r="PC14" s="1295"/>
      <c r="PD14" s="1295"/>
      <c r="PE14" s="1295"/>
      <c r="PF14" s="1295"/>
      <c r="PG14" s="1295"/>
    </row>
    <row r="15" spans="1:423" s="227" customFormat="1" thickBot="1">
      <c r="A15" s="1461"/>
      <c r="B15" s="842"/>
      <c r="C15" s="862" t="s">
        <v>580</v>
      </c>
      <c r="D15" s="843"/>
      <c r="E15" s="864">
        <f>SUM(E5:E14)</f>
        <v>14.888010974723722</v>
      </c>
      <c r="F15" s="843"/>
      <c r="G15" s="843"/>
      <c r="H15" s="843"/>
      <c r="I15" s="843"/>
      <c r="J15" s="845"/>
      <c r="K15" s="831">
        <f>SUM(K5:K14)</f>
        <v>0</v>
      </c>
      <c r="L15" s="831">
        <f>SUM(L5:L14)</f>
        <v>1046040</v>
      </c>
      <c r="M15" s="846">
        <f>SUM(M5:M14)</f>
        <v>1</v>
      </c>
      <c r="N15" s="1022">
        <v>187206.92</v>
      </c>
      <c r="O15" s="1022">
        <f t="shared" ref="O15:V15" si="16">SUM(O5:O14)</f>
        <v>369675.7</v>
      </c>
      <c r="P15" s="849">
        <f t="shared" si="16"/>
        <v>0</v>
      </c>
      <c r="Q15" s="1022">
        <f t="shared" si="16"/>
        <v>369675.7</v>
      </c>
      <c r="R15" s="849">
        <f t="shared" si="16"/>
        <v>0</v>
      </c>
      <c r="S15" s="1022">
        <f t="shared" si="16"/>
        <v>556882.62</v>
      </c>
      <c r="T15" s="1022">
        <f t="shared" si="16"/>
        <v>186780.81285831286</v>
      </c>
      <c r="U15" s="1022">
        <f t="shared" si="16"/>
        <v>515155.06012950971</v>
      </c>
      <c r="V15" s="1022">
        <f t="shared" si="16"/>
        <v>172785.21078474825</v>
      </c>
      <c r="W15" s="849"/>
      <c r="X15" s="1022">
        <f>SUM(X5:X14)</f>
        <v>1523279.3604221528</v>
      </c>
      <c r="Y15" s="844">
        <f>(X15+V15)/U15</f>
        <v>3.2923379822388066</v>
      </c>
      <c r="Z15" s="848"/>
      <c r="AA15" s="1022">
        <f>SUM(AA5:AA14)</f>
        <v>556882.62</v>
      </c>
      <c r="AB15" s="1022">
        <f>SUM(AB5:AB14)</f>
        <v>515155.06012950971</v>
      </c>
      <c r="AC15" s="849"/>
      <c r="AD15" s="1022">
        <f>SUM(AD5:AD14)</f>
        <v>1384799.4185655934</v>
      </c>
      <c r="AE15" s="850">
        <f t="shared" si="14"/>
        <v>2.6881215496892441</v>
      </c>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1351"/>
      <c r="BK15" s="1351"/>
      <c r="BL15" s="1351"/>
      <c r="BM15" s="1351"/>
      <c r="BN15" s="1351"/>
      <c r="BO15" s="1351"/>
      <c r="BP15" s="1351"/>
      <c r="BQ15" s="1351"/>
      <c r="BR15" s="1351"/>
      <c r="BS15" s="1351"/>
      <c r="BT15" s="1351"/>
      <c r="BU15" s="1351"/>
      <c r="BV15" s="1351"/>
      <c r="BW15" s="1351"/>
      <c r="BX15" s="1351"/>
      <c r="BY15" s="1351"/>
      <c r="BZ15" s="1351"/>
      <c r="CA15" s="1351"/>
      <c r="CB15" s="1351"/>
      <c r="CC15" s="1351"/>
      <c r="CD15" s="1351"/>
      <c r="CE15" s="1351"/>
      <c r="CF15" s="1351"/>
      <c r="CG15" s="1351"/>
      <c r="CH15" s="1351"/>
      <c r="CI15" s="1351"/>
      <c r="CJ15" s="1351"/>
      <c r="CK15" s="1351"/>
      <c r="CL15" s="1351"/>
      <c r="CM15" s="1351"/>
      <c r="CN15" s="1351"/>
      <c r="CO15" s="1351"/>
      <c r="CP15" s="1351"/>
      <c r="CQ15" s="1351"/>
      <c r="CR15" s="1351"/>
      <c r="CS15" s="1351"/>
      <c r="CT15" s="1351"/>
      <c r="CU15" s="1351"/>
      <c r="CV15" s="1351"/>
      <c r="CW15" s="1351"/>
      <c r="CX15" s="1351"/>
      <c r="CY15" s="1351"/>
      <c r="CZ15" s="1351"/>
      <c r="DA15" s="1351"/>
      <c r="DB15" s="1351"/>
      <c r="DC15" s="1351"/>
      <c r="DD15" s="1351"/>
      <c r="DE15" s="1351"/>
      <c r="DF15" s="1351"/>
      <c r="DG15" s="1351"/>
      <c r="DH15" s="1351"/>
      <c r="DI15" s="1351"/>
      <c r="DJ15" s="1351"/>
      <c r="DK15" s="1351"/>
      <c r="DL15" s="1351"/>
      <c r="DM15" s="1351"/>
      <c r="DN15" s="1351"/>
      <c r="DO15" s="1351"/>
      <c r="DP15" s="1351"/>
      <c r="DQ15" s="1351"/>
      <c r="DR15" s="1351"/>
      <c r="DS15" s="1351"/>
      <c r="DT15" s="1351"/>
      <c r="DU15" s="1351"/>
      <c r="DV15" s="1351"/>
      <c r="DW15" s="1351"/>
      <c r="DX15" s="1351"/>
      <c r="DY15" s="1351"/>
      <c r="DZ15" s="1351"/>
      <c r="EA15" s="1351"/>
      <c r="EB15" s="1351"/>
      <c r="EC15" s="1351"/>
      <c r="ED15" s="1351"/>
      <c r="EE15" s="1351"/>
      <c r="EF15" s="1351"/>
      <c r="EG15" s="1351"/>
      <c r="EH15" s="1351"/>
      <c r="EI15" s="1351"/>
      <c r="EJ15" s="1351"/>
      <c r="EK15" s="1351"/>
      <c r="EL15" s="1351"/>
      <c r="EM15" s="1351"/>
      <c r="EN15" s="1351"/>
      <c r="EO15" s="1351"/>
      <c r="EP15" s="1351"/>
      <c r="EQ15" s="1351"/>
      <c r="ER15" s="1351"/>
      <c r="ES15" s="1351"/>
      <c r="ET15" s="1351"/>
      <c r="EU15" s="1351"/>
      <c r="EV15" s="1351"/>
      <c r="EW15" s="1351"/>
      <c r="EX15" s="1351"/>
      <c r="EY15" s="1351"/>
      <c r="EZ15" s="1351"/>
      <c r="FA15" s="1351"/>
      <c r="FB15" s="1351"/>
      <c r="FC15" s="1351"/>
      <c r="FD15" s="1351"/>
      <c r="FE15" s="1351"/>
      <c r="FF15" s="1351"/>
      <c r="FG15" s="1351"/>
      <c r="FH15" s="1351"/>
      <c r="FI15" s="1351"/>
      <c r="FJ15" s="1351"/>
      <c r="FK15" s="1351"/>
      <c r="FL15" s="1351"/>
      <c r="FM15" s="1351"/>
      <c r="FN15" s="1351"/>
      <c r="FO15" s="1351"/>
      <c r="FP15" s="1351"/>
      <c r="FQ15" s="1351"/>
      <c r="FR15" s="1351"/>
      <c r="FS15" s="1351"/>
      <c r="FT15" s="1351"/>
      <c r="FU15" s="1351"/>
      <c r="FV15" s="1351"/>
      <c r="FW15" s="1351"/>
      <c r="FX15" s="1351"/>
      <c r="FY15" s="1351"/>
      <c r="FZ15" s="1351"/>
      <c r="GA15" s="1351"/>
      <c r="GB15" s="1351"/>
      <c r="GC15" s="1351"/>
      <c r="GD15" s="1351"/>
      <c r="GE15" s="1351"/>
      <c r="GF15" s="1351"/>
      <c r="GG15" s="1351"/>
      <c r="GH15" s="1351"/>
      <c r="GI15" s="1351"/>
      <c r="GJ15" s="1351"/>
      <c r="GK15" s="1351"/>
      <c r="GL15" s="1351"/>
      <c r="GM15" s="1351"/>
      <c r="GN15" s="1351"/>
      <c r="GO15" s="1351"/>
      <c r="GP15" s="1351"/>
      <c r="GQ15" s="1351"/>
      <c r="GR15" s="1351"/>
      <c r="GS15" s="1351"/>
      <c r="GT15" s="1351"/>
      <c r="GU15" s="1351"/>
      <c r="GV15" s="1351"/>
      <c r="GW15" s="1351"/>
      <c r="GX15" s="1351"/>
      <c r="GY15" s="1351"/>
      <c r="GZ15" s="1351"/>
      <c r="HA15" s="1351"/>
      <c r="HB15" s="1351"/>
      <c r="HC15" s="1351"/>
      <c r="HD15" s="1351"/>
      <c r="HE15" s="1351"/>
      <c r="HF15" s="1351"/>
      <c r="HG15" s="1351"/>
      <c r="HH15" s="1351"/>
      <c r="HI15" s="1351"/>
      <c r="HJ15" s="1351"/>
      <c r="HK15" s="1351"/>
      <c r="HL15" s="1351"/>
      <c r="HM15" s="1351"/>
      <c r="HN15" s="1351"/>
      <c r="HO15" s="1351"/>
      <c r="HP15" s="1351"/>
      <c r="HQ15" s="1351"/>
      <c r="HR15" s="1351"/>
      <c r="HS15" s="1351"/>
      <c r="HT15" s="1351"/>
      <c r="HU15" s="1351"/>
      <c r="HV15" s="1351"/>
      <c r="HW15" s="1351"/>
      <c r="HX15" s="1351"/>
      <c r="HY15" s="1351"/>
      <c r="HZ15" s="1351"/>
      <c r="IA15" s="1351"/>
      <c r="IB15" s="1351"/>
      <c r="IC15" s="1351"/>
      <c r="ID15" s="1351"/>
      <c r="IE15" s="1351"/>
      <c r="IF15" s="1351"/>
      <c r="IG15" s="1351"/>
      <c r="IH15" s="1351"/>
      <c r="II15" s="1351"/>
      <c r="IJ15" s="1351"/>
      <c r="IK15" s="1351"/>
      <c r="IL15" s="1351"/>
      <c r="IM15" s="1351"/>
      <c r="IN15" s="1351"/>
      <c r="IO15" s="1351"/>
      <c r="IP15" s="1351"/>
      <c r="IQ15" s="1351"/>
      <c r="IR15" s="1351"/>
      <c r="IS15" s="1351"/>
      <c r="IT15" s="1351"/>
      <c r="IU15" s="1351"/>
      <c r="IV15" s="1351"/>
      <c r="IW15" s="1351"/>
      <c r="IX15" s="1351"/>
      <c r="IY15" s="1351"/>
      <c r="IZ15" s="1351"/>
      <c r="JA15" s="1351"/>
      <c r="JB15" s="1351"/>
      <c r="JC15" s="1351"/>
      <c r="JD15" s="1351"/>
      <c r="JE15" s="1351"/>
      <c r="JF15" s="1351"/>
      <c r="JG15" s="1351"/>
      <c r="JH15" s="1351"/>
      <c r="JI15" s="1351"/>
      <c r="JJ15" s="1351"/>
      <c r="JK15" s="1351"/>
      <c r="JL15" s="1351"/>
      <c r="JM15" s="1351"/>
      <c r="JN15" s="1351"/>
      <c r="JO15" s="1351"/>
      <c r="JP15" s="1351"/>
      <c r="JQ15" s="1351"/>
      <c r="JR15" s="1351"/>
      <c r="JS15" s="1351"/>
      <c r="JT15" s="1351"/>
      <c r="JU15" s="1351"/>
      <c r="JV15" s="1351"/>
      <c r="JW15" s="1351"/>
      <c r="JX15" s="1351"/>
      <c r="JY15" s="1351"/>
      <c r="JZ15" s="1351"/>
      <c r="KA15" s="1351"/>
      <c r="KB15" s="1351"/>
      <c r="KC15" s="1351"/>
      <c r="KD15" s="1351"/>
      <c r="KE15" s="1351"/>
      <c r="KF15" s="1351"/>
      <c r="KG15" s="1351"/>
      <c r="KH15" s="1351"/>
      <c r="KI15" s="1351"/>
      <c r="KJ15" s="1351"/>
      <c r="KK15" s="1351"/>
      <c r="KL15" s="1351"/>
      <c r="KM15" s="1351"/>
      <c r="KN15" s="1351"/>
      <c r="KO15" s="1351"/>
      <c r="KP15" s="1351"/>
      <c r="KQ15" s="1351"/>
      <c r="KR15" s="1351"/>
      <c r="KS15" s="1351"/>
      <c r="KT15" s="1351"/>
      <c r="KU15" s="1351"/>
      <c r="KV15" s="1351"/>
      <c r="KW15" s="1351"/>
      <c r="KX15" s="1351"/>
      <c r="KY15" s="1351"/>
      <c r="KZ15" s="1351"/>
      <c r="LA15" s="1351"/>
      <c r="LB15" s="1351"/>
      <c r="LC15" s="1351"/>
      <c r="LD15" s="1351"/>
      <c r="LE15" s="1351"/>
      <c r="LF15" s="1351"/>
      <c r="LG15" s="1351"/>
      <c r="LH15" s="1351"/>
      <c r="LI15" s="1351"/>
      <c r="LJ15" s="1351"/>
      <c r="LK15" s="1351"/>
      <c r="LL15" s="1351"/>
      <c r="LM15" s="1351"/>
      <c r="LN15" s="1351"/>
      <c r="LO15" s="1351"/>
      <c r="LP15" s="1351"/>
      <c r="LQ15" s="1351"/>
      <c r="LR15" s="1351"/>
      <c r="LS15" s="1351"/>
      <c r="LT15" s="1351"/>
      <c r="LU15" s="1351"/>
      <c r="LV15" s="1351"/>
      <c r="LW15" s="1351"/>
      <c r="LX15" s="1351"/>
      <c r="LY15" s="1351"/>
      <c r="LZ15" s="1351"/>
      <c r="MA15" s="1351"/>
      <c r="MB15" s="1351"/>
      <c r="MC15" s="1351"/>
      <c r="MD15" s="1351"/>
      <c r="ME15" s="1351"/>
      <c r="MF15" s="1351"/>
      <c r="MG15" s="1351"/>
      <c r="MH15" s="1351"/>
      <c r="MI15" s="1351"/>
      <c r="MJ15" s="1351"/>
      <c r="MK15" s="1351"/>
      <c r="ML15" s="1351"/>
      <c r="MM15" s="1351"/>
      <c r="MN15" s="1351"/>
      <c r="MO15" s="1351"/>
      <c r="MP15" s="1351"/>
      <c r="MQ15" s="1351"/>
      <c r="MR15" s="1351"/>
      <c r="MS15" s="1351"/>
      <c r="MT15" s="1351"/>
      <c r="MU15" s="1351"/>
      <c r="MV15" s="1351"/>
      <c r="MW15" s="1351"/>
      <c r="MX15" s="1351"/>
      <c r="MY15" s="1351"/>
      <c r="MZ15" s="1351"/>
      <c r="NA15" s="1351"/>
      <c r="NB15" s="1351"/>
      <c r="NC15" s="1351"/>
      <c r="ND15" s="1351"/>
      <c r="NE15" s="1351"/>
      <c r="NF15" s="1351"/>
      <c r="NG15" s="1351"/>
      <c r="NH15" s="1351"/>
      <c r="NI15" s="1351"/>
      <c r="NJ15" s="1351"/>
      <c r="NK15" s="1351"/>
      <c r="NL15" s="1351"/>
      <c r="NM15" s="1351"/>
      <c r="NN15" s="1351"/>
      <c r="NO15" s="1351"/>
      <c r="NP15" s="1351"/>
      <c r="NQ15" s="1351"/>
      <c r="NR15" s="1351"/>
      <c r="NS15" s="1351"/>
      <c r="NT15" s="1351"/>
      <c r="NU15" s="1351"/>
      <c r="NV15" s="1351"/>
      <c r="NW15" s="1351"/>
      <c r="NX15" s="1351"/>
      <c r="NY15" s="1351"/>
      <c r="NZ15" s="1351"/>
      <c r="OA15" s="1351"/>
      <c r="OB15" s="1351"/>
      <c r="OC15" s="1351"/>
      <c r="OD15" s="1351"/>
      <c r="OE15" s="1351"/>
      <c r="OF15" s="1351"/>
      <c r="OG15" s="1351"/>
      <c r="OH15" s="1351"/>
      <c r="OI15" s="1351"/>
      <c r="OJ15" s="1351"/>
      <c r="OK15" s="1351"/>
      <c r="OL15" s="1351"/>
      <c r="OM15" s="1351"/>
      <c r="ON15" s="1351"/>
      <c r="OO15" s="1351"/>
      <c r="OP15" s="1351"/>
      <c r="OQ15" s="1351"/>
      <c r="OR15" s="1351"/>
      <c r="OS15" s="1351"/>
      <c r="OT15" s="1351"/>
      <c r="OU15" s="1351"/>
      <c r="OV15" s="1351"/>
      <c r="OW15" s="1351"/>
      <c r="OX15" s="1351"/>
      <c r="OY15" s="1351"/>
      <c r="OZ15" s="1351"/>
      <c r="PA15" s="1351"/>
      <c r="PB15" s="1351"/>
      <c r="PC15" s="1351"/>
      <c r="PD15" s="1351"/>
      <c r="PE15" s="1351"/>
      <c r="PF15" s="1351"/>
      <c r="PG15" s="1351"/>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T1">
      <selection sqref="A1:A1048576"/>
      <pageMargins left="0.7" right="0.7" top="0.75" bottom="0.75" header="0.3" footer="0.3"/>
      <pageSetup paperSize="3" scale="60" orientation="landscape" r:id="rId2"/>
    </customSheetView>
  </customSheetViews>
  <mergeCells count="2">
    <mergeCell ref="N3:S3"/>
    <mergeCell ref="U3:X3"/>
  </mergeCells>
  <dataValidations count="2">
    <dataValidation type="list" allowBlank="1" showInputMessage="1" showErrorMessage="1" sqref="F5:F14">
      <formula1>INDIRECT($F5)</formula1>
    </dataValidation>
    <dataValidation type="decimal" operator="greaterThanOrEqual" allowBlank="1" showInputMessage="1" sqref="G5:G14">
      <formula1>0</formula1>
    </dataValidation>
  </dataValidations>
  <hyperlinks>
    <hyperlink ref="A1" location="'Electric CE'!A1" display="Rtn to Summary"/>
  </hyperlinks>
  <pageMargins left="0.51" right="0.21" top="0.75" bottom="0.75" header="0.28000000000000003" footer="0.3"/>
  <pageSetup paperSize="3" scale="45" orientation="landscape" r:id="rId3"/>
</worksheet>
</file>

<file path=xl/worksheets/sheet14.xml><?xml version="1.0" encoding="utf-8"?>
<worksheet xmlns="http://schemas.openxmlformats.org/spreadsheetml/2006/main" xmlns:r="http://schemas.openxmlformats.org/officeDocument/2006/relationships">
  <sheetPr>
    <tabColor theme="2" tint="-0.249977111117893"/>
  </sheetPr>
  <dimension ref="A1:SC6"/>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35"/>
    <col min="2" max="2" width="12.85546875" style="36" customWidth="1"/>
    <col min="3" max="3" width="28.85546875" style="36" customWidth="1"/>
    <col min="4" max="4" width="10.7109375" style="36" customWidth="1"/>
    <col min="5" max="5" width="20.7109375" style="36" customWidth="1"/>
    <col min="6" max="6" width="11.42578125" style="36" customWidth="1"/>
    <col min="7" max="7" width="12" style="36" customWidth="1"/>
    <col min="8" max="8" width="16" style="36" customWidth="1"/>
    <col min="9" max="9" width="14" style="36" customWidth="1"/>
    <col min="10" max="10" width="15.85546875" style="36" customWidth="1"/>
    <col min="11" max="11" width="14.7109375" style="36" customWidth="1"/>
    <col min="12" max="12" width="11.140625" style="36" customWidth="1"/>
    <col min="13" max="14" width="14.7109375" style="36" customWidth="1"/>
    <col min="15" max="15" width="16.85546875" style="36" customWidth="1"/>
    <col min="16" max="18" width="14.7109375" style="36" customWidth="1"/>
    <col min="19" max="19" width="12.85546875" style="36" customWidth="1"/>
    <col min="20" max="21" width="14.140625" style="36" customWidth="1"/>
    <col min="22" max="22" width="17.5703125" style="36" customWidth="1"/>
    <col min="23" max="23" width="18.28515625" style="36" customWidth="1"/>
    <col min="24" max="24" width="12" style="36" customWidth="1"/>
    <col min="25" max="25" width="6.42578125" style="35" customWidth="1"/>
    <col min="26" max="26" width="17.140625" style="35" customWidth="1"/>
    <col min="27" max="27" width="18.42578125" style="35" customWidth="1"/>
    <col min="28" max="28" width="10.5703125" style="35" customWidth="1"/>
    <col min="29" max="29" width="16.85546875" style="35" customWidth="1"/>
    <col min="30" max="30" width="11.85546875" style="35" customWidth="1"/>
    <col min="31" max="66" width="9.140625" style="35"/>
    <col min="67" max="16384" width="9.140625" style="36"/>
  </cols>
  <sheetData>
    <row r="1" spans="1:497" s="556" customFormat="1" ht="25.5">
      <c r="A1" s="1454" t="s">
        <v>680</v>
      </c>
      <c r="B1" t="s">
        <v>661</v>
      </c>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spans="1:497">
      <c r="B2" s="860" t="s">
        <v>605</v>
      </c>
      <c r="C2" s="861">
        <v>8.1000000000000003E-2</v>
      </c>
    </row>
    <row r="3" spans="1:497" s="1" customFormat="1" ht="15.75" thickBot="1">
      <c r="A3" s="231"/>
      <c r="D3" s="329"/>
      <c r="E3" s="329"/>
      <c r="F3" s="329"/>
      <c r="G3" s="329"/>
      <c r="H3" s="329"/>
      <c r="I3" s="329"/>
      <c r="J3" s="329"/>
      <c r="K3" s="329"/>
      <c r="L3" s="329"/>
      <c r="M3" s="1478"/>
      <c r="N3" s="1478"/>
      <c r="O3" s="1478"/>
      <c r="P3" s="1478"/>
      <c r="Q3" s="1478"/>
      <c r="R3" s="1478"/>
      <c r="S3" s="331"/>
      <c r="T3" s="1478"/>
      <c r="U3" s="1478"/>
      <c r="V3" s="1478"/>
      <c r="W3" s="1478"/>
      <c r="X3" s="1350"/>
      <c r="Y3" s="1349"/>
      <c r="Z3" s="22"/>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row>
    <row r="4" spans="1:497" s="98" customFormat="1" ht="45.75" thickBot="1">
      <c r="A4" s="97"/>
      <c r="B4" s="834" t="s">
        <v>579</v>
      </c>
      <c r="C4" s="835" t="s">
        <v>558</v>
      </c>
      <c r="D4" s="835" t="s">
        <v>1</v>
      </c>
      <c r="E4" s="835" t="s">
        <v>4</v>
      </c>
      <c r="F4" s="835" t="s">
        <v>43</v>
      </c>
      <c r="G4" s="835" t="s">
        <v>578</v>
      </c>
      <c r="H4" s="835" t="s">
        <v>48</v>
      </c>
      <c r="I4" s="835" t="s">
        <v>50</v>
      </c>
      <c r="J4" s="835" t="s">
        <v>97</v>
      </c>
      <c r="K4" s="835" t="s">
        <v>45</v>
      </c>
      <c r="L4" s="835" t="s">
        <v>589</v>
      </c>
      <c r="M4" s="835" t="s">
        <v>8</v>
      </c>
      <c r="N4" s="835" t="s">
        <v>46</v>
      </c>
      <c r="O4" s="835" t="s">
        <v>47</v>
      </c>
      <c r="P4" s="835" t="s">
        <v>51</v>
      </c>
      <c r="Q4" s="835" t="s">
        <v>9</v>
      </c>
      <c r="R4" s="835" t="s">
        <v>5</v>
      </c>
      <c r="S4" s="835" t="s">
        <v>7</v>
      </c>
      <c r="T4" s="835" t="s">
        <v>10</v>
      </c>
      <c r="U4" s="835" t="s">
        <v>11</v>
      </c>
      <c r="V4" s="835" t="s">
        <v>52</v>
      </c>
      <c r="W4" s="835" t="s">
        <v>294</v>
      </c>
      <c r="X4" s="835" t="s">
        <v>6</v>
      </c>
      <c r="Y4" s="835"/>
      <c r="Z4" s="835" t="s">
        <v>573</v>
      </c>
      <c r="AA4" s="835" t="s">
        <v>356</v>
      </c>
      <c r="AB4" s="835" t="s">
        <v>125</v>
      </c>
      <c r="AC4" s="835" t="s">
        <v>293</v>
      </c>
      <c r="AD4" s="835" t="s">
        <v>123</v>
      </c>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row>
    <row r="5" spans="1:497" s="351" customFormat="1" ht="15.75" thickBot="1">
      <c r="A5" s="1348"/>
      <c r="B5" s="162">
        <v>1</v>
      </c>
      <c r="C5" s="345" t="s">
        <v>122</v>
      </c>
      <c r="D5" s="346">
        <v>1</v>
      </c>
      <c r="E5" s="347" t="s">
        <v>35</v>
      </c>
      <c r="F5" s="348">
        <v>24766</v>
      </c>
      <c r="G5" s="349">
        <v>222</v>
      </c>
      <c r="H5" s="200">
        <v>3.5</v>
      </c>
      <c r="I5" s="200">
        <v>3.5</v>
      </c>
      <c r="J5" s="200">
        <v>0</v>
      </c>
      <c r="K5" s="350">
        <f>G5*F5</f>
        <v>5498052</v>
      </c>
      <c r="L5" s="200">
        <v>5.3049999999999997</v>
      </c>
      <c r="M5" s="199">
        <f>L5*F5</f>
        <v>131383.63</v>
      </c>
      <c r="N5" s="199">
        <f>H5*F5</f>
        <v>86681</v>
      </c>
      <c r="O5" s="199">
        <f>J5*F5</f>
        <v>0</v>
      </c>
      <c r="P5" s="199">
        <f>O5+N5</f>
        <v>86681</v>
      </c>
      <c r="Q5" s="200">
        <v>0</v>
      </c>
      <c r="R5" s="127">
        <f>M5+P5+Q5</f>
        <v>218064.63</v>
      </c>
      <c r="S5" s="127">
        <v>0</v>
      </c>
      <c r="T5" s="127">
        <f>R5/(1+$C$2)^1</f>
        <v>201724.91211840889</v>
      </c>
      <c r="U5" s="127">
        <f>S5/(1+$C$2)^1</f>
        <v>0</v>
      </c>
      <c r="V5" s="132">
        <f>IF(K5=0,0,(HLOOKUP(E5,'2012-2013 CE W T&amp;D &amp; ConsCredit'!$C$6:$P$36,D5+1,FALSE)))</f>
        <v>9.9132412697840649E-2</v>
      </c>
      <c r="W5" s="127">
        <f>V5*K5</f>
        <v>545035.1598981882</v>
      </c>
      <c r="X5" s="133">
        <f>(W5+U5)/T5</f>
        <v>2.7018733292507888</v>
      </c>
      <c r="Z5" s="199">
        <f>R5-O5-Q5</f>
        <v>218064.63</v>
      </c>
      <c r="AA5" s="199">
        <f>Z5/(1+$C$2)^1</f>
        <v>201724.91211840889</v>
      </c>
      <c r="AB5" s="200">
        <f>IF(K5=0,0,(HLOOKUP(E5,'2012-2013 CE W T&amp;D No ConsCredi'!$C$6:$P$36,D5+1,FALSE)))</f>
        <v>9.0120375179855133E-2</v>
      </c>
      <c r="AC5" s="199">
        <f>AB5*K5</f>
        <v>495486.50899835286</v>
      </c>
      <c r="AD5" s="200"/>
      <c r="AE5" s="1347"/>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c r="RM5" s="340"/>
      <c r="RN5" s="340"/>
      <c r="RO5" s="340"/>
      <c r="RP5" s="340"/>
      <c r="RQ5" s="340"/>
      <c r="RR5" s="340"/>
      <c r="RS5" s="340"/>
      <c r="RT5" s="340"/>
      <c r="RU5" s="340"/>
      <c r="RV5" s="340"/>
      <c r="RW5" s="340"/>
      <c r="RX5" s="340"/>
      <c r="RY5" s="340"/>
      <c r="RZ5" s="340"/>
      <c r="SA5" s="340"/>
      <c r="SB5" s="340"/>
      <c r="SC5" s="1348"/>
    </row>
    <row r="6" spans="1:497" s="220" customFormat="1" ht="15" thickBot="1">
      <c r="A6" s="99"/>
      <c r="B6" s="842"/>
      <c r="C6" s="843"/>
      <c r="D6" s="843"/>
      <c r="E6" s="843"/>
      <c r="F6" s="843"/>
      <c r="G6" s="843"/>
      <c r="H6" s="843"/>
      <c r="I6" s="845"/>
      <c r="J6" s="845"/>
      <c r="K6" s="831">
        <f t="shared" ref="K6:U6" si="0">SUM(K5:K5)</f>
        <v>5498052</v>
      </c>
      <c r="L6" s="876">
        <f t="shared" si="0"/>
        <v>5.3049999999999997</v>
      </c>
      <c r="M6" s="1311">
        <f t="shared" si="0"/>
        <v>131383.63</v>
      </c>
      <c r="N6" s="1311">
        <f t="shared" si="0"/>
        <v>86681</v>
      </c>
      <c r="O6" s="1311">
        <f t="shared" si="0"/>
        <v>0</v>
      </c>
      <c r="P6" s="1287">
        <f t="shared" si="0"/>
        <v>86681</v>
      </c>
      <c r="Q6" s="877">
        <f t="shared" si="0"/>
        <v>0</v>
      </c>
      <c r="R6" s="1287">
        <f t="shared" si="0"/>
        <v>218064.63</v>
      </c>
      <c r="S6" s="877">
        <f t="shared" si="0"/>
        <v>0</v>
      </c>
      <c r="T6" s="1287">
        <f t="shared" si="0"/>
        <v>201724.91211840889</v>
      </c>
      <c r="U6" s="877">
        <f t="shared" si="0"/>
        <v>0</v>
      </c>
      <c r="V6" s="877"/>
      <c r="W6" s="1287">
        <f>SUM(W5:W5)</f>
        <v>545035.1598981882</v>
      </c>
      <c r="X6" s="844">
        <f>(W6+U6)/T6</f>
        <v>2.7018733292507888</v>
      </c>
      <c r="Y6" s="848"/>
      <c r="Z6" s="1312">
        <f>SUM(Z5)</f>
        <v>218064.63</v>
      </c>
      <c r="AA6" s="1312">
        <f>SUM(AA5)</f>
        <v>201724.91211840889</v>
      </c>
      <c r="AB6" s="874"/>
      <c r="AC6" s="1312">
        <f>AC5</f>
        <v>495486.50899835286</v>
      </c>
      <c r="AD6" s="875">
        <f>AC6/AA6</f>
        <v>2.4562484811370804</v>
      </c>
      <c r="AE6" s="99"/>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c r="DX6" s="354"/>
      <c r="DY6" s="354"/>
      <c r="DZ6" s="354"/>
      <c r="EA6" s="354"/>
      <c r="EB6" s="354"/>
      <c r="EC6" s="354"/>
      <c r="ED6" s="354"/>
      <c r="EE6" s="354"/>
      <c r="EF6" s="354"/>
      <c r="EG6" s="354"/>
      <c r="EH6" s="354"/>
      <c r="EI6" s="354"/>
      <c r="EJ6" s="354"/>
      <c r="EK6" s="354"/>
      <c r="EL6" s="354"/>
      <c r="EM6" s="354"/>
      <c r="EN6" s="354"/>
      <c r="EO6" s="354"/>
      <c r="EP6" s="354"/>
      <c r="EQ6" s="354"/>
      <c r="ER6" s="354"/>
      <c r="ES6" s="354"/>
      <c r="ET6" s="354"/>
      <c r="EU6" s="354"/>
      <c r="EV6" s="354"/>
      <c r="EW6" s="354"/>
      <c r="EX6" s="354"/>
      <c r="EY6" s="354"/>
      <c r="EZ6" s="354"/>
      <c r="FA6" s="354"/>
      <c r="FB6" s="354"/>
      <c r="FC6" s="354"/>
      <c r="FD6" s="354"/>
      <c r="FE6" s="354"/>
      <c r="FF6" s="354"/>
      <c r="FG6" s="354"/>
      <c r="FH6" s="354"/>
      <c r="FI6" s="354"/>
      <c r="FJ6" s="354"/>
      <c r="FK6" s="354"/>
      <c r="FL6" s="354"/>
      <c r="FM6" s="354"/>
      <c r="FN6" s="354"/>
      <c r="FO6" s="354"/>
      <c r="FP6" s="354"/>
      <c r="FQ6" s="354"/>
      <c r="FR6" s="354"/>
      <c r="FS6" s="354"/>
      <c r="FT6" s="354"/>
      <c r="FU6" s="354"/>
      <c r="FV6" s="354"/>
      <c r="FW6" s="354"/>
      <c r="FX6" s="354"/>
      <c r="FY6" s="354"/>
      <c r="FZ6" s="354"/>
      <c r="GA6" s="354"/>
      <c r="GB6" s="354"/>
      <c r="GC6" s="354"/>
      <c r="GD6" s="354"/>
      <c r="GE6" s="354"/>
      <c r="GF6" s="354"/>
      <c r="GG6" s="354"/>
      <c r="GH6" s="354"/>
      <c r="GI6" s="354"/>
      <c r="GJ6" s="354"/>
      <c r="GK6" s="354"/>
      <c r="GL6" s="354"/>
      <c r="GM6" s="354"/>
      <c r="GN6" s="354"/>
      <c r="GO6" s="354"/>
      <c r="GP6" s="354"/>
      <c r="GQ6" s="354"/>
      <c r="GR6" s="354"/>
      <c r="GS6" s="354"/>
      <c r="GT6" s="354"/>
      <c r="GU6" s="354"/>
      <c r="GV6" s="354"/>
      <c r="GW6" s="354"/>
      <c r="GX6" s="354"/>
      <c r="GY6" s="354"/>
      <c r="GZ6" s="354"/>
      <c r="HA6" s="354"/>
      <c r="HB6" s="354"/>
      <c r="HC6" s="354"/>
      <c r="HD6" s="354"/>
      <c r="HE6" s="354"/>
      <c r="HF6" s="354"/>
      <c r="HG6" s="354"/>
      <c r="HH6" s="354"/>
      <c r="HI6" s="354"/>
      <c r="HJ6" s="354"/>
      <c r="HK6" s="354"/>
      <c r="HL6" s="354"/>
      <c r="HM6" s="354"/>
      <c r="HN6" s="354"/>
      <c r="HO6" s="354"/>
      <c r="HP6" s="354"/>
      <c r="HQ6" s="354"/>
      <c r="HR6" s="354"/>
      <c r="HS6" s="354"/>
      <c r="HT6" s="354"/>
      <c r="HU6" s="354"/>
      <c r="HV6" s="354"/>
      <c r="HW6" s="354"/>
      <c r="HX6" s="354"/>
      <c r="HY6" s="354"/>
      <c r="HZ6" s="354"/>
      <c r="IA6" s="354"/>
      <c r="IB6" s="354"/>
      <c r="IC6" s="354"/>
      <c r="ID6" s="354"/>
      <c r="IE6" s="354"/>
      <c r="IF6" s="354"/>
      <c r="IG6" s="354"/>
      <c r="IH6" s="354"/>
      <c r="II6" s="354"/>
      <c r="IJ6" s="354"/>
      <c r="IK6" s="354"/>
      <c r="IL6" s="354"/>
      <c r="IM6" s="354"/>
      <c r="IN6" s="354"/>
      <c r="IO6" s="354"/>
      <c r="IP6" s="354"/>
      <c r="IQ6" s="354"/>
      <c r="IR6" s="354"/>
      <c r="IS6" s="354"/>
      <c r="IT6" s="354"/>
      <c r="IU6" s="354"/>
      <c r="IV6" s="354"/>
      <c r="IW6" s="354"/>
      <c r="IX6" s="354"/>
      <c r="IY6" s="354"/>
      <c r="IZ6" s="354"/>
      <c r="JA6" s="354"/>
      <c r="JB6" s="354"/>
      <c r="JC6" s="354"/>
      <c r="JD6" s="354"/>
      <c r="JE6" s="354"/>
      <c r="JF6" s="354"/>
      <c r="JG6" s="354"/>
      <c r="JH6" s="354"/>
      <c r="JI6" s="354"/>
      <c r="JJ6" s="354"/>
      <c r="JK6" s="354"/>
      <c r="JL6" s="354"/>
      <c r="JM6" s="354"/>
      <c r="JN6" s="354"/>
      <c r="JO6" s="354"/>
      <c r="JP6" s="354"/>
      <c r="JQ6" s="354"/>
      <c r="JR6" s="354"/>
      <c r="JS6" s="354"/>
      <c r="JT6" s="354"/>
      <c r="JU6" s="354"/>
      <c r="JV6" s="354"/>
      <c r="JW6" s="354"/>
      <c r="JX6" s="354"/>
      <c r="JY6" s="354"/>
      <c r="JZ6" s="354"/>
      <c r="KA6" s="354"/>
      <c r="KB6" s="354"/>
      <c r="KC6" s="354"/>
      <c r="KD6" s="354"/>
      <c r="KE6" s="354"/>
      <c r="KF6" s="354"/>
      <c r="KG6" s="354"/>
      <c r="KH6" s="354"/>
      <c r="KI6" s="354"/>
      <c r="KJ6" s="354"/>
      <c r="KK6" s="354"/>
      <c r="KL6" s="354"/>
      <c r="KM6" s="354"/>
      <c r="KN6" s="354"/>
      <c r="KO6" s="354"/>
      <c r="KP6" s="354"/>
      <c r="KQ6" s="354"/>
      <c r="KR6" s="354"/>
      <c r="KS6" s="354"/>
      <c r="KT6" s="354"/>
      <c r="KU6" s="354"/>
      <c r="KV6" s="354"/>
      <c r="KW6" s="354"/>
      <c r="KX6" s="354"/>
      <c r="KY6" s="354"/>
      <c r="KZ6" s="354"/>
      <c r="LA6" s="354"/>
      <c r="LB6" s="354"/>
      <c r="LC6" s="354"/>
      <c r="LD6" s="354"/>
      <c r="LE6" s="354"/>
      <c r="LF6" s="354"/>
      <c r="LG6" s="354"/>
      <c r="LH6" s="354"/>
      <c r="LI6" s="354"/>
      <c r="LJ6" s="354"/>
      <c r="LK6" s="354"/>
      <c r="LL6" s="354"/>
      <c r="LM6" s="354"/>
      <c r="LN6" s="354"/>
      <c r="LO6" s="354"/>
      <c r="LP6" s="354"/>
      <c r="LQ6" s="354"/>
      <c r="LR6" s="354"/>
      <c r="LS6" s="354"/>
      <c r="LT6" s="354"/>
      <c r="LU6" s="354"/>
      <c r="LV6" s="354"/>
      <c r="LW6" s="354"/>
      <c r="LX6" s="354"/>
      <c r="LY6" s="354"/>
      <c r="LZ6" s="354"/>
      <c r="MA6" s="354"/>
      <c r="MB6" s="354"/>
      <c r="MC6" s="354"/>
      <c r="MD6" s="354"/>
      <c r="ME6" s="354"/>
      <c r="MF6" s="354"/>
      <c r="MG6" s="354"/>
      <c r="MH6" s="354"/>
      <c r="MI6" s="354"/>
      <c r="MJ6" s="354"/>
      <c r="MK6" s="354"/>
      <c r="ML6" s="354"/>
      <c r="MM6" s="354"/>
      <c r="MN6" s="354"/>
      <c r="MO6" s="354"/>
      <c r="MP6" s="354"/>
      <c r="MQ6" s="354"/>
      <c r="MR6" s="354"/>
      <c r="MS6" s="354"/>
      <c r="MT6" s="354"/>
      <c r="MU6" s="354"/>
      <c r="MV6" s="354"/>
      <c r="MW6" s="354"/>
      <c r="MX6" s="354"/>
      <c r="MY6" s="354"/>
      <c r="MZ6" s="354"/>
      <c r="NA6" s="354"/>
      <c r="NB6" s="354"/>
      <c r="NC6" s="354"/>
      <c r="ND6" s="354"/>
      <c r="NE6" s="354"/>
      <c r="NF6" s="354"/>
      <c r="NG6" s="354"/>
      <c r="NH6" s="354"/>
      <c r="NI6" s="354"/>
      <c r="NJ6" s="354"/>
      <c r="NK6" s="354"/>
      <c r="NL6" s="354"/>
      <c r="NM6" s="354"/>
      <c r="NN6" s="354"/>
      <c r="NO6" s="354"/>
      <c r="NP6" s="354"/>
      <c r="NQ6" s="354"/>
      <c r="NR6" s="354"/>
      <c r="NS6" s="354"/>
      <c r="NT6" s="354"/>
      <c r="NU6" s="354"/>
      <c r="NV6" s="354"/>
      <c r="NW6" s="354"/>
      <c r="NX6" s="354"/>
      <c r="NY6" s="354"/>
      <c r="NZ6" s="354"/>
      <c r="OA6" s="354"/>
      <c r="OB6" s="354"/>
      <c r="OC6" s="354"/>
      <c r="OD6" s="354"/>
      <c r="OE6" s="354"/>
      <c r="OF6" s="354"/>
      <c r="OG6" s="354"/>
      <c r="OH6" s="354"/>
      <c r="OI6" s="354"/>
      <c r="OJ6" s="354"/>
      <c r="OK6" s="354"/>
      <c r="OL6" s="354"/>
      <c r="OM6" s="354"/>
      <c r="ON6" s="354"/>
      <c r="OO6" s="354"/>
      <c r="OP6" s="354"/>
      <c r="OQ6" s="354"/>
      <c r="OR6" s="354"/>
      <c r="OS6" s="354"/>
      <c r="OT6" s="354"/>
      <c r="OU6" s="354"/>
      <c r="OV6" s="354"/>
      <c r="OW6" s="354"/>
      <c r="OX6" s="354"/>
      <c r="OY6" s="354"/>
      <c r="OZ6" s="354"/>
      <c r="PA6" s="354"/>
      <c r="PB6" s="354"/>
      <c r="PC6" s="354"/>
      <c r="PD6" s="354"/>
      <c r="PE6" s="354"/>
      <c r="PF6" s="354"/>
      <c r="PG6" s="354"/>
      <c r="PH6" s="354"/>
      <c r="PI6" s="354"/>
      <c r="PJ6" s="354"/>
      <c r="PK6" s="354"/>
      <c r="PL6" s="354"/>
      <c r="PM6" s="354"/>
      <c r="PN6" s="354"/>
      <c r="PO6" s="354"/>
      <c r="PP6" s="354"/>
      <c r="PQ6" s="354"/>
      <c r="PR6" s="354"/>
      <c r="PS6" s="354"/>
      <c r="PT6" s="354"/>
      <c r="PU6" s="354"/>
      <c r="PV6" s="354"/>
      <c r="PW6" s="354"/>
      <c r="PX6" s="354"/>
      <c r="PY6" s="354"/>
      <c r="PZ6" s="354"/>
      <c r="QA6" s="354"/>
      <c r="QB6" s="354"/>
      <c r="QC6" s="354"/>
      <c r="QD6" s="354"/>
      <c r="QE6" s="354"/>
      <c r="QF6" s="354"/>
      <c r="QG6" s="354"/>
      <c r="QH6" s="354"/>
      <c r="QI6" s="354"/>
      <c r="QJ6" s="354"/>
      <c r="QK6" s="354"/>
      <c r="QL6" s="354"/>
      <c r="QM6" s="354"/>
      <c r="QN6" s="354"/>
      <c r="QO6" s="354"/>
      <c r="QP6" s="354"/>
      <c r="QQ6" s="354"/>
      <c r="QR6" s="354"/>
      <c r="QS6" s="354"/>
      <c r="QT6" s="354"/>
      <c r="QU6" s="354"/>
      <c r="QV6" s="354"/>
      <c r="QW6" s="354"/>
      <c r="QX6" s="354"/>
      <c r="QY6" s="354"/>
      <c r="QZ6" s="354"/>
      <c r="RA6" s="354"/>
      <c r="RB6" s="354"/>
      <c r="RC6" s="354"/>
      <c r="RD6" s="354"/>
      <c r="RE6" s="354"/>
      <c r="RF6" s="354"/>
      <c r="RG6" s="354"/>
      <c r="RH6" s="354"/>
      <c r="RI6" s="354"/>
      <c r="RJ6" s="354"/>
      <c r="RK6" s="354"/>
      <c r="RL6" s="354"/>
      <c r="RM6" s="354"/>
      <c r="RN6" s="354"/>
      <c r="RO6" s="354"/>
      <c r="RP6" s="354"/>
      <c r="RQ6" s="354"/>
      <c r="RR6" s="354"/>
      <c r="RS6" s="354"/>
      <c r="RT6" s="354"/>
      <c r="RU6" s="354"/>
      <c r="RV6" s="354"/>
      <c r="RW6" s="354"/>
      <c r="RX6" s="354"/>
      <c r="RY6" s="354"/>
      <c r="RZ6" s="354"/>
      <c r="SA6" s="354"/>
      <c r="SB6" s="354"/>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U1">
      <selection sqref="A1:A1048576"/>
      <pageMargins left="0.7" right="0.7" top="0.75" bottom="0.75" header="0.3" footer="0.3"/>
      <pageSetup paperSize="3" scale="60" orientation="landscape" r:id="rId2"/>
    </customSheetView>
  </customSheetViews>
  <mergeCells count="2">
    <mergeCell ref="M3:R3"/>
    <mergeCell ref="T3:W3"/>
  </mergeCells>
  <dataValidations count="3">
    <dataValidation type="list" allowBlank="1" showInputMessage="1" showErrorMessage="1" sqref="E5">
      <formula1>INDIRECT($F5)</formula1>
    </dataValidation>
    <dataValidation type="decimal" operator="greaterThanOrEqual" allowBlank="1" showInputMessage="1" sqref="F5">
      <formula1>0</formula1>
    </dataValidation>
    <dataValidation type="decimal" operator="greaterThan" allowBlank="1" showInputMessage="1" showErrorMessage="1" errorTitle="Overhead" error="Overhead must be greater than zero." sqref="L5">
      <formula1>0</formula1>
    </dataValidation>
  </dataValidations>
  <hyperlinks>
    <hyperlink ref="A1" location="'Electric CE'!A1" display="Rtn to Summary"/>
  </hyperlinks>
  <pageMargins left="0.67" right="0.23" top="0.75" bottom="0.75" header="0.3" footer="0.3"/>
  <pageSetup paperSize="3" scale="45" orientation="landscape" r:id="rId3"/>
</worksheet>
</file>

<file path=xl/worksheets/sheet15.xml><?xml version="1.0" encoding="utf-8"?>
<worksheet xmlns="http://schemas.openxmlformats.org/spreadsheetml/2006/main" xmlns:r="http://schemas.openxmlformats.org/officeDocument/2006/relationships">
  <sheetPr>
    <tabColor theme="2" tint="-0.749992370372631"/>
  </sheetPr>
  <dimension ref="A1:RS12"/>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35"/>
    <col min="2" max="2" width="12.85546875" style="36" customWidth="1"/>
    <col min="3" max="3" width="35.7109375" style="36" customWidth="1"/>
    <col min="4" max="4" width="10" style="36" customWidth="1"/>
    <col min="5" max="5" width="11.140625" style="36" customWidth="1"/>
    <col min="6" max="6" width="17.140625" style="36" customWidth="1"/>
    <col min="7" max="8" width="11.42578125" style="36" customWidth="1"/>
    <col min="9" max="9" width="12.28515625" style="36" customWidth="1"/>
    <col min="10" max="10" width="14" style="36" customWidth="1"/>
    <col min="11" max="11" width="15.85546875" style="36" customWidth="1"/>
    <col min="12" max="12" width="12.5703125" style="36" customWidth="1"/>
    <col min="13" max="13" width="11.140625" style="36" customWidth="1"/>
    <col min="14" max="14" width="14.7109375" style="36" customWidth="1"/>
    <col min="15" max="15" width="12.5703125" style="36" customWidth="1"/>
    <col min="16" max="16" width="13.140625" style="36" customWidth="1"/>
    <col min="17" max="17" width="16" style="36" customWidth="1"/>
    <col min="18" max="18" width="14.7109375" style="36" customWidth="1"/>
    <col min="19" max="19" width="19.5703125" style="36" customWidth="1"/>
    <col min="20" max="20" width="14.140625" style="36" customWidth="1"/>
    <col min="21" max="21" width="18.7109375" style="36" customWidth="1"/>
    <col min="22" max="22" width="14.140625" style="36" customWidth="1"/>
    <col min="23" max="23" width="18.5703125" style="36" customWidth="1"/>
    <col min="24" max="24" width="18.28515625" style="36" customWidth="1"/>
    <col min="25" max="25" width="12.28515625" style="36" customWidth="1"/>
    <col min="26" max="26" width="7.28515625" style="35" customWidth="1"/>
    <col min="27" max="27" width="14.28515625" style="35" customWidth="1"/>
    <col min="28" max="28" width="17.7109375" style="35" customWidth="1"/>
    <col min="29" max="29" width="12" style="35" customWidth="1"/>
    <col min="30" max="30" width="17.85546875" style="35" customWidth="1"/>
    <col min="31" max="31" width="11.7109375" style="35" customWidth="1"/>
    <col min="32" max="67" width="9.140625" style="35"/>
    <col min="68" max="16384" width="9.140625" style="36"/>
  </cols>
  <sheetData>
    <row r="1" spans="1:487" s="556" customFormat="1" ht="25.5">
      <c r="A1" s="1454" t="s">
        <v>680</v>
      </c>
      <c r="B1" t="s">
        <v>581</v>
      </c>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487" s="98" customFormat="1" ht="15">
      <c r="A2" s="97"/>
      <c r="B2" s="832" t="s">
        <v>605</v>
      </c>
      <c r="C2" s="833">
        <v>8.1000000000000003E-2</v>
      </c>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row>
    <row r="3" spans="1:487"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87" s="98" customFormat="1" ht="45.75" thickBot="1">
      <c r="A4" s="97"/>
      <c r="B4" s="835" t="s">
        <v>579</v>
      </c>
      <c r="C4" s="835" t="s">
        <v>558</v>
      </c>
      <c r="D4" s="835" t="s">
        <v>1</v>
      </c>
      <c r="E4" s="835" t="s">
        <v>141</v>
      </c>
      <c r="F4" s="835" t="s">
        <v>4</v>
      </c>
      <c r="G4" s="835" t="s">
        <v>43</v>
      </c>
      <c r="H4" s="835" t="s">
        <v>578</v>
      </c>
      <c r="I4" s="835" t="s">
        <v>48</v>
      </c>
      <c r="J4" s="835" t="s">
        <v>50</v>
      </c>
      <c r="K4" s="835" t="s">
        <v>97</v>
      </c>
      <c r="L4" s="835" t="s">
        <v>45</v>
      </c>
      <c r="M4" s="835" t="s">
        <v>272</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row>
    <row r="5" spans="1:487" s="97" customFormat="1" ht="15">
      <c r="B5" s="111" t="s">
        <v>58</v>
      </c>
      <c r="C5" s="175" t="s">
        <v>508</v>
      </c>
      <c r="D5" s="115">
        <v>18</v>
      </c>
      <c r="E5" s="603">
        <f>(L5/$L$8)*D5</f>
        <v>9.3265140289661108</v>
      </c>
      <c r="F5" s="118" t="s">
        <v>0</v>
      </c>
      <c r="G5" s="119">
        <v>40</v>
      </c>
      <c r="H5" s="120">
        <v>5420</v>
      </c>
      <c r="I5" s="1292">
        <v>300</v>
      </c>
      <c r="J5" s="1292">
        <v>1377</v>
      </c>
      <c r="K5" s="1313">
        <f>IF(J5&gt;I5,J5-I5,0)</f>
        <v>1077</v>
      </c>
      <c r="L5" s="1314">
        <f>H5*G5</f>
        <v>216800</v>
      </c>
      <c r="M5" s="878">
        <v>377.4</v>
      </c>
      <c r="N5" s="1292">
        <f>M5*G5</f>
        <v>15096</v>
      </c>
      <c r="O5" s="1292">
        <f>I5*G5</f>
        <v>12000</v>
      </c>
      <c r="P5" s="1292">
        <f>K5*G5</f>
        <v>43080</v>
      </c>
      <c r="Q5" s="1292">
        <f>P5+O5</f>
        <v>55080</v>
      </c>
      <c r="R5" s="878">
        <v>0</v>
      </c>
      <c r="S5" s="1292">
        <f>N5+Q5+R5</f>
        <v>70176</v>
      </c>
      <c r="T5" s="878">
        <v>0</v>
      </c>
      <c r="U5" s="1292">
        <f t="shared" ref="U5:V7" si="0">S5/(1+$C$2)^1</f>
        <v>64917.668825161891</v>
      </c>
      <c r="V5" s="878">
        <f t="shared" si="0"/>
        <v>0</v>
      </c>
      <c r="W5" s="878">
        <f>IF(L5=0,0,(HLOOKUP(F5,'2012-2013 CE W T&amp;D &amp; ConsCredit'!$C$6:$P$36,D5+1,FALSE)))</f>
        <v>1.9371389417443488</v>
      </c>
      <c r="X5" s="1292">
        <f>W5*L5</f>
        <v>419971.72257017478</v>
      </c>
      <c r="Y5" s="129">
        <f>(X5+V5)/U5</f>
        <v>6.4692976530203907</v>
      </c>
      <c r="Z5" s="130"/>
      <c r="AA5" s="1292">
        <f>S5-P5-R5</f>
        <v>27096</v>
      </c>
      <c r="AB5" s="1292">
        <f>AA5/(1+$C$2)^1</f>
        <v>25065.679925994449</v>
      </c>
      <c r="AC5" s="878">
        <f>IF(L5=0,0,(HLOOKUP(F5,'2012-2013 CE W T&amp;D No ConsCredi'!$C$6:$P$36,D5+1,FALSE)))</f>
        <v>1.7610354015857719</v>
      </c>
      <c r="AD5" s="1292">
        <f>AC5*L5</f>
        <v>381792.47506379534</v>
      </c>
      <c r="AE5" s="131">
        <f>AD5/AB5</f>
        <v>15.231682371714008</v>
      </c>
    </row>
    <row r="6" spans="1:487" s="97" customFormat="1" ht="15">
      <c r="B6" s="144" t="s">
        <v>58</v>
      </c>
      <c r="C6" s="183" t="s">
        <v>509</v>
      </c>
      <c r="D6" s="105">
        <v>18</v>
      </c>
      <c r="E6" s="604">
        <f>(L6/$L$8)*D6</f>
        <v>3.7770661058266812</v>
      </c>
      <c r="F6" s="106" t="s">
        <v>0</v>
      </c>
      <c r="G6" s="107">
        <v>20</v>
      </c>
      <c r="H6" s="145">
        <v>4390</v>
      </c>
      <c r="I6" s="1293">
        <v>300</v>
      </c>
      <c r="J6" s="1293">
        <v>1377</v>
      </c>
      <c r="K6" s="1315">
        <f>IF(J6&gt;I6,J6-I6,0)</f>
        <v>1077</v>
      </c>
      <c r="L6" s="1316">
        <f>H6*G6</f>
        <v>87800</v>
      </c>
      <c r="M6" s="880">
        <v>331.05</v>
      </c>
      <c r="N6" s="1293">
        <f>M6*G6</f>
        <v>6621</v>
      </c>
      <c r="O6" s="1293">
        <f>I6*G6</f>
        <v>6000</v>
      </c>
      <c r="P6" s="1293">
        <f>K6*G6</f>
        <v>21540</v>
      </c>
      <c r="Q6" s="1293">
        <f>P6+O6</f>
        <v>27540</v>
      </c>
      <c r="R6" s="880">
        <v>0</v>
      </c>
      <c r="S6" s="1293">
        <f>N6+Q6+R6</f>
        <v>34161</v>
      </c>
      <c r="T6" s="880">
        <v>0</v>
      </c>
      <c r="U6" s="1293">
        <f t="shared" si="0"/>
        <v>31601.295097132286</v>
      </c>
      <c r="V6" s="880">
        <f t="shared" si="0"/>
        <v>0</v>
      </c>
      <c r="W6" s="880">
        <f>IF(L6=0,0,(HLOOKUP(F6,'2012-2013 CE W T&amp;D &amp; ConsCredit'!$C$6:$P$36,D6+1,FALSE)))</f>
        <v>1.9371389417443488</v>
      </c>
      <c r="X6" s="1293">
        <f>W6*L6</f>
        <v>170080.79908515382</v>
      </c>
      <c r="Y6" s="91">
        <f>(X6+V6)/U6</f>
        <v>5.3820831887547573</v>
      </c>
      <c r="Z6" s="250"/>
      <c r="AA6" s="1293">
        <f>S6-P6-R6</f>
        <v>12621</v>
      </c>
      <c r="AB6" s="1293">
        <f>AA6/(1+$C$2)^1</f>
        <v>11675.300647548567</v>
      </c>
      <c r="AC6" s="880">
        <f>IF(L6=0,0,(HLOOKUP(F6,'2012-2013 CE W T&amp;D No ConsCredi'!$C$6:$P$36,D6+1,FALSE)))</f>
        <v>1.7610354015857719</v>
      </c>
      <c r="AD6" s="1293">
        <f>AC6*L6</f>
        <v>154618.90825923078</v>
      </c>
      <c r="AE6" s="93">
        <f>AD6/AB6</f>
        <v>13.243248540387327</v>
      </c>
    </row>
    <row r="7" spans="1:487" s="97" customFormat="1" ht="15.75" thickBot="1">
      <c r="B7" s="144" t="s">
        <v>58</v>
      </c>
      <c r="C7" s="183" t="s">
        <v>508</v>
      </c>
      <c r="D7" s="105">
        <v>18</v>
      </c>
      <c r="E7" s="604">
        <f>(L7/$L$8)*D7</f>
        <v>4.896419865207208</v>
      </c>
      <c r="F7" s="106" t="s">
        <v>0</v>
      </c>
      <c r="G7" s="107">
        <v>20</v>
      </c>
      <c r="H7" s="145">
        <v>5691</v>
      </c>
      <c r="I7" s="1293">
        <v>300</v>
      </c>
      <c r="J7" s="1293">
        <v>1377</v>
      </c>
      <c r="K7" s="1315">
        <f>IF(J7&gt;I7,J7-I7,0)</f>
        <v>1077</v>
      </c>
      <c r="L7" s="1316">
        <f>H7*G7</f>
        <v>113820</v>
      </c>
      <c r="M7" s="880">
        <v>238.35</v>
      </c>
      <c r="N7" s="1293">
        <f>M7*G7</f>
        <v>4767</v>
      </c>
      <c r="O7" s="1293">
        <f>I7*G7</f>
        <v>6000</v>
      </c>
      <c r="P7" s="1293">
        <f>K7*G7</f>
        <v>21540</v>
      </c>
      <c r="Q7" s="1293">
        <f>P7+O7</f>
        <v>27540</v>
      </c>
      <c r="R7" s="880">
        <v>0</v>
      </c>
      <c r="S7" s="1293">
        <f>N7+Q7+R7</f>
        <v>32307</v>
      </c>
      <c r="T7" s="880">
        <v>0</v>
      </c>
      <c r="U7" s="1293">
        <f t="shared" si="0"/>
        <v>29886.216466234968</v>
      </c>
      <c r="V7" s="880">
        <f t="shared" si="0"/>
        <v>0</v>
      </c>
      <c r="W7" s="880">
        <f>IF(L7=0,0,(HLOOKUP(F7,'2012-2013 CE W T&amp;D &amp; ConsCredit'!$C$6:$P$36,D7+1,FALSE)))</f>
        <v>1.9371389417443488</v>
      </c>
      <c r="X7" s="1293">
        <f>W7*L7</f>
        <v>220485.15434934178</v>
      </c>
      <c r="Y7" s="91">
        <f>(X7+V7)/U7</f>
        <v>7.3774863605917744</v>
      </c>
      <c r="Z7" s="250"/>
      <c r="AA7" s="1293">
        <f>S7-P7-R7</f>
        <v>10767</v>
      </c>
      <c r="AB7" s="1293">
        <f>AA7/(1+$C$2)^1</f>
        <v>9960.2220166512489</v>
      </c>
      <c r="AC7" s="880">
        <f>IF(L7=0,0,(HLOOKUP(F7,'2012-2013 CE W T&amp;D No ConsCredi'!$C$6:$P$36,D7+1,FALSE)))</f>
        <v>1.7610354015857719</v>
      </c>
      <c r="AD7" s="1293">
        <f>AC7*L7</f>
        <v>200441.04940849254</v>
      </c>
      <c r="AE7" s="93">
        <f>AD7/AB7</f>
        <v>20.124154770184866</v>
      </c>
    </row>
    <row r="8" spans="1:487" s="220" customFormat="1" ht="15" thickBot="1">
      <c r="A8" s="99"/>
      <c r="B8" s="842"/>
      <c r="C8" s="862" t="s">
        <v>580</v>
      </c>
      <c r="D8" s="843"/>
      <c r="E8" s="974">
        <f>SUM(E5:E7)</f>
        <v>18</v>
      </c>
      <c r="F8" s="843"/>
      <c r="G8" s="843"/>
      <c r="H8" s="843"/>
      <c r="I8" s="843"/>
      <c r="J8" s="845"/>
      <c r="K8" s="845"/>
      <c r="L8" s="831">
        <f>SUM(L5:L7)</f>
        <v>418420</v>
      </c>
      <c r="M8" s="849"/>
      <c r="N8" s="1022">
        <f t="shared" ref="N8:V8" si="1">SUM(N5:N7)</f>
        <v>26484</v>
      </c>
      <c r="O8" s="1022">
        <f t="shared" si="1"/>
        <v>24000</v>
      </c>
      <c r="P8" s="1022">
        <f t="shared" si="1"/>
        <v>86160</v>
      </c>
      <c r="Q8" s="1022">
        <f t="shared" si="1"/>
        <v>110160</v>
      </c>
      <c r="R8" s="849">
        <f t="shared" si="1"/>
        <v>0</v>
      </c>
      <c r="S8" s="1022">
        <f t="shared" si="1"/>
        <v>136644</v>
      </c>
      <c r="T8" s="849">
        <f t="shared" si="1"/>
        <v>0</v>
      </c>
      <c r="U8" s="1022">
        <f t="shared" si="1"/>
        <v>126405.18038852914</v>
      </c>
      <c r="V8" s="849">
        <f t="shared" si="1"/>
        <v>0</v>
      </c>
      <c r="W8" s="849"/>
      <c r="X8" s="1022">
        <f>SUM(X5:X7)</f>
        <v>810537.67600467033</v>
      </c>
      <c r="Y8" s="844">
        <f>(X8+V8)/U8</f>
        <v>6.4122188150306529</v>
      </c>
      <c r="Z8" s="848"/>
      <c r="AA8" s="1022">
        <f>SUM(AA5:AA7)</f>
        <v>50484</v>
      </c>
      <c r="AB8" s="1022">
        <f>SUM(AB5:AB7)</f>
        <v>46701.202590194262</v>
      </c>
      <c r="AC8" s="849"/>
      <c r="AD8" s="1022">
        <f>SUM(AD5:AD7)</f>
        <v>736852.43273151864</v>
      </c>
      <c r="AE8" s="863">
        <f>AD8/AB8</f>
        <v>15.778018377758729</v>
      </c>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c r="IW8" s="99"/>
      <c r="IX8" s="99"/>
      <c r="IY8" s="99"/>
      <c r="IZ8" s="99"/>
      <c r="JA8" s="99"/>
      <c r="JB8" s="99"/>
      <c r="JC8" s="99"/>
      <c r="JD8" s="99"/>
      <c r="JE8" s="99"/>
      <c r="JF8" s="99"/>
      <c r="JG8" s="99"/>
      <c r="JH8" s="99"/>
      <c r="JI8" s="99"/>
      <c r="JJ8" s="99"/>
      <c r="JK8" s="99"/>
      <c r="JL8" s="99"/>
      <c r="JM8" s="99"/>
      <c r="JN8" s="99"/>
      <c r="JO8" s="99"/>
      <c r="JP8" s="99"/>
      <c r="JQ8" s="99"/>
      <c r="JR8" s="99"/>
      <c r="JS8" s="99"/>
      <c r="JT8" s="99"/>
      <c r="JU8" s="99"/>
      <c r="JV8" s="99"/>
      <c r="JW8" s="99"/>
      <c r="JX8" s="99"/>
      <c r="JY8" s="99"/>
      <c r="JZ8" s="99"/>
      <c r="KA8" s="99"/>
      <c r="KB8" s="99"/>
      <c r="KC8" s="99"/>
      <c r="KD8" s="99"/>
      <c r="KE8" s="99"/>
      <c r="KF8" s="99"/>
      <c r="KG8" s="99"/>
      <c r="KH8" s="99"/>
      <c r="KI8" s="99"/>
      <c r="KJ8" s="99"/>
      <c r="KK8" s="99"/>
      <c r="KL8" s="99"/>
      <c r="KM8" s="99"/>
      <c r="KN8" s="99"/>
      <c r="KO8" s="99"/>
      <c r="KP8" s="99"/>
      <c r="KQ8" s="99"/>
      <c r="KR8" s="99"/>
      <c r="KS8" s="99"/>
      <c r="KT8" s="99"/>
      <c r="KU8" s="99"/>
      <c r="KV8" s="99"/>
      <c r="KW8" s="99"/>
      <c r="KX8" s="99"/>
      <c r="KY8" s="99"/>
      <c r="KZ8" s="99"/>
      <c r="LA8" s="99"/>
      <c r="LB8" s="99"/>
      <c r="LC8" s="99"/>
      <c r="LD8" s="99"/>
      <c r="LE8" s="99"/>
      <c r="LF8" s="99"/>
      <c r="LG8" s="99"/>
      <c r="LH8" s="99"/>
      <c r="LI8" s="99"/>
      <c r="LJ8" s="99"/>
      <c r="LK8" s="99"/>
      <c r="LL8" s="99"/>
      <c r="LM8" s="99"/>
      <c r="LN8" s="99"/>
      <c r="LO8" s="99"/>
      <c r="LP8" s="99"/>
      <c r="LQ8" s="99"/>
      <c r="LR8" s="99"/>
      <c r="LS8" s="99"/>
      <c r="LT8" s="99"/>
      <c r="LU8" s="99"/>
      <c r="LV8" s="99"/>
      <c r="LW8" s="99"/>
      <c r="LX8" s="99"/>
      <c r="LY8" s="99"/>
      <c r="LZ8" s="99"/>
      <c r="MA8" s="99"/>
      <c r="MB8" s="99"/>
      <c r="MC8" s="99"/>
      <c r="MD8" s="99"/>
      <c r="ME8" s="99"/>
      <c r="MF8" s="99"/>
      <c r="MG8" s="99"/>
      <c r="MH8" s="99"/>
      <c r="MI8" s="99"/>
      <c r="MJ8" s="99"/>
      <c r="MK8" s="99"/>
      <c r="ML8" s="99"/>
      <c r="MM8" s="99"/>
      <c r="MN8" s="99"/>
      <c r="MO8" s="99"/>
      <c r="MP8" s="99"/>
      <c r="MQ8" s="99"/>
      <c r="MR8" s="99"/>
      <c r="MS8" s="99"/>
      <c r="MT8" s="99"/>
      <c r="MU8" s="99"/>
      <c r="MV8" s="99"/>
      <c r="MW8" s="99"/>
      <c r="MX8" s="99"/>
      <c r="MY8" s="99"/>
      <c r="MZ8" s="99"/>
      <c r="NA8" s="99"/>
      <c r="NB8" s="99"/>
      <c r="NC8" s="99"/>
      <c r="ND8" s="99"/>
      <c r="NE8" s="99"/>
      <c r="NF8" s="99"/>
      <c r="NG8" s="99"/>
      <c r="NH8" s="99"/>
      <c r="NI8" s="99"/>
      <c r="NJ8" s="99"/>
      <c r="NK8" s="99"/>
      <c r="NL8" s="99"/>
      <c r="NM8" s="99"/>
      <c r="NN8" s="99"/>
      <c r="NO8" s="99"/>
      <c r="NP8" s="99"/>
      <c r="NQ8" s="99"/>
      <c r="NR8" s="99"/>
      <c r="NS8" s="99"/>
      <c r="NT8" s="99"/>
      <c r="NU8" s="99"/>
      <c r="NV8" s="99"/>
      <c r="NW8" s="99"/>
      <c r="NX8" s="99"/>
      <c r="NY8" s="99"/>
      <c r="NZ8" s="99"/>
      <c r="OA8" s="99"/>
      <c r="OB8" s="99"/>
      <c r="OC8" s="99"/>
      <c r="OD8" s="99"/>
      <c r="OE8" s="99"/>
      <c r="OF8" s="99"/>
      <c r="OG8" s="99"/>
      <c r="OH8" s="99"/>
      <c r="OI8" s="99"/>
      <c r="OJ8" s="99"/>
      <c r="OK8" s="99"/>
      <c r="OL8" s="99"/>
      <c r="OM8" s="99"/>
      <c r="ON8" s="99"/>
      <c r="OO8" s="99"/>
      <c r="OP8" s="99"/>
      <c r="OQ8" s="99"/>
      <c r="OR8" s="99"/>
      <c r="OS8" s="99"/>
      <c r="OT8" s="99"/>
      <c r="OU8" s="99"/>
      <c r="OV8" s="99"/>
      <c r="OW8" s="99"/>
      <c r="OX8" s="99"/>
      <c r="OY8" s="99"/>
      <c r="OZ8" s="99"/>
      <c r="PA8" s="99"/>
      <c r="PB8" s="99"/>
      <c r="PC8" s="99"/>
      <c r="PD8" s="99"/>
      <c r="PE8" s="99"/>
      <c r="PF8" s="99"/>
      <c r="PG8" s="99"/>
      <c r="PH8" s="99"/>
      <c r="PI8" s="99"/>
      <c r="PJ8" s="99"/>
      <c r="PK8" s="99"/>
      <c r="PL8" s="99"/>
      <c r="PM8" s="99"/>
      <c r="PN8" s="99"/>
      <c r="PO8" s="99"/>
      <c r="PP8" s="99"/>
      <c r="PQ8" s="99"/>
      <c r="PR8" s="99"/>
      <c r="PS8" s="99"/>
      <c r="PT8" s="99"/>
      <c r="PU8" s="99"/>
      <c r="PV8" s="99"/>
      <c r="PW8" s="99"/>
      <c r="PX8" s="99"/>
      <c r="PY8" s="99"/>
      <c r="PZ8" s="99"/>
      <c r="QA8" s="99"/>
      <c r="QB8" s="99"/>
      <c r="QC8" s="99"/>
      <c r="QD8" s="99"/>
      <c r="QE8" s="99"/>
      <c r="QF8" s="99"/>
      <c r="QG8" s="99"/>
      <c r="QH8" s="99"/>
      <c r="QI8" s="99"/>
      <c r="QJ8" s="99"/>
      <c r="QK8" s="99"/>
      <c r="QL8" s="99"/>
      <c r="QM8" s="99"/>
      <c r="QN8" s="99"/>
      <c r="QO8" s="99"/>
      <c r="QP8" s="99"/>
      <c r="QQ8" s="99"/>
      <c r="QR8" s="99"/>
      <c r="QS8" s="99"/>
      <c r="QT8" s="99"/>
      <c r="QU8" s="99"/>
      <c r="QV8" s="99"/>
      <c r="QW8" s="99"/>
      <c r="QX8" s="99"/>
      <c r="QY8" s="99"/>
      <c r="QZ8" s="99"/>
      <c r="RA8" s="99"/>
      <c r="RB8" s="99"/>
      <c r="RC8" s="99"/>
      <c r="RD8" s="99"/>
      <c r="RE8" s="99"/>
      <c r="RF8" s="99"/>
      <c r="RG8" s="99"/>
      <c r="RH8" s="99"/>
      <c r="RI8" s="99"/>
      <c r="RJ8" s="99"/>
      <c r="RK8" s="99"/>
      <c r="RL8" s="99"/>
      <c r="RM8" s="99"/>
      <c r="RN8" s="99"/>
      <c r="RO8" s="99"/>
      <c r="RP8" s="99"/>
      <c r="RQ8" s="99"/>
      <c r="RR8" s="99"/>
      <c r="RS8" s="99"/>
    </row>
    <row r="11" spans="1:487">
      <c r="O11" s="256"/>
    </row>
    <row r="12" spans="1:487">
      <c r="O12" s="256"/>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W1">
      <selection sqref="A1:A1048576"/>
      <pageMargins left="0.7" right="0.7" top="0.75" bottom="0.75" header="0.3" footer="0.3"/>
      <pageSetup paperSize="3" scale="60" orientation="landscape" r:id="rId2"/>
    </customSheetView>
  </customSheetViews>
  <mergeCells count="2">
    <mergeCell ref="N3:S3"/>
    <mergeCell ref="U3:X3"/>
  </mergeCells>
  <dataValidations count="5">
    <dataValidation type="list" allowBlank="1" showInputMessage="1" showErrorMessage="1" sqref="F5:F7">
      <formula1>INDIRECT($F5)</formula1>
    </dataValidation>
    <dataValidation type="decimal" operator="greaterThan" allowBlank="1" showInputMessage="1" showErrorMessage="1" errorTitle="Measure Life" error="Measure Life must be greater than zero." sqref="D5:D7">
      <formula1>0</formula1>
    </dataValidation>
    <dataValidation type="decimal" operator="greaterThanOrEqual" allowBlank="1" showInputMessage="1" sqref="G5:G7">
      <formula1>0</formula1>
    </dataValidation>
    <dataValidation allowBlank="1" showErrorMessage="1" sqref="J5:J7"/>
    <dataValidation type="decimal" operator="greaterThan" allowBlank="1" showInputMessage="1" showErrorMessage="1" errorTitle="Overhead" error="Overhead must be greater than zero." sqref="M5:M7">
      <formula1>0</formula1>
    </dataValidation>
  </dataValidations>
  <hyperlinks>
    <hyperlink ref="A1" location="'Electric CE'!A1" display="Rtn to Summary"/>
  </hyperlinks>
  <pageMargins left="0.7" right="0.21" top="0.75" bottom="0.75" header="0.3" footer="0.3"/>
  <pageSetup paperSize="3" scale="45" orientation="landscape" r:id="rId3"/>
</worksheet>
</file>

<file path=xl/worksheets/sheet16.xml><?xml version="1.0" encoding="utf-8"?>
<worksheet xmlns="http://schemas.openxmlformats.org/spreadsheetml/2006/main" xmlns:r="http://schemas.openxmlformats.org/officeDocument/2006/relationships">
  <sheetPr>
    <tabColor theme="2" tint="-0.749992370372631"/>
  </sheetPr>
  <dimension ref="A1:PK25"/>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41.5703125" style="98" customWidth="1"/>
    <col min="4" max="4" width="10.42578125" style="98" customWidth="1"/>
    <col min="5" max="5" width="10.85546875" style="98" customWidth="1"/>
    <col min="6" max="6" width="18" style="98" customWidth="1"/>
    <col min="7" max="7" width="11.42578125" style="98" customWidth="1"/>
    <col min="8" max="8" width="9.5703125" style="98" customWidth="1"/>
    <col min="9" max="9" width="13.28515625" style="98" customWidth="1"/>
    <col min="10" max="10" width="14" style="98" customWidth="1"/>
    <col min="11" max="11" width="15.85546875" style="98" customWidth="1"/>
    <col min="12" max="12" width="13.42578125" style="98" customWidth="1"/>
    <col min="13" max="13" width="11.140625" style="98" customWidth="1"/>
    <col min="14" max="14" width="14.7109375" style="98" customWidth="1"/>
    <col min="15" max="15" width="14.7109375" style="97" customWidth="1"/>
    <col min="16" max="16" width="14.28515625" style="98" customWidth="1"/>
    <col min="17" max="17" width="15.85546875" style="98" customWidth="1"/>
    <col min="18" max="18" width="14.7109375" style="98" customWidth="1"/>
    <col min="19" max="19" width="15" style="98" customWidth="1"/>
    <col min="20" max="20" width="14.140625" style="98" customWidth="1"/>
    <col min="21" max="21" width="18.7109375" style="98" customWidth="1"/>
    <col min="22" max="22" width="14.140625" style="98" customWidth="1"/>
    <col min="23" max="23" width="17.5703125" style="98" customWidth="1"/>
    <col min="24" max="24" width="18.28515625" style="98" customWidth="1"/>
    <col min="25" max="25" width="12.7109375" style="98" customWidth="1"/>
    <col min="26" max="26" width="6" style="97" customWidth="1"/>
    <col min="27" max="27" width="15.5703125" style="97" customWidth="1"/>
    <col min="28" max="28" width="21.5703125" style="97" customWidth="1"/>
    <col min="29" max="29" width="11.28515625" style="97" customWidth="1"/>
    <col min="30" max="30" width="17.85546875" style="97" customWidth="1"/>
    <col min="31" max="31" width="12.42578125" style="97" customWidth="1"/>
    <col min="32" max="67" width="9.140625" style="97"/>
    <col min="68" max="16384" width="9.140625" style="98"/>
  </cols>
  <sheetData>
    <row r="1" spans="1:427" ht="26.25">
      <c r="A1" s="1454" t="s">
        <v>680</v>
      </c>
      <c r="B1" t="s">
        <v>593</v>
      </c>
    </row>
    <row r="2" spans="1:427">
      <c r="B2" s="832" t="s">
        <v>605</v>
      </c>
      <c r="C2" s="833">
        <v>8.1000000000000003E-2</v>
      </c>
    </row>
    <row r="3" spans="1:427" s="341" customFormat="1" ht="15.75" thickBot="1">
      <c r="A3" s="340"/>
      <c r="C3" s="607"/>
      <c r="D3" s="338"/>
      <c r="E3" s="338"/>
      <c r="F3" s="338"/>
      <c r="G3" s="338"/>
      <c r="H3" s="338"/>
      <c r="I3" s="338"/>
      <c r="J3" s="338"/>
      <c r="K3" s="338"/>
      <c r="L3" s="338"/>
      <c r="M3" s="338"/>
      <c r="N3" s="1474"/>
      <c r="O3" s="1475"/>
      <c r="P3" s="1475"/>
      <c r="Q3" s="1475"/>
      <c r="R3" s="1475"/>
      <c r="S3" s="1475"/>
      <c r="T3" s="339"/>
      <c r="U3" s="1474"/>
      <c r="V3" s="1474"/>
      <c r="W3" s="1474"/>
      <c r="X3" s="1474"/>
      <c r="Y3" s="608"/>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27" ht="45.75" thickBot="1">
      <c r="B4" s="834" t="s">
        <v>579</v>
      </c>
      <c r="C4" s="835" t="s">
        <v>558</v>
      </c>
      <c r="D4" s="835" t="s">
        <v>1</v>
      </c>
      <c r="E4" s="835" t="s">
        <v>141</v>
      </c>
      <c r="F4" s="835" t="s">
        <v>4</v>
      </c>
      <c r="G4" s="835" t="s">
        <v>43</v>
      </c>
      <c r="H4" s="835" t="s">
        <v>578</v>
      </c>
      <c r="I4" s="835" t="s">
        <v>48</v>
      </c>
      <c r="J4" s="835" t="s">
        <v>50</v>
      </c>
      <c r="K4" s="835" t="s">
        <v>97</v>
      </c>
      <c r="L4" s="835" t="s">
        <v>45</v>
      </c>
      <c r="M4" s="835" t="s">
        <v>589</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427" s="252" customFormat="1">
      <c r="A5" s="351"/>
      <c r="B5" s="251" t="s">
        <v>58</v>
      </c>
      <c r="C5" s="398" t="s">
        <v>257</v>
      </c>
      <c r="D5" s="399">
        <v>15</v>
      </c>
      <c r="E5" s="603">
        <f t="shared" ref="E5:E20" si="0">(L5/$L$21)*D5</f>
        <v>8.5733351307630095</v>
      </c>
      <c r="F5" s="118" t="s">
        <v>35</v>
      </c>
      <c r="G5" s="400">
        <v>14790</v>
      </c>
      <c r="H5" s="401">
        <v>43</v>
      </c>
      <c r="I5" s="126">
        <v>20</v>
      </c>
      <c r="J5" s="126">
        <v>18.03</v>
      </c>
      <c r="K5" s="126">
        <f t="shared" ref="K5:K20" si="1">IF(J5&gt;I5,J5-I5,0)</f>
        <v>0</v>
      </c>
      <c r="L5" s="1228">
        <f>H5*G5</f>
        <v>635970</v>
      </c>
      <c r="M5" s="128">
        <v>33.034084694388092</v>
      </c>
      <c r="N5" s="126">
        <f>M5*G5</f>
        <v>488574.11262999987</v>
      </c>
      <c r="O5" s="126">
        <f>I5*G5</f>
        <v>295800</v>
      </c>
      <c r="P5" s="126">
        <f>K5*G5</f>
        <v>0</v>
      </c>
      <c r="Q5" s="126">
        <f>P5+O5</f>
        <v>295800</v>
      </c>
      <c r="R5" s="126">
        <v>0</v>
      </c>
      <c r="S5" s="126">
        <f t="shared" ref="S5:S20" si="2">N5+Q5+R5</f>
        <v>784374.11262999987</v>
      </c>
      <c r="T5" s="126"/>
      <c r="U5" s="160">
        <f>S5/(1+$C$2)^1</f>
        <v>725600.47421831626</v>
      </c>
      <c r="V5" s="160">
        <f>T5/(1+$C$2)^1</f>
        <v>0</v>
      </c>
      <c r="W5" s="161">
        <f>IF(L5=0,0,(HLOOKUP(F5,'2012-2013 CE W T&amp;D &amp; ConsCredit'!$C$6:$P$36,D5+1,FALSE)))</f>
        <v>1.0498837637738472</v>
      </c>
      <c r="X5" s="160">
        <f t="shared" ref="X5:X20" si="3">W5*L5</f>
        <v>667694.57724725362</v>
      </c>
      <c r="Y5" s="159">
        <f>(X5+V5)/U5</f>
        <v>0.92019589425786386</v>
      </c>
      <c r="AA5" s="160">
        <f>S5-P5-R5</f>
        <v>784374.11262999987</v>
      </c>
      <c r="AB5" s="160">
        <f>AA5/(1+$C$2)^1</f>
        <v>725600.47421831626</v>
      </c>
      <c r="AC5" s="148">
        <f>IF(L5=0,0,(HLOOKUP(F5,'2012-2013 CE W T&amp;D No ConsCredi'!$C$6:$P$36,D5+1,FALSE)))</f>
        <v>0.95443978524895223</v>
      </c>
      <c r="AD5" s="147">
        <f>AC5*L5</f>
        <v>606995.07022477617</v>
      </c>
      <c r="AE5" s="129">
        <f>AD5/AB5</f>
        <v>0.83654172205260369</v>
      </c>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1338"/>
    </row>
    <row r="6" spans="1:427" s="250" customFormat="1">
      <c r="A6" s="351"/>
      <c r="B6" s="144" t="s">
        <v>58</v>
      </c>
      <c r="C6" s="402"/>
      <c r="D6" s="224"/>
      <c r="E6" s="604">
        <f t="shared" si="0"/>
        <v>0</v>
      </c>
      <c r="F6" s="106"/>
      <c r="G6" s="403"/>
      <c r="H6" s="247"/>
      <c r="I6" s="147"/>
      <c r="J6" s="147"/>
      <c r="K6" s="147">
        <f t="shared" si="1"/>
        <v>0</v>
      </c>
      <c r="L6" s="1229">
        <f t="shared" ref="L6:L20" si="4">H6*G6</f>
        <v>0</v>
      </c>
      <c r="M6" s="148"/>
      <c r="N6" s="147">
        <f t="shared" ref="N6:N20" si="5">M6*G6</f>
        <v>0</v>
      </c>
      <c r="O6" s="147">
        <f t="shared" ref="O6:O20" si="6">I6*G6</f>
        <v>0</v>
      </c>
      <c r="P6" s="147">
        <f t="shared" ref="P6:P20" si="7">K6*G6</f>
        <v>0</v>
      </c>
      <c r="Q6" s="147">
        <f t="shared" ref="Q6:Q20" si="8">P6+O6</f>
        <v>0</v>
      </c>
      <c r="R6" s="147">
        <v>0</v>
      </c>
      <c r="S6" s="147">
        <f t="shared" si="2"/>
        <v>0</v>
      </c>
      <c r="T6" s="147">
        <f>106.46*G6</f>
        <v>0</v>
      </c>
      <c r="U6" s="147">
        <f t="shared" ref="U6:U20" si="9">S6/(1+$C$2)^1</f>
        <v>0</v>
      </c>
      <c r="V6" s="147">
        <f t="shared" ref="V6:V20" si="10">T6/(1+$C$2)^1</f>
        <v>0</v>
      </c>
      <c r="W6" s="148">
        <f>IF(L6=0,0,(HLOOKUP(F6,'2012-2013 CE W T&amp;D &amp; ConsCredit'!$C$6:$P$36,D6+1,FALSE)))</f>
        <v>0</v>
      </c>
      <c r="X6" s="147">
        <f t="shared" si="3"/>
        <v>0</v>
      </c>
      <c r="Y6" s="91" t="e">
        <f t="shared" ref="Y6:Y20" si="11">(X6+V6)/U6</f>
        <v>#DIV/0!</v>
      </c>
      <c r="AA6" s="147">
        <f t="shared" ref="AA6:AA20" si="12">S6-P6-R6</f>
        <v>0</v>
      </c>
      <c r="AB6" s="147">
        <f t="shared" ref="AB6:AB20" si="13">AA6/(1+$C$2)^1</f>
        <v>0</v>
      </c>
      <c r="AC6" s="148">
        <f>IF(L6=0,0,(HLOOKUP(F6,'2012-2013 CE W T&amp;D No ConsCredi'!$C$6:$P$36,D6+1,FALSE)))</f>
        <v>0</v>
      </c>
      <c r="AD6" s="147">
        <f t="shared" ref="AD6:AD20" si="14">AC6*L6</f>
        <v>0</v>
      </c>
      <c r="AE6" s="91" t="e">
        <f t="shared" ref="AE6:AE21" si="15">AD6/AB6</f>
        <v>#DIV/0!</v>
      </c>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1339"/>
    </row>
    <row r="7" spans="1:427" s="250" customFormat="1">
      <c r="A7" s="351"/>
      <c r="B7" s="144" t="s">
        <v>58</v>
      </c>
      <c r="C7" s="402" t="s">
        <v>258</v>
      </c>
      <c r="D7" s="224">
        <v>14</v>
      </c>
      <c r="E7" s="604">
        <f t="shared" si="0"/>
        <v>0.13362092208142357</v>
      </c>
      <c r="F7" s="106" t="s">
        <v>32</v>
      </c>
      <c r="G7" s="403">
        <v>180</v>
      </c>
      <c r="H7" s="247">
        <v>59</v>
      </c>
      <c r="I7" s="147">
        <v>50</v>
      </c>
      <c r="J7" s="147">
        <v>73</v>
      </c>
      <c r="K7" s="147">
        <f t="shared" si="1"/>
        <v>23</v>
      </c>
      <c r="L7" s="1229">
        <f t="shared" si="4"/>
        <v>10620</v>
      </c>
      <c r="M7" s="148">
        <v>76.45917255555554</v>
      </c>
      <c r="N7" s="147">
        <f t="shared" si="5"/>
        <v>13762.651059999997</v>
      </c>
      <c r="O7" s="147">
        <f t="shared" si="6"/>
        <v>9000</v>
      </c>
      <c r="P7" s="147">
        <f t="shared" si="7"/>
        <v>4140</v>
      </c>
      <c r="Q7" s="147">
        <f t="shared" si="8"/>
        <v>13140</v>
      </c>
      <c r="R7" s="147">
        <v>0</v>
      </c>
      <c r="S7" s="147">
        <f t="shared" si="2"/>
        <v>26902.651059999997</v>
      </c>
      <c r="T7" s="147">
        <f>157.68*G7</f>
        <v>28382.400000000001</v>
      </c>
      <c r="U7" s="147">
        <f t="shared" si="9"/>
        <v>24886.818741905641</v>
      </c>
      <c r="V7" s="147">
        <f t="shared" si="10"/>
        <v>26255.689176688255</v>
      </c>
      <c r="W7" s="148">
        <f>IF(L7=0,0,(HLOOKUP(F7,'2012-2013 CE W T&amp;D &amp; ConsCredit'!$C$6:$P$36,D7+1,FALSE)))</f>
        <v>0.98085606079710697</v>
      </c>
      <c r="X7" s="147">
        <f t="shared" si="3"/>
        <v>10416.691365665276</v>
      </c>
      <c r="Y7" s="91">
        <f t="shared" si="11"/>
        <v>1.473566425772322</v>
      </c>
      <c r="AA7" s="147">
        <f t="shared" si="12"/>
        <v>22762.651059999997</v>
      </c>
      <c r="AB7" s="147">
        <f t="shared" si="13"/>
        <v>21057.031507863088</v>
      </c>
      <c r="AC7" s="148">
        <f>IF(L7=0,0,(HLOOKUP(F7,'2012-2013 CE W T&amp;D No ConsCredi'!$C$6:$P$36,D7+1,FALSE)))</f>
        <v>0.89168732799737005</v>
      </c>
      <c r="AD7" s="147">
        <f t="shared" si="14"/>
        <v>9469.7194233320697</v>
      </c>
      <c r="AE7" s="91">
        <f t="shared" si="15"/>
        <v>0.44971768313097216</v>
      </c>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1339"/>
    </row>
    <row r="8" spans="1:427" s="250" customFormat="1">
      <c r="A8" s="351"/>
      <c r="B8" s="144" t="s">
        <v>58</v>
      </c>
      <c r="C8" s="402" t="s">
        <v>259</v>
      </c>
      <c r="D8" s="224">
        <v>14</v>
      </c>
      <c r="E8" s="604">
        <f t="shared" si="0"/>
        <v>0.21137772984631975</v>
      </c>
      <c r="F8" s="106" t="s">
        <v>32</v>
      </c>
      <c r="G8" s="403">
        <v>120</v>
      </c>
      <c r="H8" s="247">
        <v>140</v>
      </c>
      <c r="I8" s="147">
        <v>100</v>
      </c>
      <c r="J8" s="147">
        <v>206</v>
      </c>
      <c r="K8" s="147">
        <f t="shared" si="1"/>
        <v>106</v>
      </c>
      <c r="L8" s="1229">
        <f t="shared" si="4"/>
        <v>16800</v>
      </c>
      <c r="M8" s="148">
        <v>114.68875883333331</v>
      </c>
      <c r="N8" s="147">
        <f t="shared" si="5"/>
        <v>13762.651059999997</v>
      </c>
      <c r="O8" s="147">
        <f t="shared" si="6"/>
        <v>12000</v>
      </c>
      <c r="P8" s="147">
        <f t="shared" si="7"/>
        <v>12720</v>
      </c>
      <c r="Q8" s="147">
        <f t="shared" si="8"/>
        <v>24720</v>
      </c>
      <c r="R8" s="147">
        <v>0</v>
      </c>
      <c r="S8" s="147">
        <f t="shared" si="2"/>
        <v>38482.651059999997</v>
      </c>
      <c r="T8" s="147">
        <v>0</v>
      </c>
      <c r="U8" s="147">
        <f t="shared" si="9"/>
        <v>35599.122164662345</v>
      </c>
      <c r="V8" s="147">
        <f t="shared" si="10"/>
        <v>0</v>
      </c>
      <c r="W8" s="148">
        <f>IF(L8=0,0,(HLOOKUP(F8,'2012-2013 CE W T&amp;D &amp; ConsCredit'!$C$6:$P$36,D8+1,FALSE)))</f>
        <v>0.98085606079710697</v>
      </c>
      <c r="X8" s="147">
        <f t="shared" si="3"/>
        <v>16478.381821391398</v>
      </c>
      <c r="Y8" s="91">
        <f t="shared" si="11"/>
        <v>0.46288730787156179</v>
      </c>
      <c r="AA8" s="147">
        <f t="shared" si="12"/>
        <v>25762.651059999997</v>
      </c>
      <c r="AB8" s="147">
        <f t="shared" si="13"/>
        <v>23832.239648473635</v>
      </c>
      <c r="AC8" s="148">
        <f>IF(L8=0,0,(HLOOKUP(F8,'2012-2013 CE W T&amp;D No ConsCredi'!$C$6:$P$36,D8+1,FALSE)))</f>
        <v>0.89168732799737005</v>
      </c>
      <c r="AD8" s="147">
        <f t="shared" si="14"/>
        <v>14980.347110355817</v>
      </c>
      <c r="AE8" s="91">
        <f t="shared" si="15"/>
        <v>0.62857487719645566</v>
      </c>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1339"/>
    </row>
    <row r="9" spans="1:427" s="250" customFormat="1">
      <c r="A9" s="351"/>
      <c r="B9" s="144" t="s">
        <v>58</v>
      </c>
      <c r="C9" s="404" t="s">
        <v>260</v>
      </c>
      <c r="D9" s="224">
        <v>20</v>
      </c>
      <c r="E9" s="604">
        <f t="shared" si="0"/>
        <v>0.15457895209849914</v>
      </c>
      <c r="F9" s="106" t="s">
        <v>33</v>
      </c>
      <c r="G9" s="403">
        <v>100</v>
      </c>
      <c r="H9" s="247">
        <v>86</v>
      </c>
      <c r="I9" s="147">
        <v>35</v>
      </c>
      <c r="J9" s="147">
        <v>77</v>
      </c>
      <c r="K9" s="147">
        <f t="shared" si="1"/>
        <v>42</v>
      </c>
      <c r="L9" s="1229">
        <f t="shared" si="4"/>
        <v>8600</v>
      </c>
      <c r="M9" s="148">
        <v>137.62651059999996</v>
      </c>
      <c r="N9" s="147">
        <f t="shared" si="5"/>
        <v>13762.651059999997</v>
      </c>
      <c r="O9" s="147">
        <f t="shared" si="6"/>
        <v>3500</v>
      </c>
      <c r="P9" s="147">
        <f t="shared" si="7"/>
        <v>4200</v>
      </c>
      <c r="Q9" s="147">
        <f t="shared" si="8"/>
        <v>7700</v>
      </c>
      <c r="R9" s="147">
        <v>0</v>
      </c>
      <c r="S9" s="147">
        <f t="shared" si="2"/>
        <v>21462.651059999997</v>
      </c>
      <c r="T9" s="147"/>
      <c r="U9" s="147">
        <f t="shared" si="9"/>
        <v>19854.441313598516</v>
      </c>
      <c r="V9" s="147">
        <f t="shared" si="10"/>
        <v>0</v>
      </c>
      <c r="W9" s="148">
        <f>IF(L9=0,0,(HLOOKUP(F9,'2012-2013 CE W T&amp;D &amp; ConsCredit'!$C$6:$P$36,D9+1,FALSE)))</f>
        <v>1.0658640340670109</v>
      </c>
      <c r="X9" s="147">
        <f t="shared" si="3"/>
        <v>9166.4306929762934</v>
      </c>
      <c r="Y9" s="91">
        <f t="shared" si="11"/>
        <v>0.46168162317909739</v>
      </c>
      <c r="AA9" s="147">
        <f t="shared" si="12"/>
        <v>17262.651059999997</v>
      </c>
      <c r="AB9" s="147">
        <f t="shared" si="13"/>
        <v>15969.149916743752</v>
      </c>
      <c r="AC9" s="148">
        <f>IF(L9=0,0,(HLOOKUP(F9,'2012-2013 CE W T&amp;D No ConsCredi'!$C$6:$P$36,D9+1,FALSE)))</f>
        <v>0.96896730369728279</v>
      </c>
      <c r="AD9" s="147">
        <f t="shared" si="14"/>
        <v>8333.1188117966321</v>
      </c>
      <c r="AE9" s="91">
        <f t="shared" si="15"/>
        <v>0.52182607435222994</v>
      </c>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1339"/>
    </row>
    <row r="10" spans="1:427" s="250" customFormat="1">
      <c r="A10" s="351"/>
      <c r="B10" s="144" t="s">
        <v>58</v>
      </c>
      <c r="C10" s="405" t="s">
        <v>261</v>
      </c>
      <c r="D10" s="224">
        <v>20</v>
      </c>
      <c r="E10" s="604">
        <f t="shared" si="0"/>
        <v>0.35049878673496898</v>
      </c>
      <c r="F10" s="106" t="s">
        <v>33</v>
      </c>
      <c r="G10" s="403">
        <v>300</v>
      </c>
      <c r="H10" s="247">
        <v>65</v>
      </c>
      <c r="I10" s="147">
        <v>35</v>
      </c>
      <c r="J10" s="147">
        <v>38</v>
      </c>
      <c r="K10" s="147">
        <f t="shared" si="1"/>
        <v>3</v>
      </c>
      <c r="L10" s="1229">
        <f t="shared" si="4"/>
        <v>19500</v>
      </c>
      <c r="M10" s="148">
        <v>45.875503533333323</v>
      </c>
      <c r="N10" s="147">
        <f t="shared" si="5"/>
        <v>13762.651059999997</v>
      </c>
      <c r="O10" s="147">
        <f t="shared" si="6"/>
        <v>10500</v>
      </c>
      <c r="P10" s="147">
        <f t="shared" si="7"/>
        <v>900</v>
      </c>
      <c r="Q10" s="147">
        <f t="shared" si="8"/>
        <v>11400</v>
      </c>
      <c r="R10" s="147">
        <v>0</v>
      </c>
      <c r="S10" s="147">
        <f t="shared" si="2"/>
        <v>25162.651059999997</v>
      </c>
      <c r="T10" s="147"/>
      <c r="U10" s="147">
        <f t="shared" si="9"/>
        <v>23277.198020351523</v>
      </c>
      <c r="V10" s="147">
        <f t="shared" si="10"/>
        <v>0</v>
      </c>
      <c r="W10" s="148">
        <f>IF(L10=0,0,(HLOOKUP(F10,'2012-2013 CE W T&amp;D &amp; ConsCredit'!$C$6:$P$36,D10+1,FALSE)))</f>
        <v>1.0658640340670109</v>
      </c>
      <c r="X10" s="147">
        <f t="shared" si="3"/>
        <v>20784.348664306712</v>
      </c>
      <c r="Y10" s="91">
        <f t="shared" si="11"/>
        <v>0.89290595226000635</v>
      </c>
      <c r="AA10" s="147">
        <f t="shared" si="12"/>
        <v>24262.651059999997</v>
      </c>
      <c r="AB10" s="147">
        <f t="shared" si="13"/>
        <v>22444.63557816836</v>
      </c>
      <c r="AC10" s="148">
        <f>IF(L10=0,0,(HLOOKUP(F10,'2012-2013 CE W T&amp;D No ConsCredi'!$C$6:$P$36,D10+1,FALSE)))</f>
        <v>0.96896730369728279</v>
      </c>
      <c r="AD10" s="147">
        <f t="shared" si="14"/>
        <v>18894.862422097016</v>
      </c>
      <c r="AE10" s="91">
        <f t="shared" si="15"/>
        <v>0.84184313691757295</v>
      </c>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c r="NS10" s="340"/>
      <c r="NT10" s="340"/>
      <c r="NU10" s="340"/>
      <c r="NV10" s="340"/>
      <c r="NW10" s="340"/>
      <c r="NX10" s="340"/>
      <c r="NY10" s="340"/>
      <c r="NZ10" s="340"/>
      <c r="OA10" s="340"/>
      <c r="OB10" s="340"/>
      <c r="OC10" s="340"/>
      <c r="OD10" s="340"/>
      <c r="OE10" s="340"/>
      <c r="OF10" s="340"/>
      <c r="OG10" s="340"/>
      <c r="OH10" s="340"/>
      <c r="OI10" s="340"/>
      <c r="OJ10" s="340"/>
      <c r="OK10" s="340"/>
      <c r="OL10" s="340"/>
      <c r="OM10" s="340"/>
      <c r="ON10" s="340"/>
      <c r="OO10" s="340"/>
      <c r="OP10" s="340"/>
      <c r="OQ10" s="340"/>
      <c r="OR10" s="340"/>
      <c r="OS10" s="340"/>
      <c r="OT10" s="340"/>
      <c r="OU10" s="340"/>
      <c r="OV10" s="340"/>
      <c r="OW10" s="340"/>
      <c r="OX10" s="340"/>
      <c r="OY10" s="340"/>
      <c r="OZ10" s="340"/>
      <c r="PA10" s="340"/>
      <c r="PB10" s="340"/>
      <c r="PC10" s="340"/>
      <c r="PD10" s="340"/>
      <c r="PE10" s="340"/>
      <c r="PF10" s="340"/>
      <c r="PG10" s="340"/>
      <c r="PH10" s="340"/>
      <c r="PI10" s="340"/>
      <c r="PJ10" s="340"/>
      <c r="PK10" s="1339"/>
    </row>
    <row r="11" spans="1:427" s="250" customFormat="1">
      <c r="A11" s="351"/>
      <c r="B11" s="144" t="s">
        <v>58</v>
      </c>
      <c r="C11" s="406" t="s">
        <v>262</v>
      </c>
      <c r="D11" s="224">
        <v>15</v>
      </c>
      <c r="E11" s="604">
        <f t="shared" si="0"/>
        <v>0.49204637368562948</v>
      </c>
      <c r="F11" s="106" t="s">
        <v>34</v>
      </c>
      <c r="G11" s="403">
        <v>500</v>
      </c>
      <c r="H11" s="247">
        <v>73</v>
      </c>
      <c r="I11" s="147">
        <v>40</v>
      </c>
      <c r="J11" s="147">
        <v>18.03</v>
      </c>
      <c r="K11" s="147">
        <f t="shared" si="1"/>
        <v>0</v>
      </c>
      <c r="L11" s="1229">
        <f t="shared" si="4"/>
        <v>36500</v>
      </c>
      <c r="M11" s="148">
        <v>68.813255299999994</v>
      </c>
      <c r="N11" s="147">
        <f t="shared" si="5"/>
        <v>34406.627649999995</v>
      </c>
      <c r="O11" s="147">
        <f t="shared" si="6"/>
        <v>20000</v>
      </c>
      <c r="P11" s="147">
        <f t="shared" si="7"/>
        <v>0</v>
      </c>
      <c r="Q11" s="147">
        <f t="shared" si="8"/>
        <v>20000</v>
      </c>
      <c r="R11" s="147">
        <v>0</v>
      </c>
      <c r="S11" s="147">
        <f t="shared" si="2"/>
        <v>54406.627649999995</v>
      </c>
      <c r="T11" s="147"/>
      <c r="U11" s="147">
        <f t="shared" si="9"/>
        <v>50329.905319148937</v>
      </c>
      <c r="V11" s="147">
        <f t="shared" si="10"/>
        <v>0</v>
      </c>
      <c r="W11" s="148">
        <f>IF(L11=0,0,(HLOOKUP(F11,'2012-2013 CE W T&amp;D &amp; ConsCredit'!$C$6:$P$36,D11+1,FALSE)))</f>
        <v>1.0455286561998194</v>
      </c>
      <c r="X11" s="147">
        <f t="shared" si="3"/>
        <v>38161.79595129341</v>
      </c>
      <c r="Y11" s="91">
        <f t="shared" si="11"/>
        <v>0.75823301691716183</v>
      </c>
      <c r="AA11" s="147">
        <f t="shared" si="12"/>
        <v>54406.627649999995</v>
      </c>
      <c r="AB11" s="147">
        <f t="shared" si="13"/>
        <v>50329.905319148937</v>
      </c>
      <c r="AC11" s="148">
        <f>IF(L11=0,0,(HLOOKUP(F11,'2012-2013 CE W T&amp;D No ConsCredi'!$C$6:$P$36,D11+1,FALSE)))</f>
        <v>0.9504805965452906</v>
      </c>
      <c r="AD11" s="147">
        <f t="shared" si="14"/>
        <v>34692.541773903104</v>
      </c>
      <c r="AE11" s="91">
        <f t="shared" si="15"/>
        <v>0.68930274265196534</v>
      </c>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c r="MC11" s="340"/>
      <c r="MD11" s="340"/>
      <c r="ME11" s="340"/>
      <c r="MF11" s="340"/>
      <c r="MG11" s="340"/>
      <c r="MH11" s="340"/>
      <c r="MI11" s="340"/>
      <c r="MJ11" s="340"/>
      <c r="MK11" s="340"/>
      <c r="ML11" s="340"/>
      <c r="MM11" s="340"/>
      <c r="MN11" s="340"/>
      <c r="MO11" s="340"/>
      <c r="MP11" s="340"/>
      <c r="MQ11" s="340"/>
      <c r="MR11" s="340"/>
      <c r="MS11" s="340"/>
      <c r="MT11" s="340"/>
      <c r="MU11" s="340"/>
      <c r="MV11" s="340"/>
      <c r="MW11" s="340"/>
      <c r="MX11" s="340"/>
      <c r="MY11" s="340"/>
      <c r="MZ11" s="340"/>
      <c r="NA11" s="340"/>
      <c r="NB11" s="340"/>
      <c r="NC11" s="340"/>
      <c r="ND11" s="340"/>
      <c r="NE11" s="340"/>
      <c r="NF11" s="340"/>
      <c r="NG11" s="340"/>
      <c r="NH11" s="340"/>
      <c r="NI11" s="340"/>
      <c r="NJ11" s="340"/>
      <c r="NK11" s="340"/>
      <c r="NL11" s="340"/>
      <c r="NM11" s="340"/>
      <c r="NN11" s="340"/>
      <c r="NO11" s="340"/>
      <c r="NP11" s="340"/>
      <c r="NQ11" s="340"/>
      <c r="NR11" s="340"/>
      <c r="NS11" s="340"/>
      <c r="NT11" s="340"/>
      <c r="NU11" s="340"/>
      <c r="NV11" s="340"/>
      <c r="NW11" s="340"/>
      <c r="NX11" s="340"/>
      <c r="NY11" s="340"/>
      <c r="NZ11" s="340"/>
      <c r="OA11" s="340"/>
      <c r="OB11" s="340"/>
      <c r="OC11" s="340"/>
      <c r="OD11" s="340"/>
      <c r="OE11" s="340"/>
      <c r="OF11" s="340"/>
      <c r="OG11" s="340"/>
      <c r="OH11" s="340"/>
      <c r="OI11" s="340"/>
      <c r="OJ11" s="340"/>
      <c r="OK11" s="340"/>
      <c r="OL11" s="340"/>
      <c r="OM11" s="340"/>
      <c r="ON11" s="340"/>
      <c r="OO11" s="340"/>
      <c r="OP11" s="340"/>
      <c r="OQ11" s="340"/>
      <c r="OR11" s="340"/>
      <c r="OS11" s="340"/>
      <c r="OT11" s="340"/>
      <c r="OU11" s="340"/>
      <c r="OV11" s="340"/>
      <c r="OW11" s="340"/>
      <c r="OX11" s="340"/>
      <c r="OY11" s="340"/>
      <c r="OZ11" s="340"/>
      <c r="PA11" s="340"/>
      <c r="PB11" s="340"/>
      <c r="PC11" s="340"/>
      <c r="PD11" s="340"/>
      <c r="PE11" s="340"/>
      <c r="PF11" s="340"/>
      <c r="PG11" s="340"/>
      <c r="PH11" s="340"/>
      <c r="PI11" s="340"/>
      <c r="PJ11" s="340"/>
      <c r="PK11" s="1339"/>
    </row>
    <row r="12" spans="1:427" s="250" customFormat="1">
      <c r="A12" s="351"/>
      <c r="B12" s="144" t="s">
        <v>58</v>
      </c>
      <c r="C12" s="405" t="s">
        <v>263</v>
      </c>
      <c r="D12" s="224">
        <v>12</v>
      </c>
      <c r="E12" s="604">
        <f t="shared" si="0"/>
        <v>0.23898624966298193</v>
      </c>
      <c r="F12" s="106" t="s">
        <v>30</v>
      </c>
      <c r="G12" s="403">
        <v>40</v>
      </c>
      <c r="H12" s="247">
        <v>554</v>
      </c>
      <c r="I12" s="147">
        <v>350</v>
      </c>
      <c r="J12" s="147">
        <v>650</v>
      </c>
      <c r="K12" s="147">
        <f t="shared" si="1"/>
        <v>300</v>
      </c>
      <c r="L12" s="1229">
        <f t="shared" si="4"/>
        <v>22160</v>
      </c>
      <c r="M12" s="148">
        <v>172.03313824999995</v>
      </c>
      <c r="N12" s="147">
        <f t="shared" si="5"/>
        <v>6881.3255299999983</v>
      </c>
      <c r="O12" s="147">
        <f t="shared" si="6"/>
        <v>14000</v>
      </c>
      <c r="P12" s="147">
        <f t="shared" si="7"/>
        <v>12000</v>
      </c>
      <c r="Q12" s="147">
        <f t="shared" si="8"/>
        <v>26000</v>
      </c>
      <c r="R12" s="147">
        <v>0</v>
      </c>
      <c r="S12" s="147">
        <f t="shared" si="2"/>
        <v>32881.325530000002</v>
      </c>
      <c r="T12" s="147"/>
      <c r="U12" s="147">
        <f t="shared" si="9"/>
        <v>30417.507428307126</v>
      </c>
      <c r="V12" s="147">
        <f t="shared" si="10"/>
        <v>0</v>
      </c>
      <c r="W12" s="148">
        <f>IF(L12=0,0,(HLOOKUP(F12,'2012-2013 CE W T&amp;D &amp; ConsCredit'!$C$6:$P$36,D12+1,FALSE)))</f>
        <v>1.4218901264422898</v>
      </c>
      <c r="X12" s="147">
        <f t="shared" si="3"/>
        <v>31509.085201961145</v>
      </c>
      <c r="Y12" s="91">
        <f t="shared" si="11"/>
        <v>1.0358864964930747</v>
      </c>
      <c r="AA12" s="147">
        <f t="shared" si="12"/>
        <v>20881.325530000002</v>
      </c>
      <c r="AB12" s="147">
        <f t="shared" si="13"/>
        <v>19316.674865864941</v>
      </c>
      <c r="AC12" s="148">
        <f>IF(L12=0,0,(HLOOKUP(F12,'2012-2013 CE W T&amp;D No ConsCredi'!$C$6:$P$36,D12+1,FALSE)))</f>
        <v>1.2926273876748091</v>
      </c>
      <c r="AD12" s="147">
        <f t="shared" si="14"/>
        <v>28644.622910873772</v>
      </c>
      <c r="AE12" s="91">
        <f t="shared" si="15"/>
        <v>1.4828961562889127</v>
      </c>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c r="KM12" s="340"/>
      <c r="KN12" s="340"/>
      <c r="KO12" s="340"/>
      <c r="KP12" s="340"/>
      <c r="KQ12" s="340"/>
      <c r="KR12" s="340"/>
      <c r="KS12" s="340"/>
      <c r="KT12" s="340"/>
      <c r="KU12" s="340"/>
      <c r="KV12" s="340"/>
      <c r="KW12" s="340"/>
      <c r="KX12" s="340"/>
      <c r="KY12" s="340"/>
      <c r="KZ12" s="340"/>
      <c r="LA12" s="340"/>
      <c r="LB12" s="340"/>
      <c r="LC12" s="340"/>
      <c r="LD12" s="340"/>
      <c r="LE12" s="340"/>
      <c r="LF12" s="340"/>
      <c r="LG12" s="340"/>
      <c r="LH12" s="340"/>
      <c r="LI12" s="340"/>
      <c r="LJ12" s="340"/>
      <c r="LK12" s="340"/>
      <c r="LL12" s="340"/>
      <c r="LM12" s="340"/>
      <c r="LN12" s="340"/>
      <c r="LO12" s="340"/>
      <c r="LP12" s="340"/>
      <c r="LQ12" s="340"/>
      <c r="LR12" s="340"/>
      <c r="LS12" s="340"/>
      <c r="LT12" s="340"/>
      <c r="LU12" s="340"/>
      <c r="LV12" s="340"/>
      <c r="LW12" s="340"/>
      <c r="LX12" s="340"/>
      <c r="LY12" s="340"/>
      <c r="LZ12" s="340"/>
      <c r="MA12" s="340"/>
      <c r="MB12" s="340"/>
      <c r="MC12" s="340"/>
      <c r="MD12" s="340"/>
      <c r="ME12" s="340"/>
      <c r="MF12" s="340"/>
      <c r="MG12" s="340"/>
      <c r="MH12" s="340"/>
      <c r="MI12" s="340"/>
      <c r="MJ12" s="340"/>
      <c r="MK12" s="340"/>
      <c r="ML12" s="340"/>
      <c r="MM12" s="340"/>
      <c r="MN12" s="340"/>
      <c r="MO12" s="340"/>
      <c r="MP12" s="340"/>
      <c r="MQ12" s="340"/>
      <c r="MR12" s="340"/>
      <c r="MS12" s="340"/>
      <c r="MT12" s="340"/>
      <c r="MU12" s="340"/>
      <c r="MV12" s="340"/>
      <c r="MW12" s="340"/>
      <c r="MX12" s="340"/>
      <c r="MY12" s="340"/>
      <c r="MZ12" s="340"/>
      <c r="NA12" s="340"/>
      <c r="NB12" s="340"/>
      <c r="NC12" s="340"/>
      <c r="ND12" s="340"/>
      <c r="NE12" s="340"/>
      <c r="NF12" s="340"/>
      <c r="NG12" s="340"/>
      <c r="NH12" s="340"/>
      <c r="NI12" s="340"/>
      <c r="NJ12" s="340"/>
      <c r="NK12" s="340"/>
      <c r="NL12" s="340"/>
      <c r="NM12" s="340"/>
      <c r="NN12" s="340"/>
      <c r="NO12" s="340"/>
      <c r="NP12" s="340"/>
      <c r="NQ12" s="340"/>
      <c r="NR12" s="340"/>
      <c r="NS12" s="340"/>
      <c r="NT12" s="340"/>
      <c r="NU12" s="340"/>
      <c r="NV12" s="340"/>
      <c r="NW12" s="340"/>
      <c r="NX12" s="340"/>
      <c r="NY12" s="340"/>
      <c r="NZ12" s="340"/>
      <c r="OA12" s="340"/>
      <c r="OB12" s="340"/>
      <c r="OC12" s="340"/>
      <c r="OD12" s="340"/>
      <c r="OE12" s="340"/>
      <c r="OF12" s="340"/>
      <c r="OG12" s="340"/>
      <c r="OH12" s="340"/>
      <c r="OI12" s="340"/>
      <c r="OJ12" s="340"/>
      <c r="OK12" s="340"/>
      <c r="OL12" s="340"/>
      <c r="OM12" s="340"/>
      <c r="ON12" s="340"/>
      <c r="OO12" s="340"/>
      <c r="OP12" s="340"/>
      <c r="OQ12" s="340"/>
      <c r="OR12" s="340"/>
      <c r="OS12" s="340"/>
      <c r="OT12" s="340"/>
      <c r="OU12" s="340"/>
      <c r="OV12" s="340"/>
      <c r="OW12" s="340"/>
      <c r="OX12" s="340"/>
      <c r="OY12" s="340"/>
      <c r="OZ12" s="340"/>
      <c r="PA12" s="340"/>
      <c r="PB12" s="340"/>
      <c r="PC12" s="340"/>
      <c r="PD12" s="340"/>
      <c r="PE12" s="340"/>
      <c r="PF12" s="340"/>
      <c r="PG12" s="340"/>
      <c r="PH12" s="340"/>
      <c r="PI12" s="340"/>
      <c r="PJ12" s="340"/>
      <c r="PK12" s="1339"/>
    </row>
    <row r="13" spans="1:427" s="250" customFormat="1">
      <c r="A13" s="351"/>
      <c r="B13" s="144" t="s">
        <v>58</v>
      </c>
      <c r="C13" s="407" t="s">
        <v>264</v>
      </c>
      <c r="D13" s="224">
        <v>30</v>
      </c>
      <c r="E13" s="604">
        <f t="shared" si="0"/>
        <v>7.0773793475330278</v>
      </c>
      <c r="F13" s="106" t="s">
        <v>30</v>
      </c>
      <c r="G13" s="403">
        <v>75</v>
      </c>
      <c r="H13" s="247">
        <v>3500</v>
      </c>
      <c r="I13" s="147">
        <v>800</v>
      </c>
      <c r="J13" s="147">
        <v>3407</v>
      </c>
      <c r="K13" s="147">
        <f t="shared" si="1"/>
        <v>2607</v>
      </c>
      <c r="L13" s="1229">
        <f t="shared" si="4"/>
        <v>262500</v>
      </c>
      <c r="M13" s="148">
        <v>734.00805653333316</v>
      </c>
      <c r="N13" s="147">
        <f t="shared" si="5"/>
        <v>55050.604239999986</v>
      </c>
      <c r="O13" s="147">
        <f t="shared" si="6"/>
        <v>60000</v>
      </c>
      <c r="P13" s="147">
        <f t="shared" si="7"/>
        <v>195525</v>
      </c>
      <c r="Q13" s="147">
        <f t="shared" si="8"/>
        <v>255525</v>
      </c>
      <c r="R13" s="147">
        <v>0</v>
      </c>
      <c r="S13" s="147">
        <f t="shared" si="2"/>
        <v>310575.60424000002</v>
      </c>
      <c r="T13" s="147"/>
      <c r="U13" s="147">
        <f t="shared" si="9"/>
        <v>287303.98172062909</v>
      </c>
      <c r="V13" s="147">
        <f t="shared" si="10"/>
        <v>0</v>
      </c>
      <c r="W13" s="148">
        <f>IF(L13=0,0,(HLOOKUP(F13,'2012-2013 CE W T&amp;D &amp; ConsCredit'!$C$6:$P$36,D13+1,FALSE)))</f>
        <v>2.3238418790382989</v>
      </c>
      <c r="X13" s="147">
        <f t="shared" si="3"/>
        <v>610008.49324755347</v>
      </c>
      <c r="Y13" s="91">
        <f t="shared" si="11"/>
        <v>2.1232162867854658</v>
      </c>
      <c r="AA13" s="147">
        <f t="shared" si="12"/>
        <v>115050.60424000002</v>
      </c>
      <c r="AB13" s="147">
        <f t="shared" si="13"/>
        <v>106429.79115633674</v>
      </c>
      <c r="AC13" s="148">
        <f>IF(L13=0,0,(HLOOKUP(F13,'2012-2013 CE W T&amp;D No ConsCredi'!$C$6:$P$36,D13+1,FALSE)))</f>
        <v>2.112583526398454</v>
      </c>
      <c r="AD13" s="147">
        <f t="shared" si="14"/>
        <v>554553.17567959416</v>
      </c>
      <c r="AE13" s="91">
        <f t="shared" si="15"/>
        <v>5.2105070361831354</v>
      </c>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40"/>
      <c r="EG13" s="340"/>
      <c r="EH13" s="340"/>
      <c r="EI13" s="340"/>
      <c r="EJ13" s="340"/>
      <c r="EK13" s="340"/>
      <c r="EL13" s="340"/>
      <c r="EM13" s="340"/>
      <c r="EN13" s="340"/>
      <c r="EO13" s="340"/>
      <c r="EP13" s="340"/>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c r="FP13" s="340"/>
      <c r="FQ13" s="340"/>
      <c r="FR13" s="340"/>
      <c r="FS13" s="340"/>
      <c r="FT13" s="340"/>
      <c r="FU13" s="340"/>
      <c r="FV13" s="340"/>
      <c r="FW13" s="340"/>
      <c r="FX13" s="340"/>
      <c r="FY13" s="340"/>
      <c r="FZ13" s="340"/>
      <c r="GA13" s="340"/>
      <c r="GB13" s="340"/>
      <c r="GC13" s="340"/>
      <c r="GD13" s="340"/>
      <c r="GE13" s="340"/>
      <c r="GF13" s="340"/>
      <c r="GG13" s="340"/>
      <c r="GH13" s="340"/>
      <c r="GI13" s="340"/>
      <c r="GJ13" s="340"/>
      <c r="GK13" s="340"/>
      <c r="GL13" s="340"/>
      <c r="GM13" s="340"/>
      <c r="GN13" s="340"/>
      <c r="GO13" s="340"/>
      <c r="GP13" s="340"/>
      <c r="GQ13" s="340"/>
      <c r="GR13" s="340"/>
      <c r="GS13" s="340"/>
      <c r="GT13" s="340"/>
      <c r="GU13" s="340"/>
      <c r="GV13" s="340"/>
      <c r="GW13" s="340"/>
      <c r="GX13" s="340"/>
      <c r="GY13" s="340"/>
      <c r="GZ13" s="340"/>
      <c r="HA13" s="340"/>
      <c r="HB13" s="340"/>
      <c r="HC13" s="340"/>
      <c r="HD13" s="340"/>
      <c r="HE13" s="340"/>
      <c r="HF13" s="340"/>
      <c r="HG13" s="340"/>
      <c r="HH13" s="340"/>
      <c r="HI13" s="340"/>
      <c r="HJ13" s="340"/>
      <c r="HK13" s="340"/>
      <c r="HL13" s="340"/>
      <c r="HM13" s="340"/>
      <c r="HN13" s="340"/>
      <c r="HO13" s="340"/>
      <c r="HP13" s="340"/>
      <c r="HQ13" s="340"/>
      <c r="HR13" s="340"/>
      <c r="HS13" s="340"/>
      <c r="HT13" s="340"/>
      <c r="HU13" s="340"/>
      <c r="HV13" s="340"/>
      <c r="HW13" s="340"/>
      <c r="HX13" s="340"/>
      <c r="HY13" s="340"/>
      <c r="HZ13" s="340"/>
      <c r="IA13" s="340"/>
      <c r="IB13" s="340"/>
      <c r="IC13" s="340"/>
      <c r="ID13" s="340"/>
      <c r="IE13" s="340"/>
      <c r="IF13" s="340"/>
      <c r="IG13" s="340"/>
      <c r="IH13" s="340"/>
      <c r="II13" s="340"/>
      <c r="IJ13" s="340"/>
      <c r="IK13" s="340"/>
      <c r="IL13" s="340"/>
      <c r="IM13" s="340"/>
      <c r="IN13" s="340"/>
      <c r="IO13" s="340"/>
      <c r="IP13" s="340"/>
      <c r="IQ13" s="340"/>
      <c r="IR13" s="340"/>
      <c r="IS13" s="340"/>
      <c r="IT13" s="340"/>
      <c r="IU13" s="340"/>
      <c r="IV13" s="340"/>
      <c r="IW13" s="340"/>
      <c r="IX13" s="340"/>
      <c r="IY13" s="340"/>
      <c r="IZ13" s="340"/>
      <c r="JA13" s="340"/>
      <c r="JB13" s="340"/>
      <c r="JC13" s="340"/>
      <c r="JD13" s="340"/>
      <c r="JE13" s="340"/>
      <c r="JF13" s="340"/>
      <c r="JG13" s="340"/>
      <c r="JH13" s="340"/>
      <c r="JI13" s="340"/>
      <c r="JJ13" s="340"/>
      <c r="JK13" s="340"/>
      <c r="JL13" s="340"/>
      <c r="JM13" s="340"/>
      <c r="JN13" s="340"/>
      <c r="JO13" s="340"/>
      <c r="JP13" s="340"/>
      <c r="JQ13" s="340"/>
      <c r="JR13" s="340"/>
      <c r="JS13" s="340"/>
      <c r="JT13" s="340"/>
      <c r="JU13" s="340"/>
      <c r="JV13" s="340"/>
      <c r="JW13" s="340"/>
      <c r="JX13" s="340"/>
      <c r="JY13" s="340"/>
      <c r="JZ13" s="340"/>
      <c r="KA13" s="340"/>
      <c r="KB13" s="340"/>
      <c r="KC13" s="340"/>
      <c r="KD13" s="340"/>
      <c r="KE13" s="340"/>
      <c r="KF13" s="340"/>
      <c r="KG13" s="340"/>
      <c r="KH13" s="340"/>
      <c r="KI13" s="340"/>
      <c r="KJ13" s="340"/>
      <c r="KK13" s="340"/>
      <c r="KL13" s="340"/>
      <c r="KM13" s="340"/>
      <c r="KN13" s="340"/>
      <c r="KO13" s="340"/>
      <c r="KP13" s="340"/>
      <c r="KQ13" s="340"/>
      <c r="KR13" s="340"/>
      <c r="KS13" s="340"/>
      <c r="KT13" s="340"/>
      <c r="KU13" s="340"/>
      <c r="KV13" s="340"/>
      <c r="KW13" s="340"/>
      <c r="KX13" s="340"/>
      <c r="KY13" s="340"/>
      <c r="KZ13" s="340"/>
      <c r="LA13" s="340"/>
      <c r="LB13" s="340"/>
      <c r="LC13" s="340"/>
      <c r="LD13" s="340"/>
      <c r="LE13" s="340"/>
      <c r="LF13" s="340"/>
      <c r="LG13" s="340"/>
      <c r="LH13" s="340"/>
      <c r="LI13" s="340"/>
      <c r="LJ13" s="340"/>
      <c r="LK13" s="340"/>
      <c r="LL13" s="340"/>
      <c r="LM13" s="340"/>
      <c r="LN13" s="340"/>
      <c r="LO13" s="340"/>
      <c r="LP13" s="340"/>
      <c r="LQ13" s="340"/>
      <c r="LR13" s="340"/>
      <c r="LS13" s="340"/>
      <c r="LT13" s="340"/>
      <c r="LU13" s="340"/>
      <c r="LV13" s="340"/>
      <c r="LW13" s="340"/>
      <c r="LX13" s="340"/>
      <c r="LY13" s="340"/>
      <c r="LZ13" s="340"/>
      <c r="MA13" s="340"/>
      <c r="MB13" s="340"/>
      <c r="MC13" s="340"/>
      <c r="MD13" s="340"/>
      <c r="ME13" s="340"/>
      <c r="MF13" s="340"/>
      <c r="MG13" s="340"/>
      <c r="MH13" s="340"/>
      <c r="MI13" s="340"/>
      <c r="MJ13" s="340"/>
      <c r="MK13" s="340"/>
      <c r="ML13" s="340"/>
      <c r="MM13" s="340"/>
      <c r="MN13" s="340"/>
      <c r="MO13" s="340"/>
      <c r="MP13" s="340"/>
      <c r="MQ13" s="340"/>
      <c r="MR13" s="340"/>
      <c r="MS13" s="340"/>
      <c r="MT13" s="340"/>
      <c r="MU13" s="340"/>
      <c r="MV13" s="340"/>
      <c r="MW13" s="340"/>
      <c r="MX13" s="340"/>
      <c r="MY13" s="340"/>
      <c r="MZ13" s="340"/>
      <c r="NA13" s="340"/>
      <c r="NB13" s="340"/>
      <c r="NC13" s="340"/>
      <c r="ND13" s="340"/>
      <c r="NE13" s="340"/>
      <c r="NF13" s="340"/>
      <c r="NG13" s="340"/>
      <c r="NH13" s="340"/>
      <c r="NI13" s="340"/>
      <c r="NJ13" s="340"/>
      <c r="NK13" s="340"/>
      <c r="NL13" s="340"/>
      <c r="NM13" s="340"/>
      <c r="NN13" s="340"/>
      <c r="NO13" s="340"/>
      <c r="NP13" s="340"/>
      <c r="NQ13" s="340"/>
      <c r="NR13" s="340"/>
      <c r="NS13" s="340"/>
      <c r="NT13" s="340"/>
      <c r="NU13" s="340"/>
      <c r="NV13" s="340"/>
      <c r="NW13" s="340"/>
      <c r="NX13" s="340"/>
      <c r="NY13" s="340"/>
      <c r="NZ13" s="340"/>
      <c r="OA13" s="340"/>
      <c r="OB13" s="340"/>
      <c r="OC13" s="340"/>
      <c r="OD13" s="340"/>
      <c r="OE13" s="340"/>
      <c r="OF13" s="340"/>
      <c r="OG13" s="340"/>
      <c r="OH13" s="340"/>
      <c r="OI13" s="340"/>
      <c r="OJ13" s="340"/>
      <c r="OK13" s="340"/>
      <c r="OL13" s="340"/>
      <c r="OM13" s="340"/>
      <c r="ON13" s="340"/>
      <c r="OO13" s="340"/>
      <c r="OP13" s="340"/>
      <c r="OQ13" s="340"/>
      <c r="OR13" s="340"/>
      <c r="OS13" s="340"/>
      <c r="OT13" s="340"/>
      <c r="OU13" s="340"/>
      <c r="OV13" s="340"/>
      <c r="OW13" s="340"/>
      <c r="OX13" s="340"/>
      <c r="OY13" s="340"/>
      <c r="OZ13" s="340"/>
      <c r="PA13" s="340"/>
      <c r="PB13" s="340"/>
      <c r="PC13" s="340"/>
      <c r="PD13" s="340"/>
      <c r="PE13" s="340"/>
      <c r="PF13" s="340"/>
      <c r="PG13" s="340"/>
      <c r="PH13" s="340"/>
      <c r="PI13" s="340"/>
      <c r="PJ13" s="340"/>
      <c r="PK13" s="1339"/>
    </row>
    <row r="14" spans="1:427" s="250" customFormat="1">
      <c r="A14" s="351"/>
      <c r="B14" s="144" t="s">
        <v>58</v>
      </c>
      <c r="C14" s="407" t="s">
        <v>265</v>
      </c>
      <c r="D14" s="224">
        <v>15</v>
      </c>
      <c r="E14" s="604">
        <f t="shared" si="0"/>
        <v>1.3487462928012941</v>
      </c>
      <c r="F14" s="106" t="s">
        <v>32</v>
      </c>
      <c r="G14" s="403">
        <v>50</v>
      </c>
      <c r="H14" s="247">
        <v>2001</v>
      </c>
      <c r="I14" s="147">
        <v>250</v>
      </c>
      <c r="J14" s="147">
        <v>701</v>
      </c>
      <c r="K14" s="147">
        <f t="shared" si="1"/>
        <v>451</v>
      </c>
      <c r="L14" s="1229">
        <f t="shared" si="4"/>
        <v>100050</v>
      </c>
      <c r="M14" s="148">
        <v>963.38557419999984</v>
      </c>
      <c r="N14" s="147">
        <f t="shared" si="5"/>
        <v>48169.278709999991</v>
      </c>
      <c r="O14" s="147">
        <f t="shared" si="6"/>
        <v>12500</v>
      </c>
      <c r="P14" s="147">
        <f t="shared" si="7"/>
        <v>22550</v>
      </c>
      <c r="Q14" s="147">
        <f t="shared" si="8"/>
        <v>35050</v>
      </c>
      <c r="R14" s="147">
        <v>0</v>
      </c>
      <c r="S14" s="147">
        <f t="shared" si="2"/>
        <v>83219.278709999984</v>
      </c>
      <c r="T14" s="147"/>
      <c r="U14" s="147">
        <f t="shared" si="9"/>
        <v>76983.606577243278</v>
      </c>
      <c r="V14" s="147">
        <f t="shared" si="10"/>
        <v>0</v>
      </c>
      <c r="W14" s="148">
        <f>IF(L14=0,0,(HLOOKUP(F14,'2012-2013 CE W T&amp;D &amp; ConsCredit'!$C$6:$P$36,D14+1,FALSE)))</f>
        <v>1.0250515210594204</v>
      </c>
      <c r="X14" s="147">
        <f t="shared" si="3"/>
        <v>102556.40468199502</v>
      </c>
      <c r="Y14" s="91">
        <f t="shared" si="11"/>
        <v>1.3321849838133095</v>
      </c>
      <c r="AA14" s="147">
        <f t="shared" si="12"/>
        <v>60669.278709999984</v>
      </c>
      <c r="AB14" s="147">
        <f t="shared" si="13"/>
        <v>56123.292053654011</v>
      </c>
      <c r="AC14" s="148">
        <f>IF(L14=0,0,(HLOOKUP(F14,'2012-2013 CE W T&amp;D No ConsCredi'!$C$6:$P$36,D14+1,FALSE)))</f>
        <v>0.93186501914492781</v>
      </c>
      <c r="AD14" s="147">
        <f t="shared" si="14"/>
        <v>93233.095165450024</v>
      </c>
      <c r="AE14" s="91">
        <f t="shared" si="15"/>
        <v>1.6612192862157649</v>
      </c>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40"/>
      <c r="EG14" s="340"/>
      <c r="EH14" s="340"/>
      <c r="EI14" s="340"/>
      <c r="EJ14" s="340"/>
      <c r="EK14" s="340"/>
      <c r="EL14" s="340"/>
      <c r="EM14" s="340"/>
      <c r="EN14" s="340"/>
      <c r="EO14" s="340"/>
      <c r="EP14" s="340"/>
      <c r="EQ14" s="340"/>
      <c r="ER14" s="340"/>
      <c r="ES14" s="340"/>
      <c r="ET14" s="340"/>
      <c r="EU14" s="340"/>
      <c r="EV14" s="340"/>
      <c r="EW14" s="340"/>
      <c r="EX14" s="340"/>
      <c r="EY14" s="340"/>
      <c r="EZ14" s="340"/>
      <c r="FA14" s="340"/>
      <c r="FB14" s="340"/>
      <c r="FC14" s="340"/>
      <c r="FD14" s="340"/>
      <c r="FE14" s="340"/>
      <c r="FF14" s="340"/>
      <c r="FG14" s="340"/>
      <c r="FH14" s="340"/>
      <c r="FI14" s="340"/>
      <c r="FJ14" s="340"/>
      <c r="FK14" s="340"/>
      <c r="FL14" s="340"/>
      <c r="FM14" s="340"/>
      <c r="FN14" s="340"/>
      <c r="FO14" s="340"/>
      <c r="FP14" s="340"/>
      <c r="FQ14" s="340"/>
      <c r="FR14" s="340"/>
      <c r="FS14" s="340"/>
      <c r="FT14" s="340"/>
      <c r="FU14" s="340"/>
      <c r="FV14" s="340"/>
      <c r="FW14" s="340"/>
      <c r="FX14" s="340"/>
      <c r="FY14" s="340"/>
      <c r="FZ14" s="340"/>
      <c r="GA14" s="340"/>
      <c r="GB14" s="340"/>
      <c r="GC14" s="340"/>
      <c r="GD14" s="340"/>
      <c r="GE14" s="340"/>
      <c r="GF14" s="340"/>
      <c r="GG14" s="340"/>
      <c r="GH14" s="340"/>
      <c r="GI14" s="340"/>
      <c r="GJ14" s="340"/>
      <c r="GK14" s="340"/>
      <c r="GL14" s="340"/>
      <c r="GM14" s="340"/>
      <c r="GN14" s="340"/>
      <c r="GO14" s="340"/>
      <c r="GP14" s="340"/>
      <c r="GQ14" s="340"/>
      <c r="GR14" s="340"/>
      <c r="GS14" s="340"/>
      <c r="GT14" s="340"/>
      <c r="GU14" s="340"/>
      <c r="GV14" s="340"/>
      <c r="GW14" s="340"/>
      <c r="GX14" s="340"/>
      <c r="GY14" s="340"/>
      <c r="GZ14" s="340"/>
      <c r="HA14" s="340"/>
      <c r="HB14" s="340"/>
      <c r="HC14" s="340"/>
      <c r="HD14" s="340"/>
      <c r="HE14" s="340"/>
      <c r="HF14" s="340"/>
      <c r="HG14" s="340"/>
      <c r="HH14" s="340"/>
      <c r="HI14" s="340"/>
      <c r="HJ14" s="340"/>
      <c r="HK14" s="340"/>
      <c r="HL14" s="340"/>
      <c r="HM14" s="340"/>
      <c r="HN14" s="340"/>
      <c r="HO14" s="340"/>
      <c r="HP14" s="340"/>
      <c r="HQ14" s="340"/>
      <c r="HR14" s="340"/>
      <c r="HS14" s="340"/>
      <c r="HT14" s="340"/>
      <c r="HU14" s="340"/>
      <c r="HV14" s="340"/>
      <c r="HW14" s="340"/>
      <c r="HX14" s="340"/>
      <c r="HY14" s="340"/>
      <c r="HZ14" s="340"/>
      <c r="IA14" s="340"/>
      <c r="IB14" s="340"/>
      <c r="IC14" s="340"/>
      <c r="ID14" s="340"/>
      <c r="IE14" s="340"/>
      <c r="IF14" s="340"/>
      <c r="IG14" s="340"/>
      <c r="IH14" s="340"/>
      <c r="II14" s="340"/>
      <c r="IJ14" s="340"/>
      <c r="IK14" s="340"/>
      <c r="IL14" s="340"/>
      <c r="IM14" s="340"/>
      <c r="IN14" s="340"/>
      <c r="IO14" s="340"/>
      <c r="IP14" s="340"/>
      <c r="IQ14" s="340"/>
      <c r="IR14" s="340"/>
      <c r="IS14" s="340"/>
      <c r="IT14" s="340"/>
      <c r="IU14" s="340"/>
      <c r="IV14" s="340"/>
      <c r="IW14" s="340"/>
      <c r="IX14" s="340"/>
      <c r="IY14" s="340"/>
      <c r="IZ14" s="340"/>
      <c r="JA14" s="340"/>
      <c r="JB14" s="340"/>
      <c r="JC14" s="340"/>
      <c r="JD14" s="340"/>
      <c r="JE14" s="340"/>
      <c r="JF14" s="340"/>
      <c r="JG14" s="340"/>
      <c r="JH14" s="340"/>
      <c r="JI14" s="340"/>
      <c r="JJ14" s="340"/>
      <c r="JK14" s="340"/>
      <c r="JL14" s="340"/>
      <c r="JM14" s="340"/>
      <c r="JN14" s="340"/>
      <c r="JO14" s="340"/>
      <c r="JP14" s="340"/>
      <c r="JQ14" s="340"/>
      <c r="JR14" s="340"/>
      <c r="JS14" s="340"/>
      <c r="JT14" s="340"/>
      <c r="JU14" s="340"/>
      <c r="JV14" s="340"/>
      <c r="JW14" s="340"/>
      <c r="JX14" s="340"/>
      <c r="JY14" s="340"/>
      <c r="JZ14" s="340"/>
      <c r="KA14" s="340"/>
      <c r="KB14" s="340"/>
      <c r="KC14" s="340"/>
      <c r="KD14" s="340"/>
      <c r="KE14" s="340"/>
      <c r="KF14" s="340"/>
      <c r="KG14" s="340"/>
      <c r="KH14" s="340"/>
      <c r="KI14" s="340"/>
      <c r="KJ14" s="340"/>
      <c r="KK14" s="340"/>
      <c r="KL14" s="340"/>
      <c r="KM14" s="340"/>
      <c r="KN14" s="340"/>
      <c r="KO14" s="340"/>
      <c r="KP14" s="340"/>
      <c r="KQ14" s="340"/>
      <c r="KR14" s="340"/>
      <c r="KS14" s="340"/>
      <c r="KT14" s="340"/>
      <c r="KU14" s="340"/>
      <c r="KV14" s="340"/>
      <c r="KW14" s="340"/>
      <c r="KX14" s="340"/>
      <c r="KY14" s="340"/>
      <c r="KZ14" s="340"/>
      <c r="LA14" s="340"/>
      <c r="LB14" s="340"/>
      <c r="LC14" s="340"/>
      <c r="LD14" s="340"/>
      <c r="LE14" s="340"/>
      <c r="LF14" s="340"/>
      <c r="LG14" s="340"/>
      <c r="LH14" s="340"/>
      <c r="LI14" s="340"/>
      <c r="LJ14" s="340"/>
      <c r="LK14" s="340"/>
      <c r="LL14" s="340"/>
      <c r="LM14" s="340"/>
      <c r="LN14" s="340"/>
      <c r="LO14" s="340"/>
      <c r="LP14" s="340"/>
      <c r="LQ14" s="340"/>
      <c r="LR14" s="340"/>
      <c r="LS14" s="340"/>
      <c r="LT14" s="340"/>
      <c r="LU14" s="340"/>
      <c r="LV14" s="340"/>
      <c r="LW14" s="340"/>
      <c r="LX14" s="340"/>
      <c r="LY14" s="340"/>
      <c r="LZ14" s="340"/>
      <c r="MA14" s="340"/>
      <c r="MB14" s="340"/>
      <c r="MC14" s="340"/>
      <c r="MD14" s="340"/>
      <c r="ME14" s="340"/>
      <c r="MF14" s="340"/>
      <c r="MG14" s="340"/>
      <c r="MH14" s="340"/>
      <c r="MI14" s="340"/>
      <c r="MJ14" s="340"/>
      <c r="MK14" s="340"/>
      <c r="ML14" s="340"/>
      <c r="MM14" s="340"/>
      <c r="MN14" s="340"/>
      <c r="MO14" s="340"/>
      <c r="MP14" s="340"/>
      <c r="MQ14" s="340"/>
      <c r="MR14" s="340"/>
      <c r="MS14" s="340"/>
      <c r="MT14" s="340"/>
      <c r="MU14" s="340"/>
      <c r="MV14" s="340"/>
      <c r="MW14" s="340"/>
      <c r="MX14" s="340"/>
      <c r="MY14" s="340"/>
      <c r="MZ14" s="340"/>
      <c r="NA14" s="340"/>
      <c r="NB14" s="340"/>
      <c r="NC14" s="340"/>
      <c r="ND14" s="340"/>
      <c r="NE14" s="340"/>
      <c r="NF14" s="340"/>
      <c r="NG14" s="340"/>
      <c r="NH14" s="340"/>
      <c r="NI14" s="340"/>
      <c r="NJ14" s="340"/>
      <c r="NK14" s="340"/>
      <c r="NL14" s="340"/>
      <c r="NM14" s="340"/>
      <c r="NN14" s="340"/>
      <c r="NO14" s="340"/>
      <c r="NP14" s="340"/>
      <c r="NQ14" s="340"/>
      <c r="NR14" s="340"/>
      <c r="NS14" s="340"/>
      <c r="NT14" s="340"/>
      <c r="NU14" s="340"/>
      <c r="NV14" s="340"/>
      <c r="NW14" s="340"/>
      <c r="NX14" s="340"/>
      <c r="NY14" s="340"/>
      <c r="NZ14" s="340"/>
      <c r="OA14" s="340"/>
      <c r="OB14" s="340"/>
      <c r="OC14" s="340"/>
      <c r="OD14" s="340"/>
      <c r="OE14" s="340"/>
      <c r="OF14" s="340"/>
      <c r="OG14" s="340"/>
      <c r="OH14" s="340"/>
      <c r="OI14" s="340"/>
      <c r="OJ14" s="340"/>
      <c r="OK14" s="340"/>
      <c r="OL14" s="340"/>
      <c r="OM14" s="340"/>
      <c r="ON14" s="340"/>
      <c r="OO14" s="340"/>
      <c r="OP14" s="340"/>
      <c r="OQ14" s="340"/>
      <c r="OR14" s="340"/>
      <c r="OS14" s="340"/>
      <c r="OT14" s="340"/>
      <c r="OU14" s="340"/>
      <c r="OV14" s="340"/>
      <c r="OW14" s="340"/>
      <c r="OX14" s="340"/>
      <c r="OY14" s="340"/>
      <c r="OZ14" s="340"/>
      <c r="PA14" s="340"/>
      <c r="PB14" s="340"/>
      <c r="PC14" s="340"/>
      <c r="PD14" s="340"/>
      <c r="PE14" s="340"/>
      <c r="PF14" s="340"/>
      <c r="PG14" s="340"/>
      <c r="PH14" s="340"/>
      <c r="PI14" s="340"/>
      <c r="PJ14" s="340"/>
      <c r="PK14" s="1339"/>
    </row>
    <row r="15" spans="1:427" s="250" customFormat="1">
      <c r="A15" s="351"/>
      <c r="B15" s="144" t="s">
        <v>58</v>
      </c>
      <c r="C15" s="407" t="s">
        <v>266</v>
      </c>
      <c r="D15" s="224">
        <v>30</v>
      </c>
      <c r="E15" s="604">
        <f t="shared" si="0"/>
        <v>0</v>
      </c>
      <c r="F15" s="106" t="s">
        <v>35</v>
      </c>
      <c r="G15" s="403">
        <v>0</v>
      </c>
      <c r="H15" s="247">
        <v>35</v>
      </c>
      <c r="I15" s="147">
        <v>5</v>
      </c>
      <c r="J15" s="147">
        <v>40</v>
      </c>
      <c r="K15" s="147">
        <f t="shared" si="1"/>
        <v>35</v>
      </c>
      <c r="L15" s="1229">
        <f t="shared" si="4"/>
        <v>0</v>
      </c>
      <c r="M15" s="148"/>
      <c r="N15" s="147">
        <f t="shared" si="5"/>
        <v>0</v>
      </c>
      <c r="O15" s="147">
        <f t="shared" si="6"/>
        <v>0</v>
      </c>
      <c r="P15" s="147">
        <f t="shared" si="7"/>
        <v>0</v>
      </c>
      <c r="Q15" s="147">
        <f t="shared" si="8"/>
        <v>0</v>
      </c>
      <c r="R15" s="147">
        <v>0</v>
      </c>
      <c r="S15" s="147">
        <f t="shared" si="2"/>
        <v>0</v>
      </c>
      <c r="T15" s="147"/>
      <c r="U15" s="147">
        <f t="shared" si="9"/>
        <v>0</v>
      </c>
      <c r="V15" s="147">
        <f t="shared" si="10"/>
        <v>0</v>
      </c>
      <c r="W15" s="148">
        <f>IF(L15=0,0,(HLOOKUP(F15,'2012-2013 CE W T&amp;D &amp; ConsCredit'!$C$6:$P$36,D15+1,FALSE)))</f>
        <v>0</v>
      </c>
      <c r="X15" s="147">
        <f t="shared" si="3"/>
        <v>0</v>
      </c>
      <c r="Y15" s="91" t="e">
        <f t="shared" si="11"/>
        <v>#DIV/0!</v>
      </c>
      <c r="AA15" s="147">
        <f t="shared" si="12"/>
        <v>0</v>
      </c>
      <c r="AB15" s="147">
        <f t="shared" si="13"/>
        <v>0</v>
      </c>
      <c r="AC15" s="148">
        <f>IF(L15=0,0,(HLOOKUP(F15,'2012-2013 CE W T&amp;D No ConsCredi'!$C$6:$P$36,D15+1,FALSE)))</f>
        <v>0</v>
      </c>
      <c r="AD15" s="147">
        <f t="shared" si="14"/>
        <v>0</v>
      </c>
      <c r="AE15" s="91" t="e">
        <f t="shared" si="15"/>
        <v>#DIV/0!</v>
      </c>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340"/>
      <c r="DI15" s="340"/>
      <c r="DJ15" s="340"/>
      <c r="DK15" s="340"/>
      <c r="DL15" s="340"/>
      <c r="DM15" s="340"/>
      <c r="DN15" s="340"/>
      <c r="DO15" s="340"/>
      <c r="DP15" s="340"/>
      <c r="DQ15" s="340"/>
      <c r="DR15" s="340"/>
      <c r="DS15" s="340"/>
      <c r="DT15" s="340"/>
      <c r="DU15" s="340"/>
      <c r="DV15" s="340"/>
      <c r="DW15" s="340"/>
      <c r="DX15" s="340"/>
      <c r="DY15" s="340"/>
      <c r="DZ15" s="340"/>
      <c r="EA15" s="340"/>
      <c r="EB15" s="340"/>
      <c r="EC15" s="340"/>
      <c r="ED15" s="340"/>
      <c r="EE15" s="340"/>
      <c r="EF15" s="340"/>
      <c r="EG15" s="340"/>
      <c r="EH15" s="340"/>
      <c r="EI15" s="340"/>
      <c r="EJ15" s="340"/>
      <c r="EK15" s="340"/>
      <c r="EL15" s="340"/>
      <c r="EM15" s="340"/>
      <c r="EN15" s="340"/>
      <c r="EO15" s="340"/>
      <c r="EP15" s="340"/>
      <c r="EQ15" s="340"/>
      <c r="ER15" s="340"/>
      <c r="ES15" s="340"/>
      <c r="ET15" s="340"/>
      <c r="EU15" s="340"/>
      <c r="EV15" s="340"/>
      <c r="EW15" s="340"/>
      <c r="EX15" s="340"/>
      <c r="EY15" s="340"/>
      <c r="EZ15" s="340"/>
      <c r="FA15" s="340"/>
      <c r="FB15" s="340"/>
      <c r="FC15" s="340"/>
      <c r="FD15" s="340"/>
      <c r="FE15" s="340"/>
      <c r="FF15" s="340"/>
      <c r="FG15" s="340"/>
      <c r="FH15" s="340"/>
      <c r="FI15" s="340"/>
      <c r="FJ15" s="340"/>
      <c r="FK15" s="340"/>
      <c r="FL15" s="340"/>
      <c r="FM15" s="340"/>
      <c r="FN15" s="340"/>
      <c r="FO15" s="340"/>
      <c r="FP15" s="340"/>
      <c r="FQ15" s="340"/>
      <c r="FR15" s="340"/>
      <c r="FS15" s="340"/>
      <c r="FT15" s="340"/>
      <c r="FU15" s="340"/>
      <c r="FV15" s="340"/>
      <c r="FW15" s="340"/>
      <c r="FX15" s="340"/>
      <c r="FY15" s="340"/>
      <c r="FZ15" s="340"/>
      <c r="GA15" s="340"/>
      <c r="GB15" s="340"/>
      <c r="GC15" s="340"/>
      <c r="GD15" s="340"/>
      <c r="GE15" s="340"/>
      <c r="GF15" s="340"/>
      <c r="GG15" s="340"/>
      <c r="GH15" s="340"/>
      <c r="GI15" s="340"/>
      <c r="GJ15" s="340"/>
      <c r="GK15" s="340"/>
      <c r="GL15" s="340"/>
      <c r="GM15" s="340"/>
      <c r="GN15" s="340"/>
      <c r="GO15" s="340"/>
      <c r="GP15" s="340"/>
      <c r="GQ15" s="340"/>
      <c r="GR15" s="340"/>
      <c r="GS15" s="340"/>
      <c r="GT15" s="340"/>
      <c r="GU15" s="340"/>
      <c r="GV15" s="340"/>
      <c r="GW15" s="340"/>
      <c r="GX15" s="340"/>
      <c r="GY15" s="340"/>
      <c r="GZ15" s="340"/>
      <c r="HA15" s="340"/>
      <c r="HB15" s="340"/>
      <c r="HC15" s="340"/>
      <c r="HD15" s="340"/>
      <c r="HE15" s="340"/>
      <c r="HF15" s="340"/>
      <c r="HG15" s="340"/>
      <c r="HH15" s="340"/>
      <c r="HI15" s="340"/>
      <c r="HJ15" s="340"/>
      <c r="HK15" s="340"/>
      <c r="HL15" s="340"/>
      <c r="HM15" s="340"/>
      <c r="HN15" s="340"/>
      <c r="HO15" s="340"/>
      <c r="HP15" s="340"/>
      <c r="HQ15" s="340"/>
      <c r="HR15" s="340"/>
      <c r="HS15" s="340"/>
      <c r="HT15" s="340"/>
      <c r="HU15" s="340"/>
      <c r="HV15" s="340"/>
      <c r="HW15" s="340"/>
      <c r="HX15" s="340"/>
      <c r="HY15" s="340"/>
      <c r="HZ15" s="340"/>
      <c r="IA15" s="340"/>
      <c r="IB15" s="340"/>
      <c r="IC15" s="340"/>
      <c r="ID15" s="340"/>
      <c r="IE15" s="340"/>
      <c r="IF15" s="340"/>
      <c r="IG15" s="340"/>
      <c r="IH15" s="340"/>
      <c r="II15" s="340"/>
      <c r="IJ15" s="340"/>
      <c r="IK15" s="340"/>
      <c r="IL15" s="340"/>
      <c r="IM15" s="340"/>
      <c r="IN15" s="340"/>
      <c r="IO15" s="340"/>
      <c r="IP15" s="340"/>
      <c r="IQ15" s="340"/>
      <c r="IR15" s="340"/>
      <c r="IS15" s="340"/>
      <c r="IT15" s="340"/>
      <c r="IU15" s="340"/>
      <c r="IV15" s="340"/>
      <c r="IW15" s="340"/>
      <c r="IX15" s="340"/>
      <c r="IY15" s="340"/>
      <c r="IZ15" s="340"/>
      <c r="JA15" s="340"/>
      <c r="JB15" s="340"/>
      <c r="JC15" s="340"/>
      <c r="JD15" s="340"/>
      <c r="JE15" s="340"/>
      <c r="JF15" s="340"/>
      <c r="JG15" s="340"/>
      <c r="JH15" s="340"/>
      <c r="JI15" s="340"/>
      <c r="JJ15" s="340"/>
      <c r="JK15" s="340"/>
      <c r="JL15" s="340"/>
      <c r="JM15" s="340"/>
      <c r="JN15" s="340"/>
      <c r="JO15" s="340"/>
      <c r="JP15" s="340"/>
      <c r="JQ15" s="340"/>
      <c r="JR15" s="340"/>
      <c r="JS15" s="340"/>
      <c r="JT15" s="340"/>
      <c r="JU15" s="340"/>
      <c r="JV15" s="340"/>
      <c r="JW15" s="340"/>
      <c r="JX15" s="340"/>
      <c r="JY15" s="340"/>
      <c r="JZ15" s="340"/>
      <c r="KA15" s="340"/>
      <c r="KB15" s="340"/>
      <c r="KC15" s="340"/>
      <c r="KD15" s="340"/>
      <c r="KE15" s="340"/>
      <c r="KF15" s="340"/>
      <c r="KG15" s="340"/>
      <c r="KH15" s="340"/>
      <c r="KI15" s="340"/>
      <c r="KJ15" s="340"/>
      <c r="KK15" s="340"/>
      <c r="KL15" s="340"/>
      <c r="KM15" s="340"/>
      <c r="KN15" s="340"/>
      <c r="KO15" s="340"/>
      <c r="KP15" s="340"/>
      <c r="KQ15" s="340"/>
      <c r="KR15" s="340"/>
      <c r="KS15" s="340"/>
      <c r="KT15" s="340"/>
      <c r="KU15" s="340"/>
      <c r="KV15" s="340"/>
      <c r="KW15" s="340"/>
      <c r="KX15" s="340"/>
      <c r="KY15" s="340"/>
      <c r="KZ15" s="340"/>
      <c r="LA15" s="340"/>
      <c r="LB15" s="340"/>
      <c r="LC15" s="340"/>
      <c r="LD15" s="340"/>
      <c r="LE15" s="340"/>
      <c r="LF15" s="340"/>
      <c r="LG15" s="340"/>
      <c r="LH15" s="340"/>
      <c r="LI15" s="340"/>
      <c r="LJ15" s="340"/>
      <c r="LK15" s="340"/>
      <c r="LL15" s="340"/>
      <c r="LM15" s="340"/>
      <c r="LN15" s="340"/>
      <c r="LO15" s="340"/>
      <c r="LP15" s="340"/>
      <c r="LQ15" s="340"/>
      <c r="LR15" s="340"/>
      <c r="LS15" s="340"/>
      <c r="LT15" s="340"/>
      <c r="LU15" s="340"/>
      <c r="LV15" s="340"/>
      <c r="LW15" s="340"/>
      <c r="LX15" s="340"/>
      <c r="LY15" s="340"/>
      <c r="LZ15" s="340"/>
      <c r="MA15" s="340"/>
      <c r="MB15" s="340"/>
      <c r="MC15" s="340"/>
      <c r="MD15" s="340"/>
      <c r="ME15" s="340"/>
      <c r="MF15" s="340"/>
      <c r="MG15" s="340"/>
      <c r="MH15" s="340"/>
      <c r="MI15" s="340"/>
      <c r="MJ15" s="340"/>
      <c r="MK15" s="340"/>
      <c r="ML15" s="340"/>
      <c r="MM15" s="340"/>
      <c r="MN15" s="340"/>
      <c r="MO15" s="340"/>
      <c r="MP15" s="340"/>
      <c r="MQ15" s="340"/>
      <c r="MR15" s="340"/>
      <c r="MS15" s="340"/>
      <c r="MT15" s="340"/>
      <c r="MU15" s="340"/>
      <c r="MV15" s="340"/>
      <c r="MW15" s="340"/>
      <c r="MX15" s="340"/>
      <c r="MY15" s="340"/>
      <c r="MZ15" s="340"/>
      <c r="NA15" s="340"/>
      <c r="NB15" s="340"/>
      <c r="NC15" s="340"/>
      <c r="ND15" s="340"/>
      <c r="NE15" s="340"/>
      <c r="NF15" s="340"/>
      <c r="NG15" s="340"/>
      <c r="NH15" s="340"/>
      <c r="NI15" s="340"/>
      <c r="NJ15" s="340"/>
      <c r="NK15" s="340"/>
      <c r="NL15" s="340"/>
      <c r="NM15" s="340"/>
      <c r="NN15" s="340"/>
      <c r="NO15" s="340"/>
      <c r="NP15" s="340"/>
      <c r="NQ15" s="340"/>
      <c r="NR15" s="340"/>
      <c r="NS15" s="340"/>
      <c r="NT15" s="340"/>
      <c r="NU15" s="340"/>
      <c r="NV15" s="340"/>
      <c r="NW15" s="340"/>
      <c r="NX15" s="340"/>
      <c r="NY15" s="340"/>
      <c r="NZ15" s="340"/>
      <c r="OA15" s="340"/>
      <c r="OB15" s="340"/>
      <c r="OC15" s="340"/>
      <c r="OD15" s="340"/>
      <c r="OE15" s="340"/>
      <c r="OF15" s="340"/>
      <c r="OG15" s="340"/>
      <c r="OH15" s="340"/>
      <c r="OI15" s="340"/>
      <c r="OJ15" s="340"/>
      <c r="OK15" s="340"/>
      <c r="OL15" s="340"/>
      <c r="OM15" s="340"/>
      <c r="ON15" s="340"/>
      <c r="OO15" s="340"/>
      <c r="OP15" s="340"/>
      <c r="OQ15" s="340"/>
      <c r="OR15" s="340"/>
      <c r="OS15" s="340"/>
      <c r="OT15" s="340"/>
      <c r="OU15" s="340"/>
      <c r="OV15" s="340"/>
      <c r="OW15" s="340"/>
      <c r="OX15" s="340"/>
      <c r="OY15" s="340"/>
      <c r="OZ15" s="340"/>
      <c r="PA15" s="340"/>
      <c r="PB15" s="340"/>
      <c r="PC15" s="340"/>
      <c r="PD15" s="340"/>
      <c r="PE15" s="340"/>
      <c r="PF15" s="340"/>
      <c r="PG15" s="340"/>
      <c r="PH15" s="340"/>
      <c r="PI15" s="340"/>
      <c r="PJ15" s="340"/>
      <c r="PK15" s="1339"/>
    </row>
    <row r="16" spans="1:427" s="250" customFormat="1">
      <c r="A16" s="351"/>
      <c r="B16" s="144" t="s">
        <v>58</v>
      </c>
      <c r="C16" s="405" t="s">
        <v>267</v>
      </c>
      <c r="D16" s="224">
        <v>30</v>
      </c>
      <c r="E16" s="604">
        <f t="shared" si="0"/>
        <v>0</v>
      </c>
      <c r="F16" s="106" t="s">
        <v>35</v>
      </c>
      <c r="G16" s="403">
        <v>0</v>
      </c>
      <c r="H16" s="247">
        <v>61</v>
      </c>
      <c r="I16" s="147">
        <v>20</v>
      </c>
      <c r="J16" s="147">
        <v>40</v>
      </c>
      <c r="K16" s="147">
        <f t="shared" si="1"/>
        <v>20</v>
      </c>
      <c r="L16" s="1229">
        <f t="shared" si="4"/>
        <v>0</v>
      </c>
      <c r="M16" s="148">
        <v>0</v>
      </c>
      <c r="N16" s="147">
        <f t="shared" si="5"/>
        <v>0</v>
      </c>
      <c r="O16" s="147">
        <f t="shared" si="6"/>
        <v>0</v>
      </c>
      <c r="P16" s="147">
        <f t="shared" si="7"/>
        <v>0</v>
      </c>
      <c r="Q16" s="147">
        <f t="shared" si="8"/>
        <v>0</v>
      </c>
      <c r="R16" s="147">
        <v>0</v>
      </c>
      <c r="S16" s="147">
        <f t="shared" si="2"/>
        <v>0</v>
      </c>
      <c r="T16" s="147"/>
      <c r="U16" s="147">
        <f t="shared" si="9"/>
        <v>0</v>
      </c>
      <c r="V16" s="147">
        <f t="shared" si="10"/>
        <v>0</v>
      </c>
      <c r="W16" s="148">
        <f>IF(L16=0,0,(HLOOKUP(F16,'2012-2013 CE W T&amp;D &amp; ConsCredit'!$C$6:$P$36,D16+1,FALSE)))</f>
        <v>0</v>
      </c>
      <c r="X16" s="147">
        <f t="shared" si="3"/>
        <v>0</v>
      </c>
      <c r="Y16" s="91" t="e">
        <f t="shared" si="11"/>
        <v>#DIV/0!</v>
      </c>
      <c r="Z16" s="172"/>
      <c r="AA16" s="147">
        <f t="shared" si="12"/>
        <v>0</v>
      </c>
      <c r="AB16" s="147">
        <f t="shared" si="13"/>
        <v>0</v>
      </c>
      <c r="AC16" s="148">
        <f>IF(L16=0,0,(HLOOKUP(F16,'2012-2013 CE W T&amp;D No ConsCredi'!$C$6:$P$36,D16+1,FALSE)))</f>
        <v>0</v>
      </c>
      <c r="AD16" s="147">
        <f t="shared" si="14"/>
        <v>0</v>
      </c>
      <c r="AE16" s="91" t="e">
        <f t="shared" si="15"/>
        <v>#DIV/0!</v>
      </c>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40"/>
      <c r="CM16" s="340"/>
      <c r="CN16" s="340"/>
      <c r="CO16" s="340"/>
      <c r="CP16" s="340"/>
      <c r="CQ16" s="340"/>
      <c r="CR16" s="340"/>
      <c r="CS16" s="340"/>
      <c r="CT16" s="340"/>
      <c r="CU16" s="340"/>
      <c r="CV16" s="340"/>
      <c r="CW16" s="340"/>
      <c r="CX16" s="340"/>
      <c r="CY16" s="340"/>
      <c r="CZ16" s="340"/>
      <c r="DA16" s="340"/>
      <c r="DB16" s="340"/>
      <c r="DC16" s="340"/>
      <c r="DD16" s="340"/>
      <c r="DE16" s="340"/>
      <c r="DF16" s="340"/>
      <c r="DG16" s="340"/>
      <c r="DH16" s="340"/>
      <c r="DI16" s="340"/>
      <c r="DJ16" s="340"/>
      <c r="DK16" s="340"/>
      <c r="DL16" s="340"/>
      <c r="DM16" s="340"/>
      <c r="DN16" s="340"/>
      <c r="DO16" s="340"/>
      <c r="DP16" s="340"/>
      <c r="DQ16" s="340"/>
      <c r="DR16" s="340"/>
      <c r="DS16" s="340"/>
      <c r="DT16" s="340"/>
      <c r="DU16" s="340"/>
      <c r="DV16" s="340"/>
      <c r="DW16" s="340"/>
      <c r="DX16" s="340"/>
      <c r="DY16" s="340"/>
      <c r="DZ16" s="340"/>
      <c r="EA16" s="340"/>
      <c r="EB16" s="340"/>
      <c r="EC16" s="340"/>
      <c r="ED16" s="340"/>
      <c r="EE16" s="340"/>
      <c r="EF16" s="340"/>
      <c r="EG16" s="340"/>
      <c r="EH16" s="340"/>
      <c r="EI16" s="340"/>
      <c r="EJ16" s="340"/>
      <c r="EK16" s="340"/>
      <c r="EL16" s="340"/>
      <c r="EM16" s="340"/>
      <c r="EN16" s="340"/>
      <c r="EO16" s="340"/>
      <c r="EP16" s="340"/>
      <c r="EQ16" s="340"/>
      <c r="ER16" s="340"/>
      <c r="ES16" s="340"/>
      <c r="ET16" s="340"/>
      <c r="EU16" s="340"/>
      <c r="EV16" s="340"/>
      <c r="EW16" s="340"/>
      <c r="EX16" s="340"/>
      <c r="EY16" s="340"/>
      <c r="EZ16" s="340"/>
      <c r="FA16" s="340"/>
      <c r="FB16" s="340"/>
      <c r="FC16" s="340"/>
      <c r="FD16" s="340"/>
      <c r="FE16" s="340"/>
      <c r="FF16" s="340"/>
      <c r="FG16" s="340"/>
      <c r="FH16" s="340"/>
      <c r="FI16" s="340"/>
      <c r="FJ16" s="340"/>
      <c r="FK16" s="340"/>
      <c r="FL16" s="340"/>
      <c r="FM16" s="340"/>
      <c r="FN16" s="340"/>
      <c r="FO16" s="340"/>
      <c r="FP16" s="340"/>
      <c r="FQ16" s="340"/>
      <c r="FR16" s="340"/>
      <c r="FS16" s="340"/>
      <c r="FT16" s="340"/>
      <c r="FU16" s="340"/>
      <c r="FV16" s="340"/>
      <c r="FW16" s="340"/>
      <c r="FX16" s="340"/>
      <c r="FY16" s="340"/>
      <c r="FZ16" s="340"/>
      <c r="GA16" s="340"/>
      <c r="GB16" s="340"/>
      <c r="GC16" s="340"/>
      <c r="GD16" s="340"/>
      <c r="GE16" s="340"/>
      <c r="GF16" s="340"/>
      <c r="GG16" s="340"/>
      <c r="GH16" s="340"/>
      <c r="GI16" s="340"/>
      <c r="GJ16" s="340"/>
      <c r="GK16" s="340"/>
      <c r="GL16" s="340"/>
      <c r="GM16" s="340"/>
      <c r="GN16" s="340"/>
      <c r="GO16" s="340"/>
      <c r="GP16" s="340"/>
      <c r="GQ16" s="340"/>
      <c r="GR16" s="340"/>
      <c r="GS16" s="340"/>
      <c r="GT16" s="340"/>
      <c r="GU16" s="340"/>
      <c r="GV16" s="340"/>
      <c r="GW16" s="340"/>
      <c r="GX16" s="340"/>
      <c r="GY16" s="340"/>
      <c r="GZ16" s="340"/>
      <c r="HA16" s="340"/>
      <c r="HB16" s="340"/>
      <c r="HC16" s="340"/>
      <c r="HD16" s="340"/>
      <c r="HE16" s="340"/>
      <c r="HF16" s="340"/>
      <c r="HG16" s="340"/>
      <c r="HH16" s="340"/>
      <c r="HI16" s="340"/>
      <c r="HJ16" s="340"/>
      <c r="HK16" s="340"/>
      <c r="HL16" s="340"/>
      <c r="HM16" s="340"/>
      <c r="HN16" s="340"/>
      <c r="HO16" s="340"/>
      <c r="HP16" s="340"/>
      <c r="HQ16" s="340"/>
      <c r="HR16" s="340"/>
      <c r="HS16" s="340"/>
      <c r="HT16" s="340"/>
      <c r="HU16" s="340"/>
      <c r="HV16" s="340"/>
      <c r="HW16" s="340"/>
      <c r="HX16" s="340"/>
      <c r="HY16" s="340"/>
      <c r="HZ16" s="340"/>
      <c r="IA16" s="340"/>
      <c r="IB16" s="340"/>
      <c r="IC16" s="340"/>
      <c r="ID16" s="340"/>
      <c r="IE16" s="340"/>
      <c r="IF16" s="340"/>
      <c r="IG16" s="340"/>
      <c r="IH16" s="340"/>
      <c r="II16" s="340"/>
      <c r="IJ16" s="340"/>
      <c r="IK16" s="340"/>
      <c r="IL16" s="340"/>
      <c r="IM16" s="340"/>
      <c r="IN16" s="340"/>
      <c r="IO16" s="340"/>
      <c r="IP16" s="340"/>
      <c r="IQ16" s="340"/>
      <c r="IR16" s="340"/>
      <c r="IS16" s="340"/>
      <c r="IT16" s="340"/>
      <c r="IU16" s="340"/>
      <c r="IV16" s="340"/>
      <c r="IW16" s="340"/>
      <c r="IX16" s="340"/>
      <c r="IY16" s="340"/>
      <c r="IZ16" s="340"/>
      <c r="JA16" s="340"/>
      <c r="JB16" s="340"/>
      <c r="JC16" s="340"/>
      <c r="JD16" s="340"/>
      <c r="JE16" s="340"/>
      <c r="JF16" s="340"/>
      <c r="JG16" s="340"/>
      <c r="JH16" s="340"/>
      <c r="JI16" s="340"/>
      <c r="JJ16" s="340"/>
      <c r="JK16" s="340"/>
      <c r="JL16" s="340"/>
      <c r="JM16" s="340"/>
      <c r="JN16" s="340"/>
      <c r="JO16" s="340"/>
      <c r="JP16" s="340"/>
      <c r="JQ16" s="340"/>
      <c r="JR16" s="340"/>
      <c r="JS16" s="340"/>
      <c r="JT16" s="340"/>
      <c r="JU16" s="340"/>
      <c r="JV16" s="340"/>
      <c r="JW16" s="340"/>
      <c r="JX16" s="340"/>
      <c r="JY16" s="340"/>
      <c r="JZ16" s="340"/>
      <c r="KA16" s="340"/>
      <c r="KB16" s="340"/>
      <c r="KC16" s="340"/>
      <c r="KD16" s="340"/>
      <c r="KE16" s="340"/>
      <c r="KF16" s="340"/>
      <c r="KG16" s="340"/>
      <c r="KH16" s="340"/>
      <c r="KI16" s="340"/>
      <c r="KJ16" s="340"/>
      <c r="KK16" s="340"/>
      <c r="KL16" s="340"/>
      <c r="KM16" s="340"/>
      <c r="KN16" s="340"/>
      <c r="KO16" s="340"/>
      <c r="KP16" s="340"/>
      <c r="KQ16" s="340"/>
      <c r="KR16" s="340"/>
      <c r="KS16" s="340"/>
      <c r="KT16" s="340"/>
      <c r="KU16" s="340"/>
      <c r="KV16" s="340"/>
      <c r="KW16" s="340"/>
      <c r="KX16" s="340"/>
      <c r="KY16" s="340"/>
      <c r="KZ16" s="340"/>
      <c r="LA16" s="340"/>
      <c r="LB16" s="340"/>
      <c r="LC16" s="340"/>
      <c r="LD16" s="340"/>
      <c r="LE16" s="340"/>
      <c r="LF16" s="340"/>
      <c r="LG16" s="340"/>
      <c r="LH16" s="340"/>
      <c r="LI16" s="340"/>
      <c r="LJ16" s="340"/>
      <c r="LK16" s="340"/>
      <c r="LL16" s="340"/>
      <c r="LM16" s="340"/>
      <c r="LN16" s="340"/>
      <c r="LO16" s="340"/>
      <c r="LP16" s="340"/>
      <c r="LQ16" s="340"/>
      <c r="LR16" s="340"/>
      <c r="LS16" s="340"/>
      <c r="LT16" s="340"/>
      <c r="LU16" s="340"/>
      <c r="LV16" s="340"/>
      <c r="LW16" s="340"/>
      <c r="LX16" s="340"/>
      <c r="LY16" s="340"/>
      <c r="LZ16" s="340"/>
      <c r="MA16" s="340"/>
      <c r="MB16" s="340"/>
      <c r="MC16" s="340"/>
      <c r="MD16" s="340"/>
      <c r="ME16" s="340"/>
      <c r="MF16" s="340"/>
      <c r="MG16" s="340"/>
      <c r="MH16" s="340"/>
      <c r="MI16" s="340"/>
      <c r="MJ16" s="340"/>
      <c r="MK16" s="340"/>
      <c r="ML16" s="340"/>
      <c r="MM16" s="340"/>
      <c r="MN16" s="340"/>
      <c r="MO16" s="340"/>
      <c r="MP16" s="340"/>
      <c r="MQ16" s="340"/>
      <c r="MR16" s="340"/>
      <c r="MS16" s="340"/>
      <c r="MT16" s="340"/>
      <c r="MU16" s="340"/>
      <c r="MV16" s="340"/>
      <c r="MW16" s="340"/>
      <c r="MX16" s="340"/>
      <c r="MY16" s="340"/>
      <c r="MZ16" s="340"/>
      <c r="NA16" s="340"/>
      <c r="NB16" s="340"/>
      <c r="NC16" s="340"/>
      <c r="ND16" s="340"/>
      <c r="NE16" s="340"/>
      <c r="NF16" s="340"/>
      <c r="NG16" s="340"/>
      <c r="NH16" s="340"/>
      <c r="NI16" s="340"/>
      <c r="NJ16" s="340"/>
      <c r="NK16" s="340"/>
      <c r="NL16" s="340"/>
      <c r="NM16" s="340"/>
      <c r="NN16" s="340"/>
      <c r="NO16" s="340"/>
      <c r="NP16" s="340"/>
      <c r="NQ16" s="340"/>
      <c r="NR16" s="340"/>
      <c r="NS16" s="340"/>
      <c r="NT16" s="340"/>
      <c r="NU16" s="340"/>
      <c r="NV16" s="340"/>
      <c r="NW16" s="340"/>
      <c r="NX16" s="340"/>
      <c r="NY16" s="340"/>
      <c r="NZ16" s="340"/>
      <c r="OA16" s="340"/>
      <c r="OB16" s="340"/>
      <c r="OC16" s="340"/>
      <c r="OD16" s="340"/>
      <c r="OE16" s="340"/>
      <c r="OF16" s="340"/>
      <c r="OG16" s="340"/>
      <c r="OH16" s="340"/>
      <c r="OI16" s="340"/>
      <c r="OJ16" s="340"/>
      <c r="OK16" s="340"/>
      <c r="OL16" s="340"/>
      <c r="OM16" s="340"/>
      <c r="ON16" s="340"/>
      <c r="OO16" s="340"/>
      <c r="OP16" s="340"/>
      <c r="OQ16" s="340"/>
      <c r="OR16" s="340"/>
      <c r="OS16" s="340"/>
      <c r="OT16" s="340"/>
      <c r="OU16" s="340"/>
      <c r="OV16" s="340"/>
      <c r="OW16" s="340"/>
      <c r="OX16" s="340"/>
      <c r="OY16" s="340"/>
      <c r="OZ16" s="340"/>
      <c r="PA16" s="340"/>
      <c r="PB16" s="340"/>
      <c r="PC16" s="340"/>
      <c r="PD16" s="340"/>
      <c r="PE16" s="340"/>
      <c r="PF16" s="340"/>
      <c r="PG16" s="340"/>
      <c r="PH16" s="340"/>
      <c r="PI16" s="340"/>
      <c r="PJ16" s="340"/>
      <c r="PK16" s="1339"/>
    </row>
    <row r="17" spans="1:427" s="250" customFormat="1">
      <c r="A17" s="351"/>
      <c r="B17" s="144" t="s">
        <v>58</v>
      </c>
      <c r="C17" s="408" t="s">
        <v>268</v>
      </c>
      <c r="D17" s="224">
        <v>1</v>
      </c>
      <c r="E17" s="604"/>
      <c r="F17" s="106" t="s">
        <v>34</v>
      </c>
      <c r="G17" s="403">
        <v>500</v>
      </c>
      <c r="H17" s="247">
        <v>0</v>
      </c>
      <c r="I17" s="147">
        <v>50</v>
      </c>
      <c r="J17" s="147">
        <v>41</v>
      </c>
      <c r="K17" s="148">
        <f>IF(J17&gt;I17,J17-I17,0)</f>
        <v>0</v>
      </c>
      <c r="L17" s="1229">
        <f>H17*G17</f>
        <v>0</v>
      </c>
      <c r="M17" s="148">
        <v>0</v>
      </c>
      <c r="N17" s="147">
        <f>M17*G17</f>
        <v>0</v>
      </c>
      <c r="O17" s="147">
        <f>I17*G17</f>
        <v>25000</v>
      </c>
      <c r="P17" s="147">
        <f>K17*G17</f>
        <v>0</v>
      </c>
      <c r="Q17" s="147">
        <f>P17+O17</f>
        <v>25000</v>
      </c>
      <c r="R17" s="147">
        <v>0</v>
      </c>
      <c r="S17" s="147">
        <f>N17+Q17+R17</f>
        <v>25000</v>
      </c>
      <c r="T17" s="147"/>
      <c r="U17" s="147">
        <f>S17/(1+$C$2)^1</f>
        <v>23126.734505087883</v>
      </c>
      <c r="V17" s="147">
        <f>T17/(1+$C$2)^1</f>
        <v>0</v>
      </c>
      <c r="W17" s="148">
        <f>IF(L17=0,0,(HLOOKUP(F17,'2012-2013 CE W T&amp;D &amp; ConsCredit'!$C$6:$P$36,D17+1,FALSE)))</f>
        <v>0</v>
      </c>
      <c r="X17" s="147">
        <f>W17*L17</f>
        <v>0</v>
      </c>
      <c r="Y17" s="91">
        <f>(X17+V17)/U17</f>
        <v>0</v>
      </c>
      <c r="Z17" s="172"/>
      <c r="AA17" s="147">
        <f>S17-P17-R17</f>
        <v>25000</v>
      </c>
      <c r="AB17" s="147">
        <f t="shared" si="13"/>
        <v>23126.734505087883</v>
      </c>
      <c r="AC17" s="148">
        <f>IF(L17=0,0,(HLOOKUP(F17,'2012-2013 CE W T&amp;D No ConsCredi'!$C$6:$P$36,D17+1,FALSE)))</f>
        <v>0</v>
      </c>
      <c r="AD17" s="147">
        <f>AC17*L17</f>
        <v>0</v>
      </c>
      <c r="AE17" s="91">
        <f>AD17/AB17</f>
        <v>0</v>
      </c>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0"/>
      <c r="EC17" s="340"/>
      <c r="ED17" s="340"/>
      <c r="EE17" s="340"/>
      <c r="EF17" s="340"/>
      <c r="EG17" s="340"/>
      <c r="EH17" s="340"/>
      <c r="EI17" s="340"/>
      <c r="EJ17" s="340"/>
      <c r="EK17" s="340"/>
      <c r="EL17" s="340"/>
      <c r="EM17" s="340"/>
      <c r="EN17" s="340"/>
      <c r="EO17" s="340"/>
      <c r="EP17" s="340"/>
      <c r="EQ17" s="340"/>
      <c r="ER17" s="340"/>
      <c r="ES17" s="340"/>
      <c r="ET17" s="340"/>
      <c r="EU17" s="340"/>
      <c r="EV17" s="340"/>
      <c r="EW17" s="340"/>
      <c r="EX17" s="340"/>
      <c r="EY17" s="340"/>
      <c r="EZ17" s="340"/>
      <c r="FA17" s="340"/>
      <c r="FB17" s="340"/>
      <c r="FC17" s="340"/>
      <c r="FD17" s="340"/>
      <c r="FE17" s="340"/>
      <c r="FF17" s="340"/>
      <c r="FG17" s="340"/>
      <c r="FH17" s="340"/>
      <c r="FI17" s="340"/>
      <c r="FJ17" s="340"/>
      <c r="FK17" s="340"/>
      <c r="FL17" s="340"/>
      <c r="FM17" s="340"/>
      <c r="FN17" s="340"/>
      <c r="FO17" s="340"/>
      <c r="FP17" s="340"/>
      <c r="FQ17" s="340"/>
      <c r="FR17" s="340"/>
      <c r="FS17" s="340"/>
      <c r="FT17" s="340"/>
      <c r="FU17" s="340"/>
      <c r="FV17" s="340"/>
      <c r="FW17" s="340"/>
      <c r="FX17" s="340"/>
      <c r="FY17" s="340"/>
      <c r="FZ17" s="340"/>
      <c r="GA17" s="340"/>
      <c r="GB17" s="340"/>
      <c r="GC17" s="340"/>
      <c r="GD17" s="340"/>
      <c r="GE17" s="340"/>
      <c r="GF17" s="340"/>
      <c r="GG17" s="340"/>
      <c r="GH17" s="340"/>
      <c r="GI17" s="340"/>
      <c r="GJ17" s="340"/>
      <c r="GK17" s="340"/>
      <c r="GL17" s="340"/>
      <c r="GM17" s="340"/>
      <c r="GN17" s="340"/>
      <c r="GO17" s="340"/>
      <c r="GP17" s="340"/>
      <c r="GQ17" s="340"/>
      <c r="GR17" s="340"/>
      <c r="GS17" s="340"/>
      <c r="GT17" s="340"/>
      <c r="GU17" s="340"/>
      <c r="GV17" s="340"/>
      <c r="GW17" s="340"/>
      <c r="GX17" s="340"/>
      <c r="GY17" s="340"/>
      <c r="GZ17" s="340"/>
      <c r="HA17" s="340"/>
      <c r="HB17" s="340"/>
      <c r="HC17" s="340"/>
      <c r="HD17" s="340"/>
      <c r="HE17" s="340"/>
      <c r="HF17" s="340"/>
      <c r="HG17" s="340"/>
      <c r="HH17" s="340"/>
      <c r="HI17" s="340"/>
      <c r="HJ17" s="340"/>
      <c r="HK17" s="340"/>
      <c r="HL17" s="340"/>
      <c r="HM17" s="340"/>
      <c r="HN17" s="340"/>
      <c r="HO17" s="340"/>
      <c r="HP17" s="340"/>
      <c r="HQ17" s="340"/>
      <c r="HR17" s="340"/>
      <c r="HS17" s="340"/>
      <c r="HT17" s="340"/>
      <c r="HU17" s="340"/>
      <c r="HV17" s="340"/>
      <c r="HW17" s="340"/>
      <c r="HX17" s="340"/>
      <c r="HY17" s="340"/>
      <c r="HZ17" s="340"/>
      <c r="IA17" s="340"/>
      <c r="IB17" s="340"/>
      <c r="IC17" s="340"/>
      <c r="ID17" s="340"/>
      <c r="IE17" s="340"/>
      <c r="IF17" s="340"/>
      <c r="IG17" s="340"/>
      <c r="IH17" s="340"/>
      <c r="II17" s="340"/>
      <c r="IJ17" s="340"/>
      <c r="IK17" s="340"/>
      <c r="IL17" s="340"/>
      <c r="IM17" s="340"/>
      <c r="IN17" s="340"/>
      <c r="IO17" s="340"/>
      <c r="IP17" s="340"/>
      <c r="IQ17" s="340"/>
      <c r="IR17" s="340"/>
      <c r="IS17" s="340"/>
      <c r="IT17" s="340"/>
      <c r="IU17" s="340"/>
      <c r="IV17" s="340"/>
      <c r="IW17" s="340"/>
      <c r="IX17" s="340"/>
      <c r="IY17" s="340"/>
      <c r="IZ17" s="340"/>
      <c r="JA17" s="340"/>
      <c r="JB17" s="340"/>
      <c r="JC17" s="340"/>
      <c r="JD17" s="340"/>
      <c r="JE17" s="340"/>
      <c r="JF17" s="340"/>
      <c r="JG17" s="340"/>
      <c r="JH17" s="340"/>
      <c r="JI17" s="340"/>
      <c r="JJ17" s="340"/>
      <c r="JK17" s="340"/>
      <c r="JL17" s="340"/>
      <c r="JM17" s="340"/>
      <c r="JN17" s="340"/>
      <c r="JO17" s="340"/>
      <c r="JP17" s="340"/>
      <c r="JQ17" s="340"/>
      <c r="JR17" s="340"/>
      <c r="JS17" s="340"/>
      <c r="JT17" s="340"/>
      <c r="JU17" s="340"/>
      <c r="JV17" s="340"/>
      <c r="JW17" s="340"/>
      <c r="JX17" s="340"/>
      <c r="JY17" s="340"/>
      <c r="JZ17" s="340"/>
      <c r="KA17" s="340"/>
      <c r="KB17" s="340"/>
      <c r="KC17" s="340"/>
      <c r="KD17" s="340"/>
      <c r="KE17" s="340"/>
      <c r="KF17" s="340"/>
      <c r="KG17" s="340"/>
      <c r="KH17" s="340"/>
      <c r="KI17" s="340"/>
      <c r="KJ17" s="340"/>
      <c r="KK17" s="340"/>
      <c r="KL17" s="340"/>
      <c r="KM17" s="340"/>
      <c r="KN17" s="340"/>
      <c r="KO17" s="340"/>
      <c r="KP17" s="340"/>
      <c r="KQ17" s="340"/>
      <c r="KR17" s="340"/>
      <c r="KS17" s="340"/>
      <c r="KT17" s="340"/>
      <c r="KU17" s="340"/>
      <c r="KV17" s="340"/>
      <c r="KW17" s="340"/>
      <c r="KX17" s="340"/>
      <c r="KY17" s="340"/>
      <c r="KZ17" s="340"/>
      <c r="LA17" s="340"/>
      <c r="LB17" s="340"/>
      <c r="LC17" s="340"/>
      <c r="LD17" s="340"/>
      <c r="LE17" s="340"/>
      <c r="LF17" s="340"/>
      <c r="LG17" s="340"/>
      <c r="LH17" s="340"/>
      <c r="LI17" s="340"/>
      <c r="LJ17" s="340"/>
      <c r="LK17" s="340"/>
      <c r="LL17" s="340"/>
      <c r="LM17" s="340"/>
      <c r="LN17" s="340"/>
      <c r="LO17" s="340"/>
      <c r="LP17" s="340"/>
      <c r="LQ17" s="340"/>
      <c r="LR17" s="340"/>
      <c r="LS17" s="340"/>
      <c r="LT17" s="340"/>
      <c r="LU17" s="340"/>
      <c r="LV17" s="340"/>
      <c r="LW17" s="340"/>
      <c r="LX17" s="340"/>
      <c r="LY17" s="340"/>
      <c r="LZ17" s="340"/>
      <c r="MA17" s="340"/>
      <c r="MB17" s="340"/>
      <c r="MC17" s="340"/>
      <c r="MD17" s="340"/>
      <c r="ME17" s="340"/>
      <c r="MF17" s="340"/>
      <c r="MG17" s="340"/>
      <c r="MH17" s="340"/>
      <c r="MI17" s="340"/>
      <c r="MJ17" s="340"/>
      <c r="MK17" s="340"/>
      <c r="ML17" s="340"/>
      <c r="MM17" s="340"/>
      <c r="MN17" s="340"/>
      <c r="MO17" s="340"/>
      <c r="MP17" s="340"/>
      <c r="MQ17" s="340"/>
      <c r="MR17" s="340"/>
      <c r="MS17" s="340"/>
      <c r="MT17" s="340"/>
      <c r="MU17" s="340"/>
      <c r="MV17" s="340"/>
      <c r="MW17" s="340"/>
      <c r="MX17" s="340"/>
      <c r="MY17" s="340"/>
      <c r="MZ17" s="340"/>
      <c r="NA17" s="340"/>
      <c r="NB17" s="340"/>
      <c r="NC17" s="340"/>
      <c r="ND17" s="340"/>
      <c r="NE17" s="340"/>
      <c r="NF17" s="340"/>
      <c r="NG17" s="340"/>
      <c r="NH17" s="340"/>
      <c r="NI17" s="340"/>
      <c r="NJ17" s="340"/>
      <c r="NK17" s="340"/>
      <c r="NL17" s="340"/>
      <c r="NM17" s="340"/>
      <c r="NN17" s="340"/>
      <c r="NO17" s="340"/>
      <c r="NP17" s="340"/>
      <c r="NQ17" s="340"/>
      <c r="NR17" s="340"/>
      <c r="NS17" s="340"/>
      <c r="NT17" s="340"/>
      <c r="NU17" s="340"/>
      <c r="NV17" s="340"/>
      <c r="NW17" s="340"/>
      <c r="NX17" s="340"/>
      <c r="NY17" s="340"/>
      <c r="NZ17" s="340"/>
      <c r="OA17" s="340"/>
      <c r="OB17" s="340"/>
      <c r="OC17" s="340"/>
      <c r="OD17" s="340"/>
      <c r="OE17" s="340"/>
      <c r="OF17" s="340"/>
      <c r="OG17" s="340"/>
      <c r="OH17" s="340"/>
      <c r="OI17" s="340"/>
      <c r="OJ17" s="340"/>
      <c r="OK17" s="340"/>
      <c r="OL17" s="340"/>
      <c r="OM17" s="340"/>
      <c r="ON17" s="340"/>
      <c r="OO17" s="340"/>
      <c r="OP17" s="340"/>
      <c r="OQ17" s="340"/>
      <c r="OR17" s="340"/>
      <c r="OS17" s="340"/>
      <c r="OT17" s="340"/>
      <c r="OU17" s="340"/>
      <c r="OV17" s="340"/>
      <c r="OW17" s="340"/>
      <c r="OX17" s="340"/>
      <c r="OY17" s="340"/>
      <c r="OZ17" s="340"/>
      <c r="PA17" s="340"/>
      <c r="PB17" s="340"/>
      <c r="PC17" s="340"/>
      <c r="PD17" s="340"/>
      <c r="PE17" s="340"/>
      <c r="PF17" s="340"/>
      <c r="PG17" s="340"/>
      <c r="PH17" s="340"/>
      <c r="PI17" s="340"/>
      <c r="PJ17" s="340"/>
      <c r="PK17" s="1339"/>
    </row>
    <row r="18" spans="1:427" s="250" customFormat="1">
      <c r="A18" s="351"/>
      <c r="B18" s="144" t="s">
        <v>58</v>
      </c>
      <c r="C18" s="408" t="s">
        <v>269</v>
      </c>
      <c r="D18" s="224">
        <v>1</v>
      </c>
      <c r="E18" s="604">
        <f t="shared" si="0"/>
        <v>0</v>
      </c>
      <c r="F18" s="106" t="s">
        <v>34</v>
      </c>
      <c r="G18" s="403">
        <v>250</v>
      </c>
      <c r="H18" s="247">
        <v>0</v>
      </c>
      <c r="I18" s="147">
        <v>15</v>
      </c>
      <c r="J18" s="148">
        <v>0</v>
      </c>
      <c r="K18" s="148">
        <f t="shared" si="1"/>
        <v>0</v>
      </c>
      <c r="L18" s="1229">
        <f t="shared" si="4"/>
        <v>0</v>
      </c>
      <c r="M18" s="148">
        <v>0</v>
      </c>
      <c r="N18" s="147">
        <f t="shared" si="5"/>
        <v>0</v>
      </c>
      <c r="O18" s="147">
        <f t="shared" si="6"/>
        <v>3750</v>
      </c>
      <c r="P18" s="147">
        <f t="shared" si="7"/>
        <v>0</v>
      </c>
      <c r="Q18" s="147">
        <f t="shared" si="8"/>
        <v>3750</v>
      </c>
      <c r="R18" s="147">
        <v>0</v>
      </c>
      <c r="S18" s="147">
        <f t="shared" si="2"/>
        <v>3750</v>
      </c>
      <c r="T18" s="147"/>
      <c r="U18" s="147">
        <f t="shared" si="9"/>
        <v>3469.0101757631824</v>
      </c>
      <c r="V18" s="147">
        <f t="shared" si="10"/>
        <v>0</v>
      </c>
      <c r="W18" s="148">
        <f>IF(L18=0,0,(HLOOKUP(F18,'2012-2013 CE W T&amp;D &amp; ConsCredit'!$C$6:$P$36,D18+1,FALSE)))</f>
        <v>0</v>
      </c>
      <c r="X18" s="147">
        <f t="shared" si="3"/>
        <v>0</v>
      </c>
      <c r="Y18" s="91">
        <f t="shared" si="11"/>
        <v>0</v>
      </c>
      <c r="Z18" s="172"/>
      <c r="AA18" s="147">
        <f t="shared" si="12"/>
        <v>3750</v>
      </c>
      <c r="AB18" s="147">
        <f t="shared" si="13"/>
        <v>3469.0101757631824</v>
      </c>
      <c r="AC18" s="148">
        <f>IF(L18=0,0,(HLOOKUP(F18,'2012-2013 CE W T&amp;D No ConsCredi'!$C$6:$P$36,D18+1,FALSE)))</f>
        <v>0</v>
      </c>
      <c r="AD18" s="147">
        <f t="shared" si="14"/>
        <v>0</v>
      </c>
      <c r="AE18" s="91">
        <f t="shared" si="15"/>
        <v>0</v>
      </c>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40"/>
      <c r="BY18" s="340"/>
      <c r="BZ18" s="340"/>
      <c r="CA18" s="34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340"/>
      <c r="DI18" s="340"/>
      <c r="DJ18" s="340"/>
      <c r="DK18" s="340"/>
      <c r="DL18" s="340"/>
      <c r="DM18" s="340"/>
      <c r="DN18" s="340"/>
      <c r="DO18" s="340"/>
      <c r="DP18" s="340"/>
      <c r="DQ18" s="340"/>
      <c r="DR18" s="340"/>
      <c r="DS18" s="340"/>
      <c r="DT18" s="340"/>
      <c r="DU18" s="340"/>
      <c r="DV18" s="340"/>
      <c r="DW18" s="340"/>
      <c r="DX18" s="340"/>
      <c r="DY18" s="340"/>
      <c r="DZ18" s="340"/>
      <c r="EA18" s="340"/>
      <c r="EB18" s="340"/>
      <c r="EC18" s="340"/>
      <c r="ED18" s="340"/>
      <c r="EE18" s="340"/>
      <c r="EF18" s="340"/>
      <c r="EG18" s="340"/>
      <c r="EH18" s="340"/>
      <c r="EI18" s="340"/>
      <c r="EJ18" s="340"/>
      <c r="EK18" s="340"/>
      <c r="EL18" s="340"/>
      <c r="EM18" s="340"/>
      <c r="EN18" s="340"/>
      <c r="EO18" s="340"/>
      <c r="EP18" s="340"/>
      <c r="EQ18" s="340"/>
      <c r="ER18" s="340"/>
      <c r="ES18" s="340"/>
      <c r="ET18" s="340"/>
      <c r="EU18" s="340"/>
      <c r="EV18" s="340"/>
      <c r="EW18" s="340"/>
      <c r="EX18" s="340"/>
      <c r="EY18" s="340"/>
      <c r="EZ18" s="340"/>
      <c r="FA18" s="340"/>
      <c r="FB18" s="340"/>
      <c r="FC18" s="340"/>
      <c r="FD18" s="340"/>
      <c r="FE18" s="340"/>
      <c r="FF18" s="340"/>
      <c r="FG18" s="340"/>
      <c r="FH18" s="340"/>
      <c r="FI18" s="340"/>
      <c r="FJ18" s="340"/>
      <c r="FK18" s="340"/>
      <c r="FL18" s="340"/>
      <c r="FM18" s="340"/>
      <c r="FN18" s="340"/>
      <c r="FO18" s="340"/>
      <c r="FP18" s="340"/>
      <c r="FQ18" s="340"/>
      <c r="FR18" s="340"/>
      <c r="FS18" s="340"/>
      <c r="FT18" s="340"/>
      <c r="FU18" s="340"/>
      <c r="FV18" s="340"/>
      <c r="FW18" s="340"/>
      <c r="FX18" s="340"/>
      <c r="FY18" s="340"/>
      <c r="FZ18" s="340"/>
      <c r="GA18" s="340"/>
      <c r="GB18" s="340"/>
      <c r="GC18" s="340"/>
      <c r="GD18" s="340"/>
      <c r="GE18" s="340"/>
      <c r="GF18" s="340"/>
      <c r="GG18" s="340"/>
      <c r="GH18" s="340"/>
      <c r="GI18" s="340"/>
      <c r="GJ18" s="340"/>
      <c r="GK18" s="340"/>
      <c r="GL18" s="340"/>
      <c r="GM18" s="340"/>
      <c r="GN18" s="340"/>
      <c r="GO18" s="340"/>
      <c r="GP18" s="340"/>
      <c r="GQ18" s="340"/>
      <c r="GR18" s="340"/>
      <c r="GS18" s="340"/>
      <c r="GT18" s="340"/>
      <c r="GU18" s="340"/>
      <c r="GV18" s="340"/>
      <c r="GW18" s="340"/>
      <c r="GX18" s="340"/>
      <c r="GY18" s="340"/>
      <c r="GZ18" s="340"/>
      <c r="HA18" s="340"/>
      <c r="HB18" s="340"/>
      <c r="HC18" s="340"/>
      <c r="HD18" s="340"/>
      <c r="HE18" s="340"/>
      <c r="HF18" s="340"/>
      <c r="HG18" s="340"/>
      <c r="HH18" s="340"/>
      <c r="HI18" s="340"/>
      <c r="HJ18" s="340"/>
      <c r="HK18" s="340"/>
      <c r="HL18" s="340"/>
      <c r="HM18" s="340"/>
      <c r="HN18" s="340"/>
      <c r="HO18" s="340"/>
      <c r="HP18" s="340"/>
      <c r="HQ18" s="340"/>
      <c r="HR18" s="340"/>
      <c r="HS18" s="340"/>
      <c r="HT18" s="340"/>
      <c r="HU18" s="340"/>
      <c r="HV18" s="340"/>
      <c r="HW18" s="340"/>
      <c r="HX18" s="340"/>
      <c r="HY18" s="340"/>
      <c r="HZ18" s="340"/>
      <c r="IA18" s="340"/>
      <c r="IB18" s="340"/>
      <c r="IC18" s="340"/>
      <c r="ID18" s="340"/>
      <c r="IE18" s="340"/>
      <c r="IF18" s="340"/>
      <c r="IG18" s="340"/>
      <c r="IH18" s="340"/>
      <c r="II18" s="340"/>
      <c r="IJ18" s="340"/>
      <c r="IK18" s="340"/>
      <c r="IL18" s="340"/>
      <c r="IM18" s="340"/>
      <c r="IN18" s="340"/>
      <c r="IO18" s="340"/>
      <c r="IP18" s="340"/>
      <c r="IQ18" s="340"/>
      <c r="IR18" s="340"/>
      <c r="IS18" s="340"/>
      <c r="IT18" s="340"/>
      <c r="IU18" s="340"/>
      <c r="IV18" s="340"/>
      <c r="IW18" s="340"/>
      <c r="IX18" s="340"/>
      <c r="IY18" s="340"/>
      <c r="IZ18" s="340"/>
      <c r="JA18" s="340"/>
      <c r="JB18" s="340"/>
      <c r="JC18" s="340"/>
      <c r="JD18" s="340"/>
      <c r="JE18" s="340"/>
      <c r="JF18" s="340"/>
      <c r="JG18" s="340"/>
      <c r="JH18" s="340"/>
      <c r="JI18" s="340"/>
      <c r="JJ18" s="340"/>
      <c r="JK18" s="340"/>
      <c r="JL18" s="340"/>
      <c r="JM18" s="340"/>
      <c r="JN18" s="340"/>
      <c r="JO18" s="340"/>
      <c r="JP18" s="340"/>
      <c r="JQ18" s="340"/>
      <c r="JR18" s="340"/>
      <c r="JS18" s="340"/>
      <c r="JT18" s="340"/>
      <c r="JU18" s="340"/>
      <c r="JV18" s="340"/>
      <c r="JW18" s="340"/>
      <c r="JX18" s="340"/>
      <c r="JY18" s="340"/>
      <c r="JZ18" s="340"/>
      <c r="KA18" s="340"/>
      <c r="KB18" s="340"/>
      <c r="KC18" s="340"/>
      <c r="KD18" s="340"/>
      <c r="KE18" s="340"/>
      <c r="KF18" s="340"/>
      <c r="KG18" s="340"/>
      <c r="KH18" s="340"/>
      <c r="KI18" s="340"/>
      <c r="KJ18" s="340"/>
      <c r="KK18" s="340"/>
      <c r="KL18" s="340"/>
      <c r="KM18" s="340"/>
      <c r="KN18" s="340"/>
      <c r="KO18" s="340"/>
      <c r="KP18" s="340"/>
      <c r="KQ18" s="340"/>
      <c r="KR18" s="340"/>
      <c r="KS18" s="340"/>
      <c r="KT18" s="340"/>
      <c r="KU18" s="340"/>
      <c r="KV18" s="340"/>
      <c r="KW18" s="340"/>
      <c r="KX18" s="340"/>
      <c r="KY18" s="340"/>
      <c r="KZ18" s="340"/>
      <c r="LA18" s="340"/>
      <c r="LB18" s="340"/>
      <c r="LC18" s="340"/>
      <c r="LD18" s="340"/>
      <c r="LE18" s="340"/>
      <c r="LF18" s="340"/>
      <c r="LG18" s="340"/>
      <c r="LH18" s="340"/>
      <c r="LI18" s="340"/>
      <c r="LJ18" s="340"/>
      <c r="LK18" s="340"/>
      <c r="LL18" s="340"/>
      <c r="LM18" s="340"/>
      <c r="LN18" s="340"/>
      <c r="LO18" s="340"/>
      <c r="LP18" s="340"/>
      <c r="LQ18" s="340"/>
      <c r="LR18" s="340"/>
      <c r="LS18" s="340"/>
      <c r="LT18" s="340"/>
      <c r="LU18" s="340"/>
      <c r="LV18" s="340"/>
      <c r="LW18" s="340"/>
      <c r="LX18" s="340"/>
      <c r="LY18" s="340"/>
      <c r="LZ18" s="340"/>
      <c r="MA18" s="340"/>
      <c r="MB18" s="340"/>
      <c r="MC18" s="340"/>
      <c r="MD18" s="340"/>
      <c r="ME18" s="340"/>
      <c r="MF18" s="340"/>
      <c r="MG18" s="340"/>
      <c r="MH18" s="340"/>
      <c r="MI18" s="340"/>
      <c r="MJ18" s="340"/>
      <c r="MK18" s="340"/>
      <c r="ML18" s="340"/>
      <c r="MM18" s="340"/>
      <c r="MN18" s="340"/>
      <c r="MO18" s="340"/>
      <c r="MP18" s="340"/>
      <c r="MQ18" s="340"/>
      <c r="MR18" s="340"/>
      <c r="MS18" s="340"/>
      <c r="MT18" s="340"/>
      <c r="MU18" s="340"/>
      <c r="MV18" s="340"/>
      <c r="MW18" s="340"/>
      <c r="MX18" s="340"/>
      <c r="MY18" s="340"/>
      <c r="MZ18" s="340"/>
      <c r="NA18" s="340"/>
      <c r="NB18" s="340"/>
      <c r="NC18" s="340"/>
      <c r="ND18" s="340"/>
      <c r="NE18" s="340"/>
      <c r="NF18" s="340"/>
      <c r="NG18" s="340"/>
      <c r="NH18" s="340"/>
      <c r="NI18" s="340"/>
      <c r="NJ18" s="340"/>
      <c r="NK18" s="340"/>
      <c r="NL18" s="340"/>
      <c r="NM18" s="340"/>
      <c r="NN18" s="340"/>
      <c r="NO18" s="340"/>
      <c r="NP18" s="340"/>
      <c r="NQ18" s="340"/>
      <c r="NR18" s="340"/>
      <c r="NS18" s="340"/>
      <c r="NT18" s="340"/>
      <c r="NU18" s="340"/>
      <c r="NV18" s="340"/>
      <c r="NW18" s="340"/>
      <c r="NX18" s="340"/>
      <c r="NY18" s="340"/>
      <c r="NZ18" s="340"/>
      <c r="OA18" s="340"/>
      <c r="OB18" s="340"/>
      <c r="OC18" s="340"/>
      <c r="OD18" s="340"/>
      <c r="OE18" s="340"/>
      <c r="OF18" s="340"/>
      <c r="OG18" s="340"/>
      <c r="OH18" s="340"/>
      <c r="OI18" s="340"/>
      <c r="OJ18" s="340"/>
      <c r="OK18" s="340"/>
      <c r="OL18" s="340"/>
      <c r="OM18" s="340"/>
      <c r="ON18" s="340"/>
      <c r="OO18" s="340"/>
      <c r="OP18" s="340"/>
      <c r="OQ18" s="340"/>
      <c r="OR18" s="340"/>
      <c r="OS18" s="340"/>
      <c r="OT18" s="340"/>
      <c r="OU18" s="340"/>
      <c r="OV18" s="340"/>
      <c r="OW18" s="340"/>
      <c r="OX18" s="340"/>
      <c r="OY18" s="340"/>
      <c r="OZ18" s="340"/>
      <c r="PA18" s="340"/>
      <c r="PB18" s="340"/>
      <c r="PC18" s="340"/>
      <c r="PD18" s="340"/>
      <c r="PE18" s="340"/>
      <c r="PF18" s="340"/>
      <c r="PG18" s="340"/>
      <c r="PH18" s="340"/>
      <c r="PI18" s="340"/>
      <c r="PJ18" s="340"/>
      <c r="PK18" s="1339"/>
    </row>
    <row r="19" spans="1:427" s="250" customFormat="1">
      <c r="A19" s="351"/>
      <c r="B19" s="144" t="s">
        <v>58</v>
      </c>
      <c r="C19" s="408" t="s">
        <v>270</v>
      </c>
      <c r="D19" s="224">
        <v>1</v>
      </c>
      <c r="E19" s="604">
        <f t="shared" si="0"/>
        <v>0</v>
      </c>
      <c r="F19" s="106" t="s">
        <v>35</v>
      </c>
      <c r="G19" s="403">
        <v>14790</v>
      </c>
      <c r="H19" s="247">
        <v>0</v>
      </c>
      <c r="I19" s="147">
        <v>3</v>
      </c>
      <c r="J19" s="148">
        <v>0</v>
      </c>
      <c r="K19" s="148">
        <f t="shared" si="1"/>
        <v>0</v>
      </c>
      <c r="L19" s="1229">
        <f t="shared" si="4"/>
        <v>0</v>
      </c>
      <c r="M19" s="148">
        <v>0</v>
      </c>
      <c r="N19" s="147">
        <f t="shared" si="5"/>
        <v>0</v>
      </c>
      <c r="O19" s="147">
        <f t="shared" si="6"/>
        <v>44370</v>
      </c>
      <c r="P19" s="147">
        <f t="shared" si="7"/>
        <v>0</v>
      </c>
      <c r="Q19" s="147">
        <f t="shared" si="8"/>
        <v>44370</v>
      </c>
      <c r="R19" s="147">
        <v>0</v>
      </c>
      <c r="S19" s="147">
        <f t="shared" si="2"/>
        <v>44370</v>
      </c>
      <c r="T19" s="147"/>
      <c r="U19" s="147">
        <f t="shared" si="9"/>
        <v>41045.328399629972</v>
      </c>
      <c r="V19" s="147">
        <f t="shared" si="10"/>
        <v>0</v>
      </c>
      <c r="W19" s="148">
        <f>IF(L19=0,0,(HLOOKUP(F19,'2012-2013 CE W T&amp;D &amp; ConsCredit'!$C$6:$P$36,D19+1,FALSE)))</f>
        <v>0</v>
      </c>
      <c r="X19" s="147">
        <f t="shared" si="3"/>
        <v>0</v>
      </c>
      <c r="Y19" s="91">
        <f t="shared" si="11"/>
        <v>0</v>
      </c>
      <c r="Z19" s="172"/>
      <c r="AA19" s="147">
        <f t="shared" si="12"/>
        <v>44370</v>
      </c>
      <c r="AB19" s="147">
        <f t="shared" si="13"/>
        <v>41045.328399629972</v>
      </c>
      <c r="AC19" s="148">
        <f>IF(L19=0,0,(HLOOKUP(F19,'2012-2013 CE W T&amp;D No ConsCredi'!$C$6:$P$36,D19+1,FALSE)))</f>
        <v>0</v>
      </c>
      <c r="AD19" s="147">
        <f t="shared" si="14"/>
        <v>0</v>
      </c>
      <c r="AE19" s="91">
        <f t="shared" si="15"/>
        <v>0</v>
      </c>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0"/>
      <c r="CZ19" s="340"/>
      <c r="DA19" s="340"/>
      <c r="DB19" s="340"/>
      <c r="DC19" s="340"/>
      <c r="DD19" s="340"/>
      <c r="DE19" s="340"/>
      <c r="DF19" s="340"/>
      <c r="DG19" s="340"/>
      <c r="DH19" s="340"/>
      <c r="DI19" s="340"/>
      <c r="DJ19" s="340"/>
      <c r="DK19" s="340"/>
      <c r="DL19" s="340"/>
      <c r="DM19" s="340"/>
      <c r="DN19" s="340"/>
      <c r="DO19" s="340"/>
      <c r="DP19" s="340"/>
      <c r="DQ19" s="340"/>
      <c r="DR19" s="340"/>
      <c r="DS19" s="340"/>
      <c r="DT19" s="340"/>
      <c r="DU19" s="340"/>
      <c r="DV19" s="340"/>
      <c r="DW19" s="340"/>
      <c r="DX19" s="340"/>
      <c r="DY19" s="340"/>
      <c r="DZ19" s="340"/>
      <c r="EA19" s="340"/>
      <c r="EB19" s="340"/>
      <c r="EC19" s="340"/>
      <c r="ED19" s="340"/>
      <c r="EE19" s="340"/>
      <c r="EF19" s="340"/>
      <c r="EG19" s="340"/>
      <c r="EH19" s="340"/>
      <c r="EI19" s="340"/>
      <c r="EJ19" s="340"/>
      <c r="EK19" s="340"/>
      <c r="EL19" s="340"/>
      <c r="EM19" s="340"/>
      <c r="EN19" s="340"/>
      <c r="EO19" s="340"/>
      <c r="EP19" s="340"/>
      <c r="EQ19" s="340"/>
      <c r="ER19" s="340"/>
      <c r="ES19" s="340"/>
      <c r="ET19" s="340"/>
      <c r="EU19" s="340"/>
      <c r="EV19" s="340"/>
      <c r="EW19" s="340"/>
      <c r="EX19" s="340"/>
      <c r="EY19" s="340"/>
      <c r="EZ19" s="340"/>
      <c r="FA19" s="340"/>
      <c r="FB19" s="340"/>
      <c r="FC19" s="340"/>
      <c r="FD19" s="340"/>
      <c r="FE19" s="340"/>
      <c r="FF19" s="340"/>
      <c r="FG19" s="340"/>
      <c r="FH19" s="340"/>
      <c r="FI19" s="340"/>
      <c r="FJ19" s="340"/>
      <c r="FK19" s="340"/>
      <c r="FL19" s="340"/>
      <c r="FM19" s="340"/>
      <c r="FN19" s="340"/>
      <c r="FO19" s="340"/>
      <c r="FP19" s="340"/>
      <c r="FQ19" s="340"/>
      <c r="FR19" s="340"/>
      <c r="FS19" s="340"/>
      <c r="FT19" s="340"/>
      <c r="FU19" s="340"/>
      <c r="FV19" s="340"/>
      <c r="FW19" s="340"/>
      <c r="FX19" s="340"/>
      <c r="FY19" s="340"/>
      <c r="FZ19" s="340"/>
      <c r="GA19" s="340"/>
      <c r="GB19" s="340"/>
      <c r="GC19" s="340"/>
      <c r="GD19" s="340"/>
      <c r="GE19" s="340"/>
      <c r="GF19" s="340"/>
      <c r="GG19" s="340"/>
      <c r="GH19" s="340"/>
      <c r="GI19" s="340"/>
      <c r="GJ19" s="340"/>
      <c r="GK19" s="340"/>
      <c r="GL19" s="340"/>
      <c r="GM19" s="340"/>
      <c r="GN19" s="340"/>
      <c r="GO19" s="340"/>
      <c r="GP19" s="340"/>
      <c r="GQ19" s="340"/>
      <c r="GR19" s="340"/>
      <c r="GS19" s="340"/>
      <c r="GT19" s="340"/>
      <c r="GU19" s="340"/>
      <c r="GV19" s="340"/>
      <c r="GW19" s="340"/>
      <c r="GX19" s="340"/>
      <c r="GY19" s="340"/>
      <c r="GZ19" s="340"/>
      <c r="HA19" s="340"/>
      <c r="HB19" s="340"/>
      <c r="HC19" s="340"/>
      <c r="HD19" s="340"/>
      <c r="HE19" s="340"/>
      <c r="HF19" s="340"/>
      <c r="HG19" s="340"/>
      <c r="HH19" s="340"/>
      <c r="HI19" s="340"/>
      <c r="HJ19" s="340"/>
      <c r="HK19" s="340"/>
      <c r="HL19" s="340"/>
      <c r="HM19" s="340"/>
      <c r="HN19" s="340"/>
      <c r="HO19" s="340"/>
      <c r="HP19" s="340"/>
      <c r="HQ19" s="340"/>
      <c r="HR19" s="340"/>
      <c r="HS19" s="340"/>
      <c r="HT19" s="340"/>
      <c r="HU19" s="340"/>
      <c r="HV19" s="340"/>
      <c r="HW19" s="340"/>
      <c r="HX19" s="340"/>
      <c r="HY19" s="340"/>
      <c r="HZ19" s="340"/>
      <c r="IA19" s="340"/>
      <c r="IB19" s="340"/>
      <c r="IC19" s="340"/>
      <c r="ID19" s="340"/>
      <c r="IE19" s="340"/>
      <c r="IF19" s="340"/>
      <c r="IG19" s="340"/>
      <c r="IH19" s="340"/>
      <c r="II19" s="340"/>
      <c r="IJ19" s="340"/>
      <c r="IK19" s="340"/>
      <c r="IL19" s="340"/>
      <c r="IM19" s="340"/>
      <c r="IN19" s="340"/>
      <c r="IO19" s="340"/>
      <c r="IP19" s="340"/>
      <c r="IQ19" s="340"/>
      <c r="IR19" s="340"/>
      <c r="IS19" s="340"/>
      <c r="IT19" s="340"/>
      <c r="IU19" s="340"/>
      <c r="IV19" s="340"/>
      <c r="IW19" s="340"/>
      <c r="IX19" s="340"/>
      <c r="IY19" s="340"/>
      <c r="IZ19" s="340"/>
      <c r="JA19" s="340"/>
      <c r="JB19" s="340"/>
      <c r="JC19" s="340"/>
      <c r="JD19" s="340"/>
      <c r="JE19" s="340"/>
      <c r="JF19" s="340"/>
      <c r="JG19" s="340"/>
      <c r="JH19" s="340"/>
      <c r="JI19" s="340"/>
      <c r="JJ19" s="340"/>
      <c r="JK19" s="340"/>
      <c r="JL19" s="340"/>
      <c r="JM19" s="340"/>
      <c r="JN19" s="340"/>
      <c r="JO19" s="340"/>
      <c r="JP19" s="340"/>
      <c r="JQ19" s="340"/>
      <c r="JR19" s="340"/>
      <c r="JS19" s="340"/>
      <c r="JT19" s="340"/>
      <c r="JU19" s="340"/>
      <c r="JV19" s="340"/>
      <c r="JW19" s="340"/>
      <c r="JX19" s="340"/>
      <c r="JY19" s="340"/>
      <c r="JZ19" s="340"/>
      <c r="KA19" s="340"/>
      <c r="KB19" s="340"/>
      <c r="KC19" s="340"/>
      <c r="KD19" s="340"/>
      <c r="KE19" s="340"/>
      <c r="KF19" s="340"/>
      <c r="KG19" s="340"/>
      <c r="KH19" s="340"/>
      <c r="KI19" s="340"/>
      <c r="KJ19" s="340"/>
      <c r="KK19" s="340"/>
      <c r="KL19" s="340"/>
      <c r="KM19" s="340"/>
      <c r="KN19" s="340"/>
      <c r="KO19" s="340"/>
      <c r="KP19" s="340"/>
      <c r="KQ19" s="340"/>
      <c r="KR19" s="340"/>
      <c r="KS19" s="340"/>
      <c r="KT19" s="340"/>
      <c r="KU19" s="340"/>
      <c r="KV19" s="340"/>
      <c r="KW19" s="340"/>
      <c r="KX19" s="340"/>
      <c r="KY19" s="340"/>
      <c r="KZ19" s="340"/>
      <c r="LA19" s="340"/>
      <c r="LB19" s="340"/>
      <c r="LC19" s="340"/>
      <c r="LD19" s="340"/>
      <c r="LE19" s="340"/>
      <c r="LF19" s="340"/>
      <c r="LG19" s="340"/>
      <c r="LH19" s="340"/>
      <c r="LI19" s="340"/>
      <c r="LJ19" s="340"/>
      <c r="LK19" s="340"/>
      <c r="LL19" s="340"/>
      <c r="LM19" s="340"/>
      <c r="LN19" s="340"/>
      <c r="LO19" s="340"/>
      <c r="LP19" s="340"/>
      <c r="LQ19" s="340"/>
      <c r="LR19" s="340"/>
      <c r="LS19" s="340"/>
      <c r="LT19" s="340"/>
      <c r="LU19" s="340"/>
      <c r="LV19" s="340"/>
      <c r="LW19" s="340"/>
      <c r="LX19" s="340"/>
      <c r="LY19" s="340"/>
      <c r="LZ19" s="340"/>
      <c r="MA19" s="340"/>
      <c r="MB19" s="340"/>
      <c r="MC19" s="340"/>
      <c r="MD19" s="340"/>
      <c r="ME19" s="340"/>
      <c r="MF19" s="340"/>
      <c r="MG19" s="340"/>
      <c r="MH19" s="340"/>
      <c r="MI19" s="340"/>
      <c r="MJ19" s="340"/>
      <c r="MK19" s="340"/>
      <c r="ML19" s="340"/>
      <c r="MM19" s="340"/>
      <c r="MN19" s="340"/>
      <c r="MO19" s="340"/>
      <c r="MP19" s="340"/>
      <c r="MQ19" s="340"/>
      <c r="MR19" s="340"/>
      <c r="MS19" s="340"/>
      <c r="MT19" s="340"/>
      <c r="MU19" s="340"/>
      <c r="MV19" s="340"/>
      <c r="MW19" s="340"/>
      <c r="MX19" s="340"/>
      <c r="MY19" s="340"/>
      <c r="MZ19" s="340"/>
      <c r="NA19" s="340"/>
      <c r="NB19" s="340"/>
      <c r="NC19" s="340"/>
      <c r="ND19" s="340"/>
      <c r="NE19" s="340"/>
      <c r="NF19" s="340"/>
      <c r="NG19" s="340"/>
      <c r="NH19" s="340"/>
      <c r="NI19" s="340"/>
      <c r="NJ19" s="340"/>
      <c r="NK19" s="340"/>
      <c r="NL19" s="340"/>
      <c r="NM19" s="340"/>
      <c r="NN19" s="340"/>
      <c r="NO19" s="340"/>
      <c r="NP19" s="340"/>
      <c r="NQ19" s="340"/>
      <c r="NR19" s="340"/>
      <c r="NS19" s="340"/>
      <c r="NT19" s="340"/>
      <c r="NU19" s="340"/>
      <c r="NV19" s="340"/>
      <c r="NW19" s="340"/>
      <c r="NX19" s="340"/>
      <c r="NY19" s="340"/>
      <c r="NZ19" s="340"/>
      <c r="OA19" s="340"/>
      <c r="OB19" s="340"/>
      <c r="OC19" s="340"/>
      <c r="OD19" s="340"/>
      <c r="OE19" s="340"/>
      <c r="OF19" s="340"/>
      <c r="OG19" s="340"/>
      <c r="OH19" s="340"/>
      <c r="OI19" s="340"/>
      <c r="OJ19" s="340"/>
      <c r="OK19" s="340"/>
      <c r="OL19" s="340"/>
      <c r="OM19" s="340"/>
      <c r="ON19" s="340"/>
      <c r="OO19" s="340"/>
      <c r="OP19" s="340"/>
      <c r="OQ19" s="340"/>
      <c r="OR19" s="340"/>
      <c r="OS19" s="340"/>
      <c r="OT19" s="340"/>
      <c r="OU19" s="340"/>
      <c r="OV19" s="340"/>
      <c r="OW19" s="340"/>
      <c r="OX19" s="340"/>
      <c r="OY19" s="340"/>
      <c r="OZ19" s="340"/>
      <c r="PA19" s="340"/>
      <c r="PB19" s="340"/>
      <c r="PC19" s="340"/>
      <c r="PD19" s="340"/>
      <c r="PE19" s="340"/>
      <c r="PF19" s="340"/>
      <c r="PG19" s="340"/>
      <c r="PH19" s="340"/>
      <c r="PI19" s="340"/>
      <c r="PJ19" s="340"/>
      <c r="PK19" s="1339"/>
    </row>
    <row r="20" spans="1:427" s="134" customFormat="1" ht="15.75" thickBot="1">
      <c r="A20" s="351"/>
      <c r="B20" s="144" t="s">
        <v>58</v>
      </c>
      <c r="C20" s="409" t="s">
        <v>271</v>
      </c>
      <c r="D20" s="410">
        <v>1</v>
      </c>
      <c r="E20" s="952">
        <f t="shared" si="0"/>
        <v>0</v>
      </c>
      <c r="F20" s="151" t="s">
        <v>35</v>
      </c>
      <c r="G20" s="411">
        <v>0</v>
      </c>
      <c r="H20" s="412">
        <v>0</v>
      </c>
      <c r="I20" s="1317">
        <v>3</v>
      </c>
      <c r="J20" s="155">
        <v>0</v>
      </c>
      <c r="K20" s="155">
        <f t="shared" si="1"/>
        <v>0</v>
      </c>
      <c r="L20" s="1230">
        <f t="shared" si="4"/>
        <v>0</v>
      </c>
      <c r="M20" s="155">
        <v>0</v>
      </c>
      <c r="N20" s="1317">
        <f t="shared" si="5"/>
        <v>0</v>
      </c>
      <c r="O20" s="1317">
        <f t="shared" si="6"/>
        <v>0</v>
      </c>
      <c r="P20" s="1317">
        <f t="shared" si="7"/>
        <v>0</v>
      </c>
      <c r="Q20" s="1317">
        <f t="shared" si="8"/>
        <v>0</v>
      </c>
      <c r="R20" s="1317">
        <v>0</v>
      </c>
      <c r="S20" s="1317">
        <f t="shared" si="2"/>
        <v>0</v>
      </c>
      <c r="T20" s="1317"/>
      <c r="U20" s="127">
        <f t="shared" si="9"/>
        <v>0</v>
      </c>
      <c r="V20" s="127">
        <f t="shared" si="10"/>
        <v>0</v>
      </c>
      <c r="W20" s="132">
        <f>IF(L20=0,0,(HLOOKUP(F20,'2012-2013 CE W T&amp;D &amp; ConsCredit'!$C$6:$P$36,D20+1,FALSE)))</f>
        <v>0</v>
      </c>
      <c r="X20" s="127">
        <f t="shared" si="3"/>
        <v>0</v>
      </c>
      <c r="Y20" s="133" t="e">
        <f t="shared" si="11"/>
        <v>#DIV/0!</v>
      </c>
      <c r="Z20" s="173"/>
      <c r="AA20" s="127">
        <f t="shared" si="12"/>
        <v>0</v>
      </c>
      <c r="AB20" s="127">
        <f t="shared" si="13"/>
        <v>0</v>
      </c>
      <c r="AC20" s="132">
        <f>IF(L20=0,0,(HLOOKUP(F20,'2012-2013 CE W T&amp;D No ConsCredi'!$C$6:$P$36,D20+1,FALSE)))</f>
        <v>0</v>
      </c>
      <c r="AD20" s="127">
        <f t="shared" si="14"/>
        <v>0</v>
      </c>
      <c r="AE20" s="95" t="e">
        <f t="shared" si="15"/>
        <v>#DIV/0!</v>
      </c>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0"/>
      <c r="CZ20" s="340"/>
      <c r="DA20" s="340"/>
      <c r="DB20" s="340"/>
      <c r="DC20" s="340"/>
      <c r="DD20" s="340"/>
      <c r="DE20" s="340"/>
      <c r="DF20" s="340"/>
      <c r="DG20" s="340"/>
      <c r="DH20" s="340"/>
      <c r="DI20" s="340"/>
      <c r="DJ20" s="340"/>
      <c r="DK20" s="340"/>
      <c r="DL20" s="340"/>
      <c r="DM20" s="340"/>
      <c r="DN20" s="340"/>
      <c r="DO20" s="340"/>
      <c r="DP20" s="340"/>
      <c r="DQ20" s="340"/>
      <c r="DR20" s="340"/>
      <c r="DS20" s="340"/>
      <c r="DT20" s="340"/>
      <c r="DU20" s="340"/>
      <c r="DV20" s="340"/>
      <c r="DW20" s="340"/>
      <c r="DX20" s="340"/>
      <c r="DY20" s="340"/>
      <c r="DZ20" s="340"/>
      <c r="EA20" s="340"/>
      <c r="EB20" s="340"/>
      <c r="EC20" s="340"/>
      <c r="ED20" s="340"/>
      <c r="EE20" s="340"/>
      <c r="EF20" s="340"/>
      <c r="EG20" s="340"/>
      <c r="EH20" s="340"/>
      <c r="EI20" s="340"/>
      <c r="EJ20" s="340"/>
      <c r="EK20" s="340"/>
      <c r="EL20" s="340"/>
      <c r="EM20" s="340"/>
      <c r="EN20" s="340"/>
      <c r="EO20" s="340"/>
      <c r="EP20" s="340"/>
      <c r="EQ20" s="340"/>
      <c r="ER20" s="340"/>
      <c r="ES20" s="340"/>
      <c r="ET20" s="340"/>
      <c r="EU20" s="340"/>
      <c r="EV20" s="340"/>
      <c r="EW20" s="340"/>
      <c r="EX20" s="340"/>
      <c r="EY20" s="340"/>
      <c r="EZ20" s="340"/>
      <c r="FA20" s="340"/>
      <c r="FB20" s="340"/>
      <c r="FC20" s="340"/>
      <c r="FD20" s="340"/>
      <c r="FE20" s="340"/>
      <c r="FF20" s="340"/>
      <c r="FG20" s="340"/>
      <c r="FH20" s="340"/>
      <c r="FI20" s="340"/>
      <c r="FJ20" s="340"/>
      <c r="FK20" s="340"/>
      <c r="FL20" s="340"/>
      <c r="FM20" s="340"/>
      <c r="FN20" s="340"/>
      <c r="FO20" s="340"/>
      <c r="FP20" s="340"/>
      <c r="FQ20" s="340"/>
      <c r="FR20" s="340"/>
      <c r="FS20" s="340"/>
      <c r="FT20" s="340"/>
      <c r="FU20" s="340"/>
      <c r="FV20" s="340"/>
      <c r="FW20" s="340"/>
      <c r="FX20" s="340"/>
      <c r="FY20" s="340"/>
      <c r="FZ20" s="340"/>
      <c r="GA20" s="340"/>
      <c r="GB20" s="340"/>
      <c r="GC20" s="340"/>
      <c r="GD20" s="340"/>
      <c r="GE20" s="340"/>
      <c r="GF20" s="340"/>
      <c r="GG20" s="340"/>
      <c r="GH20" s="340"/>
      <c r="GI20" s="340"/>
      <c r="GJ20" s="340"/>
      <c r="GK20" s="340"/>
      <c r="GL20" s="340"/>
      <c r="GM20" s="340"/>
      <c r="GN20" s="340"/>
      <c r="GO20" s="340"/>
      <c r="GP20" s="340"/>
      <c r="GQ20" s="340"/>
      <c r="GR20" s="340"/>
      <c r="GS20" s="340"/>
      <c r="GT20" s="340"/>
      <c r="GU20" s="340"/>
      <c r="GV20" s="340"/>
      <c r="GW20" s="340"/>
      <c r="GX20" s="340"/>
      <c r="GY20" s="340"/>
      <c r="GZ20" s="340"/>
      <c r="HA20" s="340"/>
      <c r="HB20" s="340"/>
      <c r="HC20" s="340"/>
      <c r="HD20" s="340"/>
      <c r="HE20" s="340"/>
      <c r="HF20" s="340"/>
      <c r="HG20" s="340"/>
      <c r="HH20" s="340"/>
      <c r="HI20" s="340"/>
      <c r="HJ20" s="340"/>
      <c r="HK20" s="340"/>
      <c r="HL20" s="340"/>
      <c r="HM20" s="340"/>
      <c r="HN20" s="340"/>
      <c r="HO20" s="340"/>
      <c r="HP20" s="340"/>
      <c r="HQ20" s="340"/>
      <c r="HR20" s="340"/>
      <c r="HS20" s="340"/>
      <c r="HT20" s="340"/>
      <c r="HU20" s="340"/>
      <c r="HV20" s="340"/>
      <c r="HW20" s="340"/>
      <c r="HX20" s="340"/>
      <c r="HY20" s="340"/>
      <c r="HZ20" s="340"/>
      <c r="IA20" s="340"/>
      <c r="IB20" s="340"/>
      <c r="IC20" s="340"/>
      <c r="ID20" s="340"/>
      <c r="IE20" s="340"/>
      <c r="IF20" s="340"/>
      <c r="IG20" s="340"/>
      <c r="IH20" s="340"/>
      <c r="II20" s="340"/>
      <c r="IJ20" s="340"/>
      <c r="IK20" s="340"/>
      <c r="IL20" s="340"/>
      <c r="IM20" s="340"/>
      <c r="IN20" s="340"/>
      <c r="IO20" s="340"/>
      <c r="IP20" s="340"/>
      <c r="IQ20" s="340"/>
      <c r="IR20" s="340"/>
      <c r="IS20" s="340"/>
      <c r="IT20" s="340"/>
      <c r="IU20" s="340"/>
      <c r="IV20" s="340"/>
      <c r="IW20" s="340"/>
      <c r="IX20" s="340"/>
      <c r="IY20" s="340"/>
      <c r="IZ20" s="340"/>
      <c r="JA20" s="340"/>
      <c r="JB20" s="340"/>
      <c r="JC20" s="340"/>
      <c r="JD20" s="340"/>
      <c r="JE20" s="340"/>
      <c r="JF20" s="340"/>
      <c r="JG20" s="340"/>
      <c r="JH20" s="340"/>
      <c r="JI20" s="340"/>
      <c r="JJ20" s="340"/>
      <c r="JK20" s="340"/>
      <c r="JL20" s="340"/>
      <c r="JM20" s="340"/>
      <c r="JN20" s="340"/>
      <c r="JO20" s="340"/>
      <c r="JP20" s="340"/>
      <c r="JQ20" s="340"/>
      <c r="JR20" s="340"/>
      <c r="JS20" s="340"/>
      <c r="JT20" s="340"/>
      <c r="JU20" s="340"/>
      <c r="JV20" s="340"/>
      <c r="JW20" s="340"/>
      <c r="JX20" s="340"/>
      <c r="JY20" s="340"/>
      <c r="JZ20" s="340"/>
      <c r="KA20" s="340"/>
      <c r="KB20" s="340"/>
      <c r="KC20" s="340"/>
      <c r="KD20" s="340"/>
      <c r="KE20" s="340"/>
      <c r="KF20" s="340"/>
      <c r="KG20" s="340"/>
      <c r="KH20" s="340"/>
      <c r="KI20" s="340"/>
      <c r="KJ20" s="340"/>
      <c r="KK20" s="340"/>
      <c r="KL20" s="340"/>
      <c r="KM20" s="340"/>
      <c r="KN20" s="340"/>
      <c r="KO20" s="340"/>
      <c r="KP20" s="340"/>
      <c r="KQ20" s="340"/>
      <c r="KR20" s="340"/>
      <c r="KS20" s="340"/>
      <c r="KT20" s="340"/>
      <c r="KU20" s="340"/>
      <c r="KV20" s="340"/>
      <c r="KW20" s="340"/>
      <c r="KX20" s="340"/>
      <c r="KY20" s="340"/>
      <c r="KZ20" s="340"/>
      <c r="LA20" s="340"/>
      <c r="LB20" s="340"/>
      <c r="LC20" s="340"/>
      <c r="LD20" s="340"/>
      <c r="LE20" s="340"/>
      <c r="LF20" s="340"/>
      <c r="LG20" s="340"/>
      <c r="LH20" s="340"/>
      <c r="LI20" s="340"/>
      <c r="LJ20" s="340"/>
      <c r="LK20" s="340"/>
      <c r="LL20" s="340"/>
      <c r="LM20" s="340"/>
      <c r="LN20" s="340"/>
      <c r="LO20" s="340"/>
      <c r="LP20" s="340"/>
      <c r="LQ20" s="340"/>
      <c r="LR20" s="340"/>
      <c r="LS20" s="340"/>
      <c r="LT20" s="340"/>
      <c r="LU20" s="340"/>
      <c r="LV20" s="340"/>
      <c r="LW20" s="340"/>
      <c r="LX20" s="340"/>
      <c r="LY20" s="340"/>
      <c r="LZ20" s="340"/>
      <c r="MA20" s="340"/>
      <c r="MB20" s="340"/>
      <c r="MC20" s="340"/>
      <c r="MD20" s="340"/>
      <c r="ME20" s="340"/>
      <c r="MF20" s="340"/>
      <c r="MG20" s="340"/>
      <c r="MH20" s="340"/>
      <c r="MI20" s="340"/>
      <c r="MJ20" s="340"/>
      <c r="MK20" s="340"/>
      <c r="ML20" s="340"/>
      <c r="MM20" s="340"/>
      <c r="MN20" s="340"/>
      <c r="MO20" s="340"/>
      <c r="MP20" s="340"/>
      <c r="MQ20" s="340"/>
      <c r="MR20" s="340"/>
      <c r="MS20" s="340"/>
      <c r="MT20" s="340"/>
      <c r="MU20" s="340"/>
      <c r="MV20" s="340"/>
      <c r="MW20" s="340"/>
      <c r="MX20" s="340"/>
      <c r="MY20" s="340"/>
      <c r="MZ20" s="340"/>
      <c r="NA20" s="340"/>
      <c r="NB20" s="340"/>
      <c r="NC20" s="340"/>
      <c r="ND20" s="340"/>
      <c r="NE20" s="340"/>
      <c r="NF20" s="340"/>
      <c r="NG20" s="340"/>
      <c r="NH20" s="340"/>
      <c r="NI20" s="340"/>
      <c r="NJ20" s="340"/>
      <c r="NK20" s="340"/>
      <c r="NL20" s="340"/>
      <c r="NM20" s="340"/>
      <c r="NN20" s="340"/>
      <c r="NO20" s="340"/>
      <c r="NP20" s="340"/>
      <c r="NQ20" s="340"/>
      <c r="NR20" s="340"/>
      <c r="NS20" s="340"/>
      <c r="NT20" s="340"/>
      <c r="NU20" s="340"/>
      <c r="NV20" s="340"/>
      <c r="NW20" s="340"/>
      <c r="NX20" s="340"/>
      <c r="NY20" s="340"/>
      <c r="NZ20" s="340"/>
      <c r="OA20" s="340"/>
      <c r="OB20" s="340"/>
      <c r="OC20" s="340"/>
      <c r="OD20" s="340"/>
      <c r="OE20" s="340"/>
      <c r="OF20" s="340"/>
      <c r="OG20" s="340"/>
      <c r="OH20" s="340"/>
      <c r="OI20" s="340"/>
      <c r="OJ20" s="340"/>
      <c r="OK20" s="340"/>
      <c r="OL20" s="340"/>
      <c r="OM20" s="340"/>
      <c r="ON20" s="340"/>
      <c r="OO20" s="340"/>
      <c r="OP20" s="340"/>
      <c r="OQ20" s="340"/>
      <c r="OR20" s="340"/>
      <c r="OS20" s="340"/>
      <c r="OT20" s="340"/>
      <c r="OU20" s="340"/>
      <c r="OV20" s="340"/>
      <c r="OW20" s="340"/>
      <c r="OX20" s="340"/>
      <c r="OY20" s="340"/>
      <c r="OZ20" s="340"/>
      <c r="PA20" s="340"/>
      <c r="PB20" s="340"/>
      <c r="PC20" s="340"/>
      <c r="PD20" s="340"/>
      <c r="PE20" s="340"/>
      <c r="PF20" s="340"/>
      <c r="PG20" s="340"/>
      <c r="PH20" s="340"/>
      <c r="PI20" s="340"/>
      <c r="PJ20" s="340"/>
      <c r="PK20" s="1346"/>
    </row>
    <row r="21" spans="1:427" s="220" customFormat="1" thickBot="1">
      <c r="A21" s="99"/>
      <c r="B21" s="853"/>
      <c r="C21" s="862" t="s">
        <v>580</v>
      </c>
      <c r="D21" s="843"/>
      <c r="E21" s="844">
        <f>SUM(E5:E14)</f>
        <v>18.580569785207153</v>
      </c>
      <c r="F21" s="843"/>
      <c r="G21" s="843"/>
      <c r="H21" s="843"/>
      <c r="I21" s="881"/>
      <c r="J21" s="881"/>
      <c r="K21" s="881"/>
      <c r="L21" s="1231">
        <f t="shared" ref="L21:V21" si="16">SUM(L5:L20)</f>
        <v>1112700</v>
      </c>
      <c r="M21" s="876"/>
      <c r="N21" s="1311">
        <f t="shared" si="16"/>
        <v>688132.55299999984</v>
      </c>
      <c r="O21" s="1311">
        <f t="shared" si="16"/>
        <v>510420</v>
      </c>
      <c r="P21" s="1311">
        <f t="shared" si="16"/>
        <v>252035</v>
      </c>
      <c r="Q21" s="1287">
        <f t="shared" si="16"/>
        <v>762455</v>
      </c>
      <c r="R21" s="1311">
        <f t="shared" si="16"/>
        <v>0</v>
      </c>
      <c r="S21" s="1311">
        <f t="shared" si="16"/>
        <v>1450587.5529999996</v>
      </c>
      <c r="T21" s="1311">
        <f t="shared" si="16"/>
        <v>28382.400000000001</v>
      </c>
      <c r="U21" s="1311">
        <f t="shared" si="16"/>
        <v>1341894.1285846436</v>
      </c>
      <c r="V21" s="1311">
        <f t="shared" si="16"/>
        <v>26255.689176688255</v>
      </c>
      <c r="W21" s="876"/>
      <c r="X21" s="1311">
        <f>SUM(X5:X20)</f>
        <v>1506776.2088743965</v>
      </c>
      <c r="Y21" s="844">
        <f>(X21+V21)/U21</f>
        <v>1.1424387851432383</v>
      </c>
      <c r="Z21" s="848"/>
      <c r="AA21" s="1318">
        <f>SUM(AA5:AA20)</f>
        <v>1198552.5529999996</v>
      </c>
      <c r="AB21" s="1318">
        <f>SUM(AB5:AB20)</f>
        <v>1108744.2673450508</v>
      </c>
      <c r="AC21" s="849"/>
      <c r="AD21" s="1318">
        <f>SUM(AD5:AD20)</f>
        <v>1369796.5535221789</v>
      </c>
      <c r="AE21" s="1331">
        <f t="shared" si="15"/>
        <v>1.2354486006067316</v>
      </c>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c r="DS21" s="354"/>
      <c r="DT21" s="354"/>
      <c r="DU21" s="354"/>
      <c r="DV21" s="354"/>
      <c r="DW21" s="354"/>
      <c r="DX21" s="354"/>
      <c r="DY21" s="354"/>
      <c r="DZ21" s="354"/>
      <c r="EA21" s="354"/>
      <c r="EB21" s="354"/>
      <c r="EC21" s="354"/>
      <c r="ED21" s="354"/>
      <c r="EE21" s="354"/>
      <c r="EF21" s="354"/>
      <c r="EG21" s="354"/>
      <c r="EH21" s="354"/>
      <c r="EI21" s="354"/>
      <c r="EJ21" s="354"/>
      <c r="EK21" s="354"/>
      <c r="EL21" s="354"/>
      <c r="EM21" s="354"/>
      <c r="EN21" s="354"/>
      <c r="EO21" s="354"/>
      <c r="EP21" s="354"/>
      <c r="EQ21" s="354"/>
      <c r="ER21" s="354"/>
      <c r="ES21" s="354"/>
      <c r="ET21" s="354"/>
      <c r="EU21" s="354"/>
      <c r="EV21" s="354"/>
      <c r="EW21" s="354"/>
      <c r="EX21" s="354"/>
      <c r="EY21" s="354"/>
      <c r="EZ21" s="354"/>
      <c r="FA21" s="354"/>
      <c r="FB21" s="354"/>
      <c r="FC21" s="354"/>
      <c r="FD21" s="354"/>
      <c r="FE21" s="354"/>
      <c r="FF21" s="354"/>
      <c r="FG21" s="354"/>
      <c r="FH21" s="354"/>
      <c r="FI21" s="354"/>
      <c r="FJ21" s="354"/>
      <c r="FK21" s="354"/>
      <c r="FL21" s="354"/>
      <c r="FM21" s="354"/>
      <c r="FN21" s="354"/>
      <c r="FO21" s="354"/>
      <c r="FP21" s="354"/>
      <c r="FQ21" s="354"/>
      <c r="FR21" s="354"/>
      <c r="FS21" s="354"/>
      <c r="FT21" s="354"/>
      <c r="FU21" s="354"/>
      <c r="FV21" s="354"/>
      <c r="FW21" s="354"/>
      <c r="FX21" s="354"/>
      <c r="FY21" s="354"/>
      <c r="FZ21" s="354"/>
      <c r="GA21" s="354"/>
      <c r="GB21" s="354"/>
      <c r="GC21" s="354"/>
      <c r="GD21" s="354"/>
      <c r="GE21" s="354"/>
      <c r="GF21" s="354"/>
      <c r="GG21" s="354"/>
      <c r="GH21" s="354"/>
      <c r="GI21" s="354"/>
      <c r="GJ21" s="354"/>
      <c r="GK21" s="354"/>
      <c r="GL21" s="354"/>
      <c r="GM21" s="354"/>
      <c r="GN21" s="354"/>
      <c r="GO21" s="354"/>
      <c r="GP21" s="354"/>
      <c r="GQ21" s="354"/>
      <c r="GR21" s="354"/>
      <c r="GS21" s="354"/>
      <c r="GT21" s="354"/>
      <c r="GU21" s="354"/>
      <c r="GV21" s="354"/>
      <c r="GW21" s="354"/>
      <c r="GX21" s="354"/>
      <c r="GY21" s="354"/>
      <c r="GZ21" s="354"/>
      <c r="HA21" s="354"/>
      <c r="HB21" s="354"/>
      <c r="HC21" s="354"/>
      <c r="HD21" s="354"/>
      <c r="HE21" s="354"/>
      <c r="HF21" s="354"/>
      <c r="HG21" s="354"/>
      <c r="HH21" s="354"/>
      <c r="HI21" s="354"/>
      <c r="HJ21" s="354"/>
      <c r="HK21" s="354"/>
      <c r="HL21" s="354"/>
      <c r="HM21" s="354"/>
      <c r="HN21" s="354"/>
      <c r="HO21" s="354"/>
      <c r="HP21" s="354"/>
      <c r="HQ21" s="354"/>
      <c r="HR21" s="354"/>
      <c r="HS21" s="354"/>
      <c r="HT21" s="354"/>
      <c r="HU21" s="354"/>
      <c r="HV21" s="354"/>
      <c r="HW21" s="354"/>
      <c r="HX21" s="354"/>
      <c r="HY21" s="354"/>
      <c r="HZ21" s="354"/>
      <c r="IA21" s="354"/>
      <c r="IB21" s="354"/>
      <c r="IC21" s="354"/>
      <c r="ID21" s="354"/>
      <c r="IE21" s="354"/>
      <c r="IF21" s="354"/>
      <c r="IG21" s="354"/>
      <c r="IH21" s="354"/>
      <c r="II21" s="354"/>
      <c r="IJ21" s="354"/>
      <c r="IK21" s="354"/>
      <c r="IL21" s="354"/>
      <c r="IM21" s="354"/>
      <c r="IN21" s="354"/>
      <c r="IO21" s="354"/>
      <c r="IP21" s="354"/>
      <c r="IQ21" s="354"/>
      <c r="IR21" s="354"/>
      <c r="IS21" s="354"/>
      <c r="IT21" s="354"/>
      <c r="IU21" s="354"/>
      <c r="IV21" s="354"/>
      <c r="IW21" s="354"/>
      <c r="IX21" s="354"/>
      <c r="IY21" s="354"/>
      <c r="IZ21" s="354"/>
      <c r="JA21" s="354"/>
      <c r="JB21" s="354"/>
      <c r="JC21" s="354"/>
      <c r="JD21" s="354"/>
      <c r="JE21" s="354"/>
      <c r="JF21" s="354"/>
      <c r="JG21" s="354"/>
      <c r="JH21" s="354"/>
      <c r="JI21" s="354"/>
      <c r="JJ21" s="354"/>
      <c r="JK21" s="354"/>
      <c r="JL21" s="354"/>
      <c r="JM21" s="354"/>
      <c r="JN21" s="354"/>
      <c r="JO21" s="354"/>
      <c r="JP21" s="354"/>
      <c r="JQ21" s="354"/>
      <c r="JR21" s="354"/>
      <c r="JS21" s="354"/>
      <c r="JT21" s="354"/>
      <c r="JU21" s="354"/>
      <c r="JV21" s="354"/>
      <c r="JW21" s="354"/>
      <c r="JX21" s="354"/>
      <c r="JY21" s="354"/>
      <c r="JZ21" s="354"/>
      <c r="KA21" s="354"/>
      <c r="KB21" s="354"/>
      <c r="KC21" s="354"/>
      <c r="KD21" s="354"/>
      <c r="KE21" s="354"/>
      <c r="KF21" s="354"/>
      <c r="KG21" s="354"/>
      <c r="KH21" s="354"/>
      <c r="KI21" s="354"/>
      <c r="KJ21" s="354"/>
      <c r="KK21" s="354"/>
      <c r="KL21" s="354"/>
      <c r="KM21" s="354"/>
      <c r="KN21" s="354"/>
      <c r="KO21" s="354"/>
      <c r="KP21" s="354"/>
      <c r="KQ21" s="354"/>
      <c r="KR21" s="354"/>
      <c r="KS21" s="354"/>
      <c r="KT21" s="354"/>
      <c r="KU21" s="354"/>
      <c r="KV21" s="354"/>
      <c r="KW21" s="354"/>
      <c r="KX21" s="354"/>
      <c r="KY21" s="354"/>
      <c r="KZ21" s="354"/>
      <c r="LA21" s="354"/>
      <c r="LB21" s="354"/>
      <c r="LC21" s="354"/>
      <c r="LD21" s="354"/>
      <c r="LE21" s="354"/>
      <c r="LF21" s="354"/>
      <c r="LG21" s="354"/>
      <c r="LH21" s="354"/>
      <c r="LI21" s="354"/>
      <c r="LJ21" s="354"/>
      <c r="LK21" s="354"/>
      <c r="LL21" s="354"/>
      <c r="LM21" s="354"/>
      <c r="LN21" s="354"/>
      <c r="LO21" s="354"/>
      <c r="LP21" s="354"/>
      <c r="LQ21" s="354"/>
      <c r="LR21" s="354"/>
      <c r="LS21" s="354"/>
      <c r="LT21" s="354"/>
      <c r="LU21" s="354"/>
      <c r="LV21" s="354"/>
      <c r="LW21" s="354"/>
      <c r="LX21" s="354"/>
      <c r="LY21" s="354"/>
      <c r="LZ21" s="354"/>
      <c r="MA21" s="354"/>
      <c r="MB21" s="354"/>
      <c r="MC21" s="354"/>
      <c r="MD21" s="354"/>
      <c r="ME21" s="354"/>
      <c r="MF21" s="354"/>
      <c r="MG21" s="354"/>
      <c r="MH21" s="354"/>
      <c r="MI21" s="354"/>
      <c r="MJ21" s="354"/>
      <c r="MK21" s="354"/>
      <c r="ML21" s="354"/>
      <c r="MM21" s="354"/>
      <c r="MN21" s="354"/>
      <c r="MO21" s="354"/>
      <c r="MP21" s="354"/>
      <c r="MQ21" s="354"/>
      <c r="MR21" s="354"/>
      <c r="MS21" s="354"/>
      <c r="MT21" s="354"/>
      <c r="MU21" s="354"/>
      <c r="MV21" s="354"/>
      <c r="MW21" s="354"/>
      <c r="MX21" s="354"/>
      <c r="MY21" s="354"/>
      <c r="MZ21" s="354"/>
      <c r="NA21" s="354"/>
      <c r="NB21" s="354"/>
      <c r="NC21" s="354"/>
      <c r="ND21" s="354"/>
      <c r="NE21" s="354"/>
      <c r="NF21" s="354"/>
      <c r="NG21" s="354"/>
      <c r="NH21" s="354"/>
      <c r="NI21" s="354"/>
      <c r="NJ21" s="354"/>
      <c r="NK21" s="354"/>
      <c r="NL21" s="354"/>
      <c r="NM21" s="354"/>
      <c r="NN21" s="354"/>
      <c r="NO21" s="354"/>
      <c r="NP21" s="354"/>
      <c r="NQ21" s="354"/>
      <c r="NR21" s="354"/>
      <c r="NS21" s="354"/>
      <c r="NT21" s="354"/>
      <c r="NU21" s="354"/>
      <c r="NV21" s="354"/>
      <c r="NW21" s="354"/>
      <c r="NX21" s="354"/>
      <c r="NY21" s="354"/>
      <c r="NZ21" s="354"/>
      <c r="OA21" s="354"/>
      <c r="OB21" s="354"/>
      <c r="OC21" s="354"/>
      <c r="OD21" s="354"/>
      <c r="OE21" s="354"/>
      <c r="OF21" s="354"/>
      <c r="OG21" s="354"/>
      <c r="OH21" s="354"/>
      <c r="OI21" s="354"/>
      <c r="OJ21" s="354"/>
      <c r="OK21" s="354"/>
      <c r="OL21" s="354"/>
      <c r="OM21" s="354"/>
      <c r="ON21" s="354"/>
      <c r="OO21" s="354"/>
      <c r="OP21" s="354"/>
      <c r="OQ21" s="354"/>
      <c r="OR21" s="354"/>
      <c r="OS21" s="354"/>
      <c r="OT21" s="354"/>
      <c r="OU21" s="354"/>
      <c r="OV21" s="354"/>
      <c r="OW21" s="354"/>
      <c r="OX21" s="354"/>
      <c r="OY21" s="354"/>
      <c r="OZ21" s="354"/>
      <c r="PA21" s="354"/>
      <c r="PB21" s="354"/>
      <c r="PC21" s="354"/>
      <c r="PD21" s="354"/>
      <c r="PE21" s="354"/>
      <c r="PF21" s="354"/>
      <c r="PG21" s="354"/>
      <c r="PH21" s="354"/>
      <c r="PI21" s="354"/>
      <c r="PJ21" s="354"/>
    </row>
    <row r="24" spans="1:427">
      <c r="O24" s="1232"/>
    </row>
    <row r="25" spans="1:427">
      <c r="O25" s="1232"/>
    </row>
  </sheetData>
  <sheetProtection password="9E1F" sheet="1" objects="1" scenarios="1"/>
  <customSheetViews>
    <customSheetView guid="{F8CBED13-6556-4784-BBB1-9BE8F83E1036}" showPageBreaks="1">
      <pane xSplit="1" ySplit="1" topLeftCell="B2" activePane="bottomRight" state="frozen"/>
      <selection pane="bottomRight" activeCell="J30" sqref="J30"/>
      <pageMargins left="0.7" right="0.7" top="0.75" bottom="0.75" header="0.3" footer="0.3"/>
      <pageSetup paperSize="3" scale="60" orientation="landscape" r:id="rId1"/>
    </customSheetView>
    <customSheetView guid="{9B4B0DAB-FAB9-4E24-9A0E-9A6ECAA72FED}" topLeftCell="V1">
      <selection sqref="A1:A1048576"/>
      <pageMargins left="0.7" right="0.7" top="0.75" bottom="0.75" header="0.3" footer="0.3"/>
      <pageSetup paperSize="3" scale="60" orientation="landscape" r:id="rId2"/>
    </customSheetView>
  </customSheetViews>
  <mergeCells count="2">
    <mergeCell ref="N3:S3"/>
    <mergeCell ref="U3:X3"/>
  </mergeCells>
  <dataValidations count="5">
    <dataValidation type="list" allowBlank="1" showInputMessage="1" showErrorMessage="1" sqref="F5:F20">
      <formula1>INDIRECT($F5)</formula1>
    </dataValidation>
    <dataValidation type="decimal" operator="greaterThan" allowBlank="1" showInputMessage="1" showErrorMessage="1" errorTitle="Measure Life" error="Measure Life must be greater than zero." sqref="D5:D20">
      <formula1>0</formula1>
    </dataValidation>
    <dataValidation type="decimal" operator="greaterThanOrEqual" allowBlank="1" showInputMessage="1" sqref="G5:G21">
      <formula1>0</formula1>
    </dataValidation>
    <dataValidation allowBlank="1" showErrorMessage="1" sqref="J5:J20"/>
    <dataValidation operator="greaterThan" allowBlank="1" showInputMessage="1" errorTitle="Overhead" error="Overhead must be greater than zero." sqref="M15:M20"/>
  </dataValidations>
  <hyperlinks>
    <hyperlink ref="A1" location="'Electric CE'!A1" display="Rtn to Summary"/>
  </hyperlinks>
  <pageMargins left="0.46" right="0.21" top="0.75" bottom="0.75" header="0.3" footer="0.3"/>
  <pageSetup paperSize="3" scale="45" orientation="landscape" r:id="rId3"/>
</worksheet>
</file>

<file path=xl/worksheets/sheet17.xml><?xml version="1.0" encoding="utf-8"?>
<worksheet xmlns="http://schemas.openxmlformats.org/spreadsheetml/2006/main" xmlns:r="http://schemas.openxmlformats.org/officeDocument/2006/relationships">
  <sheetPr>
    <tabColor theme="2" tint="-0.249977111117893"/>
  </sheetPr>
  <dimension ref="A1:SK50"/>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78"/>
    <col min="2" max="2" width="12.85546875" style="79" customWidth="1"/>
    <col min="3" max="3" width="45.140625" style="79" customWidth="1"/>
    <col min="4" max="4" width="9.7109375" style="79" customWidth="1"/>
    <col min="5" max="5" width="17" style="79" customWidth="1"/>
    <col min="6" max="6" width="11.42578125" style="79" customWidth="1"/>
    <col min="7" max="7" width="16" style="79" customWidth="1"/>
    <col min="8" max="8" width="17" style="79" customWidth="1"/>
    <col min="9" max="9" width="17.140625" style="79" customWidth="1"/>
    <col min="10" max="10" width="18.7109375" style="79" customWidth="1"/>
    <col min="11" max="11" width="14.7109375" style="79" customWidth="1"/>
    <col min="12" max="12" width="11.7109375" style="79" customWidth="1"/>
    <col min="13" max="14" width="14.7109375" style="79" customWidth="1"/>
    <col min="15" max="15" width="16.85546875" style="79" customWidth="1"/>
    <col min="16" max="16" width="17.42578125" style="79" customWidth="1"/>
    <col min="17" max="17" width="14.7109375" style="79" customWidth="1"/>
    <col min="18" max="18" width="15.85546875" style="79" customWidth="1"/>
    <col min="19" max="19" width="14.140625" style="79" customWidth="1"/>
    <col min="20" max="20" width="16.42578125" style="79" customWidth="1"/>
    <col min="21" max="21" width="14.140625" style="79" customWidth="1"/>
    <col min="22" max="22" width="16.140625" style="79" customWidth="1"/>
    <col min="23" max="24" width="18.28515625" style="79" customWidth="1"/>
    <col min="25" max="25" width="12.7109375" style="79" customWidth="1"/>
    <col min="26" max="26" width="6.140625" style="78" customWidth="1"/>
    <col min="27" max="27" width="16.5703125" style="78" customWidth="1"/>
    <col min="28" max="28" width="14.28515625" style="78" customWidth="1"/>
    <col min="29" max="29" width="10.85546875" style="78" customWidth="1"/>
    <col min="30" max="30" width="17.85546875" style="78" customWidth="1"/>
    <col min="31" max="31" width="17.42578125" style="78" customWidth="1"/>
    <col min="32" max="32" width="13.7109375" style="78" customWidth="1"/>
    <col min="33" max="68" width="9.140625" style="78"/>
    <col min="69" max="16384" width="9.140625" style="79"/>
  </cols>
  <sheetData>
    <row r="1" spans="1:505" ht="25.5">
      <c r="A1" s="1454" t="s">
        <v>680</v>
      </c>
      <c r="B1" t="s">
        <v>595</v>
      </c>
    </row>
    <row r="2" spans="1:505" s="98" customFormat="1" ht="15">
      <c r="A2" s="97"/>
      <c r="B2" s="832" t="s">
        <v>605</v>
      </c>
      <c r="C2" s="833">
        <v>8.1000000000000003E-2</v>
      </c>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row>
    <row r="3" spans="1:505" s="341" customFormat="1" ht="15.75" thickBot="1">
      <c r="A3" s="340"/>
      <c r="D3" s="338"/>
      <c r="E3" s="338"/>
      <c r="F3" s="338"/>
      <c r="G3" s="338"/>
      <c r="H3" s="338"/>
      <c r="I3" s="338"/>
      <c r="J3" s="338"/>
      <c r="K3" s="338"/>
      <c r="L3" s="338"/>
      <c r="M3" s="1474"/>
      <c r="N3" s="1475"/>
      <c r="O3" s="1475"/>
      <c r="P3" s="1475"/>
      <c r="Q3" s="1475"/>
      <c r="R3" s="1475"/>
      <c r="S3" s="339"/>
      <c r="T3" s="1474"/>
      <c r="U3" s="1474"/>
      <c r="V3" s="1474"/>
      <c r="W3" s="1474"/>
      <c r="X3" s="818"/>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row>
    <row r="4" spans="1:505" s="98" customFormat="1" ht="45.75" thickBot="1">
      <c r="A4" s="97"/>
      <c r="B4" s="834" t="s">
        <v>579</v>
      </c>
      <c r="C4" s="835" t="s">
        <v>558</v>
      </c>
      <c r="D4" s="835" t="s">
        <v>1</v>
      </c>
      <c r="E4" s="835" t="s">
        <v>4</v>
      </c>
      <c r="F4" s="835" t="s">
        <v>43</v>
      </c>
      <c r="G4" s="835" t="s">
        <v>44</v>
      </c>
      <c r="H4" s="835" t="s">
        <v>48</v>
      </c>
      <c r="I4" s="835" t="s">
        <v>50</v>
      </c>
      <c r="J4" s="835" t="s">
        <v>97</v>
      </c>
      <c r="K4" s="835" t="s">
        <v>45</v>
      </c>
      <c r="L4" s="835" t="s">
        <v>96</v>
      </c>
      <c r="M4" s="835" t="s">
        <v>8</v>
      </c>
      <c r="N4" s="835" t="s">
        <v>46</v>
      </c>
      <c r="O4" s="835" t="s">
        <v>47</v>
      </c>
      <c r="P4" s="835" t="s">
        <v>51</v>
      </c>
      <c r="Q4" s="835" t="s">
        <v>9</v>
      </c>
      <c r="R4" s="835" t="s">
        <v>5</v>
      </c>
      <c r="S4" s="835" t="s">
        <v>7</v>
      </c>
      <c r="T4" s="835" t="s">
        <v>10</v>
      </c>
      <c r="U4" s="835" t="s">
        <v>11</v>
      </c>
      <c r="V4" s="835" t="s">
        <v>52</v>
      </c>
      <c r="W4" s="835" t="s">
        <v>572</v>
      </c>
      <c r="X4" s="835" t="s">
        <v>137</v>
      </c>
      <c r="Y4" s="835" t="s">
        <v>6</v>
      </c>
      <c r="Z4" s="835"/>
      <c r="AA4" s="835" t="s">
        <v>594</v>
      </c>
      <c r="AB4" s="835" t="s">
        <v>124</v>
      </c>
      <c r="AC4" s="835" t="s">
        <v>125</v>
      </c>
      <c r="AD4" s="835" t="s">
        <v>293</v>
      </c>
      <c r="AE4" s="835" t="s">
        <v>136</v>
      </c>
      <c r="AF4" s="835" t="s">
        <v>123</v>
      </c>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row>
    <row r="5" spans="1:505" s="252" customFormat="1" ht="15">
      <c r="A5" s="1348"/>
      <c r="B5" s="90" t="s">
        <v>59</v>
      </c>
      <c r="C5" s="230" t="s">
        <v>103</v>
      </c>
      <c r="D5" s="163">
        <v>30</v>
      </c>
      <c r="E5" s="164" t="s">
        <v>0</v>
      </c>
      <c r="F5" s="165">
        <v>10</v>
      </c>
      <c r="G5" s="166">
        <v>12000</v>
      </c>
      <c r="H5" s="160">
        <v>3950</v>
      </c>
      <c r="I5" s="161">
        <v>9618</v>
      </c>
      <c r="J5" s="160">
        <f t="shared" ref="J5:J23" si="0">IF(I5&gt;H5,I5-H5,0)</f>
        <v>5668</v>
      </c>
      <c r="K5" s="167">
        <f>G5*F5</f>
        <v>120000</v>
      </c>
      <c r="L5" s="168">
        <v>4.5287291253891873E-2</v>
      </c>
      <c r="M5" s="160">
        <f t="shared" ref="M5:M23" si="1">L5*$M$24</f>
        <v>22307.364845740161</v>
      </c>
      <c r="N5" s="160">
        <f>H5*F5</f>
        <v>39500</v>
      </c>
      <c r="O5" s="160">
        <f>J5*F5</f>
        <v>56680</v>
      </c>
      <c r="P5" s="160">
        <f>O5+N5</f>
        <v>96180</v>
      </c>
      <c r="Q5" s="161">
        <v>0</v>
      </c>
      <c r="R5" s="160">
        <f t="shared" ref="R5:R23" si="2">M5+P5+Q5</f>
        <v>118487.36484574016</v>
      </c>
      <c r="S5" s="161">
        <v>0</v>
      </c>
      <c r="T5" s="147">
        <f>R5/(1+$C$2)^1</f>
        <v>109609.03315979663</v>
      </c>
      <c r="U5" s="148">
        <f>S5/(1+$C$2)^1</f>
        <v>0</v>
      </c>
      <c r="V5" s="161">
        <f>IF(K5=0,0,(HLOOKUP(E5,'2012-2013 CE W T&amp;D &amp; ConsCredit'!$C$6:$P$36,D5+1,FALSE)))</f>
        <v>2.57679265504916</v>
      </c>
      <c r="W5" s="160">
        <f>V5*K5</f>
        <v>309215.11860589922</v>
      </c>
      <c r="X5" s="161"/>
      <c r="Y5" s="159">
        <f>(W5+U5)/T5</f>
        <v>2.8210733156919758</v>
      </c>
      <c r="Z5" s="171"/>
      <c r="AA5" s="160">
        <f>R5-O5-Q5</f>
        <v>61807.364845740158</v>
      </c>
      <c r="AB5" s="160">
        <f>AA5/(1+$C$2)^1</f>
        <v>57176.100689861385</v>
      </c>
      <c r="AC5" s="161">
        <f>IF(K5=0,0,(HLOOKUP(E5,'2012-2013 CE W T&amp;D No ConsCredi'!$C$6:$P$36,D5+1,FALSE)))</f>
        <v>2.3425387773174182</v>
      </c>
      <c r="AD5" s="160">
        <f>AC5*K5</f>
        <v>281104.65327809018</v>
      </c>
      <c r="AE5" s="1320"/>
      <c r="AF5" s="129">
        <f>AD5/AB5</f>
        <v>4.9164712158822752</v>
      </c>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c r="RM5" s="340"/>
      <c r="RN5" s="340"/>
      <c r="RO5" s="340"/>
      <c r="RP5" s="340"/>
      <c r="RQ5" s="340"/>
      <c r="RR5" s="340"/>
      <c r="RS5" s="340"/>
      <c r="RT5" s="340"/>
      <c r="RU5" s="340"/>
      <c r="RV5" s="340"/>
      <c r="RW5" s="340"/>
      <c r="RX5" s="340"/>
      <c r="RY5" s="340"/>
      <c r="RZ5" s="340"/>
      <c r="SA5" s="340"/>
      <c r="SB5" s="340"/>
      <c r="SC5" s="340"/>
      <c r="SD5" s="340"/>
      <c r="SE5" s="340"/>
      <c r="SF5" s="340"/>
      <c r="SG5" s="340"/>
      <c r="SH5" s="340"/>
      <c r="SI5" s="340"/>
      <c r="SJ5" s="340"/>
      <c r="SK5" s="1338"/>
    </row>
    <row r="6" spans="1:505" s="250" customFormat="1" ht="15">
      <c r="A6" s="1457"/>
      <c r="B6" s="90" t="s">
        <v>59</v>
      </c>
      <c r="C6" s="183" t="s">
        <v>104</v>
      </c>
      <c r="D6" s="105">
        <v>30</v>
      </c>
      <c r="E6" s="106" t="s">
        <v>0</v>
      </c>
      <c r="F6" s="107">
        <v>10</v>
      </c>
      <c r="G6" s="145">
        <v>13750</v>
      </c>
      <c r="H6" s="147">
        <v>3450</v>
      </c>
      <c r="I6" s="148">
        <v>9618</v>
      </c>
      <c r="J6" s="147">
        <f t="shared" si="0"/>
        <v>6168</v>
      </c>
      <c r="K6" s="146">
        <f t="shared" ref="K6:K23" si="3">G6*F6</f>
        <v>137500</v>
      </c>
      <c r="L6" s="169">
        <v>5.1891687895084443E-2</v>
      </c>
      <c r="M6" s="147">
        <f t="shared" si="1"/>
        <v>25560.522219077273</v>
      </c>
      <c r="N6" s="147">
        <f t="shared" ref="N6:N23" si="4">H6*F6</f>
        <v>34500</v>
      </c>
      <c r="O6" s="147">
        <f t="shared" ref="O6:O23" si="5">J6*F6</f>
        <v>61680</v>
      </c>
      <c r="P6" s="147">
        <f t="shared" ref="P6:P23" si="6">O6+N6</f>
        <v>96180</v>
      </c>
      <c r="Q6" s="148">
        <v>0</v>
      </c>
      <c r="R6" s="147">
        <f t="shared" si="2"/>
        <v>121740.52221907728</v>
      </c>
      <c r="S6" s="148">
        <v>0</v>
      </c>
      <c r="T6" s="147">
        <f t="shared" ref="T6:T23" si="7">R6/(1+$C$2)^1</f>
        <v>112618.4294348541</v>
      </c>
      <c r="U6" s="148">
        <f t="shared" ref="U6:U23" si="8">S6/(1+$C$2)^1</f>
        <v>0</v>
      </c>
      <c r="V6" s="148">
        <f>IF(K6=0,0,(HLOOKUP(E6,'2012-2013 CE W T&amp;D &amp; ConsCredit'!$C$6:$P$36,D6+1,FALSE)))</f>
        <v>2.57679265504916</v>
      </c>
      <c r="W6" s="147">
        <f t="shared" ref="W6:W23" si="9">V6*K6</f>
        <v>354308.99006925948</v>
      </c>
      <c r="X6" s="148"/>
      <c r="Y6" s="91">
        <f>(W6+U6)/T6</f>
        <v>3.1461013250430301</v>
      </c>
      <c r="Z6" s="172"/>
      <c r="AA6" s="147">
        <f t="shared" ref="AA6:AA23" si="10">R6-O6-Q6</f>
        <v>60060.522219077277</v>
      </c>
      <c r="AB6" s="147">
        <f t="shared" ref="AB6:AB23" si="11">AA6/(1+$C$2)^1</f>
        <v>55560.150063901274</v>
      </c>
      <c r="AC6" s="148">
        <f>IF(K6=0,0,(HLOOKUP(E6,'2012-2013 CE W T&amp;D No ConsCredi'!$C$6:$P$36,D6+1,FALSE)))</f>
        <v>2.3425387773174182</v>
      </c>
      <c r="AD6" s="147">
        <f t="shared" ref="AD6:AD22" si="12">AC6*K6</f>
        <v>322099.08188114502</v>
      </c>
      <c r="AE6" s="1315"/>
      <c r="AF6" s="91">
        <f>AD6/AB6</f>
        <v>5.7973040301491245</v>
      </c>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c r="RM6" s="340"/>
      <c r="RN6" s="340"/>
      <c r="RO6" s="340"/>
      <c r="RP6" s="340"/>
      <c r="RQ6" s="340"/>
      <c r="RR6" s="340"/>
      <c r="RS6" s="340"/>
      <c r="RT6" s="340"/>
      <c r="RU6" s="340"/>
      <c r="RV6" s="340"/>
      <c r="RW6" s="340"/>
      <c r="RX6" s="340"/>
      <c r="RY6" s="340"/>
      <c r="RZ6" s="340"/>
      <c r="SA6" s="340"/>
      <c r="SB6" s="340"/>
      <c r="SC6" s="340"/>
      <c r="SD6" s="340"/>
      <c r="SE6" s="340"/>
      <c r="SF6" s="340"/>
      <c r="SG6" s="340"/>
      <c r="SH6" s="340"/>
      <c r="SI6" s="340"/>
      <c r="SJ6" s="340"/>
      <c r="SK6" s="1339"/>
    </row>
    <row r="7" spans="1:505" s="250" customFormat="1" ht="15">
      <c r="A7" s="1457"/>
      <c r="B7" s="90" t="s">
        <v>59</v>
      </c>
      <c r="C7" s="183" t="s">
        <v>105</v>
      </c>
      <c r="D7" s="105">
        <v>30</v>
      </c>
      <c r="E7" s="106" t="s">
        <v>0</v>
      </c>
      <c r="F7" s="107">
        <v>10</v>
      </c>
      <c r="G7" s="145">
        <v>16250</v>
      </c>
      <c r="H7" s="147">
        <v>2950</v>
      </c>
      <c r="I7" s="148">
        <v>9618</v>
      </c>
      <c r="J7" s="147">
        <f t="shared" si="0"/>
        <v>6668</v>
      </c>
      <c r="K7" s="146">
        <f t="shared" si="3"/>
        <v>162500</v>
      </c>
      <c r="L7" s="169">
        <v>6.1326540239645247E-2</v>
      </c>
      <c r="M7" s="147">
        <f t="shared" si="1"/>
        <v>30207.889895273136</v>
      </c>
      <c r="N7" s="147">
        <f t="shared" si="4"/>
        <v>29500</v>
      </c>
      <c r="O7" s="147">
        <f t="shared" si="5"/>
        <v>66680</v>
      </c>
      <c r="P7" s="147">
        <f t="shared" si="6"/>
        <v>96180</v>
      </c>
      <c r="Q7" s="148">
        <v>0</v>
      </c>
      <c r="R7" s="147">
        <f t="shared" si="2"/>
        <v>126387.88989527314</v>
      </c>
      <c r="S7" s="148">
        <v>0</v>
      </c>
      <c r="T7" s="147">
        <f t="shared" si="7"/>
        <v>116917.56697065046</v>
      </c>
      <c r="U7" s="148">
        <f t="shared" si="8"/>
        <v>0</v>
      </c>
      <c r="V7" s="148">
        <f>IF(K7=0,0,(HLOOKUP(E7,'2012-2013 CE W T&amp;D &amp; ConsCredit'!$C$6:$P$36,D7+1,FALSE)))</f>
        <v>2.57679265504916</v>
      </c>
      <c r="W7" s="147">
        <f t="shared" si="9"/>
        <v>418728.80644548847</v>
      </c>
      <c r="X7" s="148"/>
      <c r="Y7" s="91">
        <f t="shared" ref="Y7:Y23" si="13">(W7+U7)/T7</f>
        <v>3.5814019851319774</v>
      </c>
      <c r="Z7" s="172"/>
      <c r="AA7" s="147">
        <f t="shared" si="10"/>
        <v>59707.88989527314</v>
      </c>
      <c r="AB7" s="147">
        <f t="shared" si="11"/>
        <v>55233.94069868006</v>
      </c>
      <c r="AC7" s="148">
        <f>IF(K7=0,0,(HLOOKUP(E7,'2012-2013 CE W T&amp;D No ConsCredi'!$C$6:$P$36,D7+1,FALSE)))</f>
        <v>2.3425387773174182</v>
      </c>
      <c r="AD7" s="147">
        <f t="shared" si="12"/>
        <v>380662.55131408048</v>
      </c>
      <c r="AE7" s="1315"/>
      <c r="AF7" s="91">
        <f t="shared" ref="AF7:AF23" si="14">AD7/AB7</f>
        <v>6.8918231525562197</v>
      </c>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340"/>
      <c r="PL7" s="340"/>
      <c r="PM7" s="340"/>
      <c r="PN7" s="340"/>
      <c r="PO7" s="340"/>
      <c r="PP7" s="340"/>
      <c r="PQ7" s="340"/>
      <c r="PR7" s="340"/>
      <c r="PS7" s="340"/>
      <c r="PT7" s="340"/>
      <c r="PU7" s="340"/>
      <c r="PV7" s="340"/>
      <c r="PW7" s="340"/>
      <c r="PX7" s="340"/>
      <c r="PY7" s="340"/>
      <c r="PZ7" s="340"/>
      <c r="QA7" s="340"/>
      <c r="QB7" s="340"/>
      <c r="QC7" s="340"/>
      <c r="QD7" s="340"/>
      <c r="QE7" s="340"/>
      <c r="QF7" s="340"/>
      <c r="QG7" s="340"/>
      <c r="QH7" s="340"/>
      <c r="QI7" s="340"/>
      <c r="QJ7" s="340"/>
      <c r="QK7" s="340"/>
      <c r="QL7" s="340"/>
      <c r="QM7" s="340"/>
      <c r="QN7" s="340"/>
      <c r="QO7" s="340"/>
      <c r="QP7" s="340"/>
      <c r="QQ7" s="340"/>
      <c r="QR7" s="340"/>
      <c r="QS7" s="340"/>
      <c r="QT7" s="340"/>
      <c r="QU7" s="340"/>
      <c r="QV7" s="340"/>
      <c r="QW7" s="340"/>
      <c r="QX7" s="340"/>
      <c r="QY7" s="340"/>
      <c r="QZ7" s="340"/>
      <c r="RA7" s="340"/>
      <c r="RB7" s="340"/>
      <c r="RC7" s="340"/>
      <c r="RD7" s="340"/>
      <c r="RE7" s="340"/>
      <c r="RF7" s="340"/>
      <c r="RG7" s="340"/>
      <c r="RH7" s="340"/>
      <c r="RI7" s="340"/>
      <c r="RJ7" s="340"/>
      <c r="RK7" s="340"/>
      <c r="RL7" s="340"/>
      <c r="RM7" s="340"/>
      <c r="RN7" s="340"/>
      <c r="RO7" s="340"/>
      <c r="RP7" s="340"/>
      <c r="RQ7" s="340"/>
      <c r="RR7" s="340"/>
      <c r="RS7" s="340"/>
      <c r="RT7" s="340"/>
      <c r="RU7" s="340"/>
      <c r="RV7" s="340"/>
      <c r="RW7" s="340"/>
      <c r="RX7" s="340"/>
      <c r="RY7" s="340"/>
      <c r="RZ7" s="340"/>
      <c r="SA7" s="340"/>
      <c r="SB7" s="340"/>
      <c r="SC7" s="340"/>
      <c r="SD7" s="340"/>
      <c r="SE7" s="340"/>
      <c r="SF7" s="340"/>
      <c r="SG7" s="340"/>
      <c r="SH7" s="340"/>
      <c r="SI7" s="340"/>
      <c r="SJ7" s="340"/>
      <c r="SK7" s="1339"/>
    </row>
    <row r="8" spans="1:505" s="250" customFormat="1" ht="15">
      <c r="A8" s="1457"/>
      <c r="B8" s="90" t="s">
        <v>59</v>
      </c>
      <c r="C8" s="192" t="s">
        <v>106</v>
      </c>
      <c r="D8" s="105">
        <v>30</v>
      </c>
      <c r="E8" s="106" t="s">
        <v>0</v>
      </c>
      <c r="F8" s="107">
        <v>10</v>
      </c>
      <c r="G8" s="145">
        <v>17500</v>
      </c>
      <c r="H8" s="147">
        <v>2450</v>
      </c>
      <c r="I8" s="148">
        <v>9618</v>
      </c>
      <c r="J8" s="147">
        <f t="shared" si="0"/>
        <v>7168</v>
      </c>
      <c r="K8" s="146">
        <f t="shared" si="3"/>
        <v>175000</v>
      </c>
      <c r="L8" s="169">
        <v>6.6043966411925656E-2</v>
      </c>
      <c r="M8" s="147">
        <f t="shared" si="1"/>
        <v>32531.573733371075</v>
      </c>
      <c r="N8" s="147">
        <f t="shared" si="4"/>
        <v>24500</v>
      </c>
      <c r="O8" s="147">
        <f t="shared" si="5"/>
        <v>71680</v>
      </c>
      <c r="P8" s="147">
        <f t="shared" si="6"/>
        <v>96180</v>
      </c>
      <c r="Q8" s="148">
        <v>0</v>
      </c>
      <c r="R8" s="147">
        <f t="shared" si="2"/>
        <v>128711.57373337107</v>
      </c>
      <c r="S8" s="148">
        <v>0</v>
      </c>
      <c r="T8" s="147">
        <f t="shared" si="7"/>
        <v>119067.13573854863</v>
      </c>
      <c r="U8" s="148">
        <f t="shared" si="8"/>
        <v>0</v>
      </c>
      <c r="V8" s="148">
        <f>IF(K8=0,0,(HLOOKUP(E8,'2012-2013 CE W T&amp;D &amp; ConsCredit'!$C$6:$P$36,D8+1,FALSE)))</f>
        <v>2.57679265504916</v>
      </c>
      <c r="W8" s="147">
        <f t="shared" si="9"/>
        <v>450938.714633603</v>
      </c>
      <c r="X8" s="148"/>
      <c r="Y8" s="91">
        <f t="shared" si="13"/>
        <v>3.7872643180380892</v>
      </c>
      <c r="Z8" s="172"/>
      <c r="AA8" s="147">
        <f t="shared" si="10"/>
        <v>57031.573733371071</v>
      </c>
      <c r="AB8" s="147">
        <f t="shared" si="11"/>
        <v>52758.162565560662</v>
      </c>
      <c r="AC8" s="148">
        <f>IF(K8=0,0,(HLOOKUP(E8,'2012-2013 CE W T&amp;D No ConsCredi'!$C$6:$P$36,D8+1,FALSE)))</f>
        <v>2.3425387773174182</v>
      </c>
      <c r="AD8" s="147">
        <f t="shared" si="12"/>
        <v>409944.28603054822</v>
      </c>
      <c r="AE8" s="1315"/>
      <c r="AF8" s="91">
        <f t="shared" si="14"/>
        <v>7.7702532858517444</v>
      </c>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340"/>
      <c r="PL8" s="340"/>
      <c r="PM8" s="340"/>
      <c r="PN8" s="340"/>
      <c r="PO8" s="340"/>
      <c r="PP8" s="340"/>
      <c r="PQ8" s="340"/>
      <c r="PR8" s="340"/>
      <c r="PS8" s="340"/>
      <c r="PT8" s="340"/>
      <c r="PU8" s="340"/>
      <c r="PV8" s="340"/>
      <c r="PW8" s="340"/>
      <c r="PX8" s="340"/>
      <c r="PY8" s="340"/>
      <c r="PZ8" s="340"/>
      <c r="QA8" s="340"/>
      <c r="QB8" s="340"/>
      <c r="QC8" s="340"/>
      <c r="QD8" s="340"/>
      <c r="QE8" s="340"/>
      <c r="QF8" s="340"/>
      <c r="QG8" s="340"/>
      <c r="QH8" s="340"/>
      <c r="QI8" s="340"/>
      <c r="QJ8" s="340"/>
      <c r="QK8" s="340"/>
      <c r="QL8" s="340"/>
      <c r="QM8" s="340"/>
      <c r="QN8" s="340"/>
      <c r="QO8" s="340"/>
      <c r="QP8" s="340"/>
      <c r="QQ8" s="340"/>
      <c r="QR8" s="340"/>
      <c r="QS8" s="340"/>
      <c r="QT8" s="340"/>
      <c r="QU8" s="340"/>
      <c r="QV8" s="340"/>
      <c r="QW8" s="340"/>
      <c r="QX8" s="340"/>
      <c r="QY8" s="340"/>
      <c r="QZ8" s="340"/>
      <c r="RA8" s="340"/>
      <c r="RB8" s="340"/>
      <c r="RC8" s="340"/>
      <c r="RD8" s="340"/>
      <c r="RE8" s="340"/>
      <c r="RF8" s="340"/>
      <c r="RG8" s="340"/>
      <c r="RH8" s="340"/>
      <c r="RI8" s="340"/>
      <c r="RJ8" s="340"/>
      <c r="RK8" s="340"/>
      <c r="RL8" s="340"/>
      <c r="RM8" s="340"/>
      <c r="RN8" s="340"/>
      <c r="RO8" s="340"/>
      <c r="RP8" s="340"/>
      <c r="RQ8" s="340"/>
      <c r="RR8" s="340"/>
      <c r="RS8" s="340"/>
      <c r="RT8" s="340"/>
      <c r="RU8" s="340"/>
      <c r="RV8" s="340"/>
      <c r="RW8" s="340"/>
      <c r="RX8" s="340"/>
      <c r="RY8" s="340"/>
      <c r="RZ8" s="340"/>
      <c r="SA8" s="340"/>
      <c r="SB8" s="340"/>
      <c r="SC8" s="340"/>
      <c r="SD8" s="340"/>
      <c r="SE8" s="340"/>
      <c r="SF8" s="340"/>
      <c r="SG8" s="340"/>
      <c r="SH8" s="340"/>
      <c r="SI8" s="340"/>
      <c r="SJ8" s="340"/>
      <c r="SK8" s="1339"/>
    </row>
    <row r="9" spans="1:505" s="250" customFormat="1" ht="15">
      <c r="A9" s="1457"/>
      <c r="B9" s="90" t="s">
        <v>59</v>
      </c>
      <c r="C9" s="192" t="s">
        <v>107</v>
      </c>
      <c r="D9" s="105">
        <v>30</v>
      </c>
      <c r="E9" s="106" t="s">
        <v>0</v>
      </c>
      <c r="F9" s="107">
        <v>10</v>
      </c>
      <c r="G9" s="145">
        <v>12000</v>
      </c>
      <c r="H9" s="147">
        <v>3450</v>
      </c>
      <c r="I9" s="148">
        <v>7733</v>
      </c>
      <c r="J9" s="147">
        <f t="shared" si="0"/>
        <v>4283</v>
      </c>
      <c r="K9" s="146">
        <f t="shared" si="3"/>
        <v>120000</v>
      </c>
      <c r="L9" s="169">
        <v>4.5287291253891873E-2</v>
      </c>
      <c r="M9" s="147">
        <f t="shared" si="1"/>
        <v>22307.364845740161</v>
      </c>
      <c r="N9" s="147">
        <f t="shared" si="4"/>
        <v>34500</v>
      </c>
      <c r="O9" s="147">
        <f t="shared" si="5"/>
        <v>42830</v>
      </c>
      <c r="P9" s="147">
        <f t="shared" si="6"/>
        <v>77330</v>
      </c>
      <c r="Q9" s="148">
        <v>0</v>
      </c>
      <c r="R9" s="147">
        <f t="shared" si="2"/>
        <v>99637.364845740158</v>
      </c>
      <c r="S9" s="148">
        <v>0</v>
      </c>
      <c r="T9" s="147">
        <f t="shared" si="7"/>
        <v>92171.475342960373</v>
      </c>
      <c r="U9" s="148">
        <f t="shared" si="8"/>
        <v>0</v>
      </c>
      <c r="V9" s="148">
        <f>IF(K9=0,0,(HLOOKUP(E9,'2012-2013 CE W T&amp;D &amp; ConsCredit'!$C$6:$P$36,D9+1,FALSE)))</f>
        <v>2.57679265504916</v>
      </c>
      <c r="W9" s="147">
        <f t="shared" si="9"/>
        <v>309215.11860589922</v>
      </c>
      <c r="X9" s="148"/>
      <c r="Y9" s="91">
        <f t="shared" si="13"/>
        <v>3.3547810475566573</v>
      </c>
      <c r="Z9" s="172"/>
      <c r="AA9" s="147">
        <f t="shared" si="10"/>
        <v>56807.364845740158</v>
      </c>
      <c r="AB9" s="147">
        <f t="shared" si="11"/>
        <v>52550.753788843809</v>
      </c>
      <c r="AC9" s="148">
        <f>IF(K9=0,0,(HLOOKUP(E9,'2012-2013 CE W T&amp;D No ConsCredi'!$C$6:$P$36,D9+1,FALSE)))</f>
        <v>2.3425387773174182</v>
      </c>
      <c r="AD9" s="147">
        <f t="shared" si="12"/>
        <v>281104.65327809018</v>
      </c>
      <c r="AE9" s="1315"/>
      <c r="AF9" s="91">
        <f t="shared" si="14"/>
        <v>5.3492030658134331</v>
      </c>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340"/>
      <c r="PL9" s="340"/>
      <c r="PM9" s="340"/>
      <c r="PN9" s="340"/>
      <c r="PO9" s="340"/>
      <c r="PP9" s="340"/>
      <c r="PQ9" s="340"/>
      <c r="PR9" s="340"/>
      <c r="PS9" s="340"/>
      <c r="PT9" s="340"/>
      <c r="PU9" s="340"/>
      <c r="PV9" s="340"/>
      <c r="PW9" s="340"/>
      <c r="PX9" s="340"/>
      <c r="PY9" s="340"/>
      <c r="PZ9" s="340"/>
      <c r="QA9" s="340"/>
      <c r="QB9" s="340"/>
      <c r="QC9" s="340"/>
      <c r="QD9" s="340"/>
      <c r="QE9" s="340"/>
      <c r="QF9" s="340"/>
      <c r="QG9" s="340"/>
      <c r="QH9" s="340"/>
      <c r="QI9" s="340"/>
      <c r="QJ9" s="340"/>
      <c r="QK9" s="340"/>
      <c r="QL9" s="340"/>
      <c r="QM9" s="340"/>
      <c r="QN9" s="340"/>
      <c r="QO9" s="340"/>
      <c r="QP9" s="340"/>
      <c r="QQ9" s="340"/>
      <c r="QR9" s="340"/>
      <c r="QS9" s="340"/>
      <c r="QT9" s="340"/>
      <c r="QU9" s="340"/>
      <c r="QV9" s="340"/>
      <c r="QW9" s="340"/>
      <c r="QX9" s="340"/>
      <c r="QY9" s="340"/>
      <c r="QZ9" s="340"/>
      <c r="RA9" s="340"/>
      <c r="RB9" s="340"/>
      <c r="RC9" s="340"/>
      <c r="RD9" s="340"/>
      <c r="RE9" s="340"/>
      <c r="RF9" s="340"/>
      <c r="RG9" s="340"/>
      <c r="RH9" s="340"/>
      <c r="RI9" s="340"/>
      <c r="RJ9" s="340"/>
      <c r="RK9" s="340"/>
      <c r="RL9" s="340"/>
      <c r="RM9" s="340"/>
      <c r="RN9" s="340"/>
      <c r="RO9" s="340"/>
      <c r="RP9" s="340"/>
      <c r="RQ9" s="340"/>
      <c r="RR9" s="340"/>
      <c r="RS9" s="340"/>
      <c r="RT9" s="340"/>
      <c r="RU9" s="340"/>
      <c r="RV9" s="340"/>
      <c r="RW9" s="340"/>
      <c r="RX9" s="340"/>
      <c r="RY9" s="340"/>
      <c r="RZ9" s="340"/>
      <c r="SA9" s="340"/>
      <c r="SB9" s="340"/>
      <c r="SC9" s="340"/>
      <c r="SD9" s="340"/>
      <c r="SE9" s="340"/>
      <c r="SF9" s="340"/>
      <c r="SG9" s="340"/>
      <c r="SH9" s="340"/>
      <c r="SI9" s="340"/>
      <c r="SJ9" s="340"/>
      <c r="SK9" s="1339"/>
    </row>
    <row r="10" spans="1:505" s="250" customFormat="1" ht="15">
      <c r="A10" s="1457"/>
      <c r="B10" s="90" t="s">
        <v>59</v>
      </c>
      <c r="C10" s="192" t="s">
        <v>108</v>
      </c>
      <c r="D10" s="105">
        <v>30</v>
      </c>
      <c r="E10" s="106" t="s">
        <v>0</v>
      </c>
      <c r="F10" s="107">
        <v>10</v>
      </c>
      <c r="G10" s="145">
        <v>13750</v>
      </c>
      <c r="H10" s="147">
        <v>2950</v>
      </c>
      <c r="I10" s="148">
        <v>7733</v>
      </c>
      <c r="J10" s="147">
        <f t="shared" si="0"/>
        <v>4783</v>
      </c>
      <c r="K10" s="146">
        <f t="shared" si="3"/>
        <v>137500</v>
      </c>
      <c r="L10" s="169">
        <v>5.1891687895084443E-2</v>
      </c>
      <c r="M10" s="147">
        <f t="shared" si="1"/>
        <v>25560.522219077273</v>
      </c>
      <c r="N10" s="147">
        <f t="shared" si="4"/>
        <v>29500</v>
      </c>
      <c r="O10" s="147">
        <f t="shared" si="5"/>
        <v>47830</v>
      </c>
      <c r="P10" s="147">
        <f t="shared" si="6"/>
        <v>77330</v>
      </c>
      <c r="Q10" s="148">
        <v>0</v>
      </c>
      <c r="R10" s="147">
        <f t="shared" si="2"/>
        <v>102890.52221907728</v>
      </c>
      <c r="S10" s="148">
        <v>0</v>
      </c>
      <c r="T10" s="147">
        <f t="shared" si="7"/>
        <v>95180.871618017831</v>
      </c>
      <c r="U10" s="148">
        <f t="shared" si="8"/>
        <v>0</v>
      </c>
      <c r="V10" s="148">
        <f>IF(K10=0,0,(HLOOKUP(E10,'2012-2013 CE W T&amp;D &amp; ConsCredit'!$C$6:$P$36,D10+1,FALSE)))</f>
        <v>2.57679265504916</v>
      </c>
      <c r="W10" s="147">
        <f t="shared" si="9"/>
        <v>354308.99006925948</v>
      </c>
      <c r="X10" s="148"/>
      <c r="Y10" s="91">
        <f t="shared" si="13"/>
        <v>3.7224810410560312</v>
      </c>
      <c r="Z10" s="172"/>
      <c r="AA10" s="147">
        <f t="shared" si="10"/>
        <v>55060.522219077277</v>
      </c>
      <c r="AB10" s="147">
        <f t="shared" si="11"/>
        <v>50934.803162883698</v>
      </c>
      <c r="AC10" s="148">
        <f>IF(K10=0,0,(HLOOKUP(E10,'2012-2013 CE W T&amp;D No ConsCredi'!$C$6:$P$36,D10+1,FALSE)))</f>
        <v>2.3425387773174182</v>
      </c>
      <c r="AD10" s="147">
        <f t="shared" si="12"/>
        <v>322099.08188114502</v>
      </c>
      <c r="AE10" s="1315"/>
      <c r="AF10" s="91">
        <f t="shared" si="14"/>
        <v>6.3237523634107085</v>
      </c>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c r="NS10" s="340"/>
      <c r="NT10" s="340"/>
      <c r="NU10" s="340"/>
      <c r="NV10" s="340"/>
      <c r="NW10" s="340"/>
      <c r="NX10" s="340"/>
      <c r="NY10" s="340"/>
      <c r="NZ10" s="340"/>
      <c r="OA10" s="340"/>
      <c r="OB10" s="340"/>
      <c r="OC10" s="340"/>
      <c r="OD10" s="340"/>
      <c r="OE10" s="340"/>
      <c r="OF10" s="340"/>
      <c r="OG10" s="340"/>
      <c r="OH10" s="340"/>
      <c r="OI10" s="340"/>
      <c r="OJ10" s="340"/>
      <c r="OK10" s="340"/>
      <c r="OL10" s="340"/>
      <c r="OM10" s="340"/>
      <c r="ON10" s="340"/>
      <c r="OO10" s="340"/>
      <c r="OP10" s="340"/>
      <c r="OQ10" s="340"/>
      <c r="OR10" s="340"/>
      <c r="OS10" s="340"/>
      <c r="OT10" s="340"/>
      <c r="OU10" s="340"/>
      <c r="OV10" s="340"/>
      <c r="OW10" s="340"/>
      <c r="OX10" s="340"/>
      <c r="OY10" s="340"/>
      <c r="OZ10" s="340"/>
      <c r="PA10" s="340"/>
      <c r="PB10" s="340"/>
      <c r="PC10" s="340"/>
      <c r="PD10" s="340"/>
      <c r="PE10" s="340"/>
      <c r="PF10" s="340"/>
      <c r="PG10" s="340"/>
      <c r="PH10" s="340"/>
      <c r="PI10" s="340"/>
      <c r="PJ10" s="340"/>
      <c r="PK10" s="340"/>
      <c r="PL10" s="340"/>
      <c r="PM10" s="340"/>
      <c r="PN10" s="340"/>
      <c r="PO10" s="340"/>
      <c r="PP10" s="340"/>
      <c r="PQ10" s="340"/>
      <c r="PR10" s="340"/>
      <c r="PS10" s="340"/>
      <c r="PT10" s="340"/>
      <c r="PU10" s="340"/>
      <c r="PV10" s="340"/>
      <c r="PW10" s="340"/>
      <c r="PX10" s="340"/>
      <c r="PY10" s="340"/>
      <c r="PZ10" s="340"/>
      <c r="QA10" s="340"/>
      <c r="QB10" s="340"/>
      <c r="QC10" s="340"/>
      <c r="QD10" s="340"/>
      <c r="QE10" s="340"/>
      <c r="QF10" s="340"/>
      <c r="QG10" s="340"/>
      <c r="QH10" s="340"/>
      <c r="QI10" s="340"/>
      <c r="QJ10" s="340"/>
      <c r="QK10" s="340"/>
      <c r="QL10" s="340"/>
      <c r="QM10" s="340"/>
      <c r="QN10" s="340"/>
      <c r="QO10" s="340"/>
      <c r="QP10" s="340"/>
      <c r="QQ10" s="340"/>
      <c r="QR10" s="340"/>
      <c r="QS10" s="340"/>
      <c r="QT10" s="340"/>
      <c r="QU10" s="340"/>
      <c r="QV10" s="340"/>
      <c r="QW10" s="340"/>
      <c r="QX10" s="340"/>
      <c r="QY10" s="340"/>
      <c r="QZ10" s="340"/>
      <c r="RA10" s="340"/>
      <c r="RB10" s="340"/>
      <c r="RC10" s="340"/>
      <c r="RD10" s="340"/>
      <c r="RE10" s="340"/>
      <c r="RF10" s="340"/>
      <c r="RG10" s="340"/>
      <c r="RH10" s="340"/>
      <c r="RI10" s="340"/>
      <c r="RJ10" s="340"/>
      <c r="RK10" s="340"/>
      <c r="RL10" s="340"/>
      <c r="RM10" s="340"/>
      <c r="RN10" s="340"/>
      <c r="RO10" s="340"/>
      <c r="RP10" s="340"/>
      <c r="RQ10" s="340"/>
      <c r="RR10" s="340"/>
      <c r="RS10" s="340"/>
      <c r="RT10" s="340"/>
      <c r="RU10" s="340"/>
      <c r="RV10" s="340"/>
      <c r="RW10" s="340"/>
      <c r="RX10" s="340"/>
      <c r="RY10" s="340"/>
      <c r="RZ10" s="340"/>
      <c r="SA10" s="340"/>
      <c r="SB10" s="340"/>
      <c r="SC10" s="340"/>
      <c r="SD10" s="340"/>
      <c r="SE10" s="340"/>
      <c r="SF10" s="340"/>
      <c r="SG10" s="340"/>
      <c r="SH10" s="340"/>
      <c r="SI10" s="340"/>
      <c r="SJ10" s="340"/>
      <c r="SK10" s="1339"/>
    </row>
    <row r="11" spans="1:505" s="250" customFormat="1" ht="15">
      <c r="A11" s="1457"/>
      <c r="B11" s="90" t="s">
        <v>59</v>
      </c>
      <c r="C11" s="192" t="s">
        <v>109</v>
      </c>
      <c r="D11" s="105">
        <v>30</v>
      </c>
      <c r="E11" s="106" t="s">
        <v>0</v>
      </c>
      <c r="F11" s="107">
        <v>10</v>
      </c>
      <c r="G11" s="145">
        <v>16250</v>
      </c>
      <c r="H11" s="147">
        <v>2450</v>
      </c>
      <c r="I11" s="148">
        <v>7733</v>
      </c>
      <c r="J11" s="147">
        <f t="shared" si="0"/>
        <v>5283</v>
      </c>
      <c r="K11" s="146">
        <f t="shared" si="3"/>
        <v>162500</v>
      </c>
      <c r="L11" s="169">
        <v>6.1326540239645247E-2</v>
      </c>
      <c r="M11" s="147">
        <f t="shared" si="1"/>
        <v>30207.889895273136</v>
      </c>
      <c r="N11" s="147">
        <f t="shared" si="4"/>
        <v>24500</v>
      </c>
      <c r="O11" s="147">
        <f t="shared" si="5"/>
        <v>52830</v>
      </c>
      <c r="P11" s="147">
        <f t="shared" si="6"/>
        <v>77330</v>
      </c>
      <c r="Q11" s="148">
        <v>0</v>
      </c>
      <c r="R11" s="147">
        <f t="shared" si="2"/>
        <v>107537.88989527314</v>
      </c>
      <c r="S11" s="148">
        <v>0</v>
      </c>
      <c r="T11" s="147">
        <f t="shared" si="7"/>
        <v>99480.009153814201</v>
      </c>
      <c r="U11" s="148">
        <f t="shared" si="8"/>
        <v>0</v>
      </c>
      <c r="V11" s="148">
        <f>IF(K11=0,0,(HLOOKUP(E11,'2012-2013 CE W T&amp;D &amp; ConsCredit'!$C$6:$P$36,D11+1,FALSE)))</f>
        <v>2.57679265504916</v>
      </c>
      <c r="W11" s="147">
        <f t="shared" si="9"/>
        <v>418728.80644548847</v>
      </c>
      <c r="X11" s="148"/>
      <c r="Y11" s="91">
        <f t="shared" si="13"/>
        <v>4.2091753911889729</v>
      </c>
      <c r="Z11" s="172"/>
      <c r="AA11" s="147">
        <f t="shared" si="10"/>
        <v>54707.88989527314</v>
      </c>
      <c r="AB11" s="147">
        <f t="shared" si="11"/>
        <v>50608.593797662477</v>
      </c>
      <c r="AC11" s="148">
        <f>IF(K11=0,0,(HLOOKUP(E11,'2012-2013 CE W T&amp;D No ConsCredi'!$C$6:$P$36,D11+1,FALSE)))</f>
        <v>2.3425387773174182</v>
      </c>
      <c r="AD11" s="147">
        <f t="shared" si="12"/>
        <v>380662.55131408048</v>
      </c>
      <c r="AE11" s="1315"/>
      <c r="AF11" s="91">
        <f t="shared" si="14"/>
        <v>7.5216978530563843</v>
      </c>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c r="MC11" s="340"/>
      <c r="MD11" s="340"/>
      <c r="ME11" s="340"/>
      <c r="MF11" s="340"/>
      <c r="MG11" s="340"/>
      <c r="MH11" s="340"/>
      <c r="MI11" s="340"/>
      <c r="MJ11" s="340"/>
      <c r="MK11" s="340"/>
      <c r="ML11" s="340"/>
      <c r="MM11" s="340"/>
      <c r="MN11" s="340"/>
      <c r="MO11" s="340"/>
      <c r="MP11" s="340"/>
      <c r="MQ11" s="340"/>
      <c r="MR11" s="340"/>
      <c r="MS11" s="340"/>
      <c r="MT11" s="340"/>
      <c r="MU11" s="340"/>
      <c r="MV11" s="340"/>
      <c r="MW11" s="340"/>
      <c r="MX11" s="340"/>
      <c r="MY11" s="340"/>
      <c r="MZ11" s="340"/>
      <c r="NA11" s="340"/>
      <c r="NB11" s="340"/>
      <c r="NC11" s="340"/>
      <c r="ND11" s="340"/>
      <c r="NE11" s="340"/>
      <c r="NF11" s="340"/>
      <c r="NG11" s="340"/>
      <c r="NH11" s="340"/>
      <c r="NI11" s="340"/>
      <c r="NJ11" s="340"/>
      <c r="NK11" s="340"/>
      <c r="NL11" s="340"/>
      <c r="NM11" s="340"/>
      <c r="NN11" s="340"/>
      <c r="NO11" s="340"/>
      <c r="NP11" s="340"/>
      <c r="NQ11" s="340"/>
      <c r="NR11" s="340"/>
      <c r="NS11" s="340"/>
      <c r="NT11" s="340"/>
      <c r="NU11" s="340"/>
      <c r="NV11" s="340"/>
      <c r="NW11" s="340"/>
      <c r="NX11" s="340"/>
      <c r="NY11" s="340"/>
      <c r="NZ11" s="340"/>
      <c r="OA11" s="340"/>
      <c r="OB11" s="340"/>
      <c r="OC11" s="340"/>
      <c r="OD11" s="340"/>
      <c r="OE11" s="340"/>
      <c r="OF11" s="340"/>
      <c r="OG11" s="340"/>
      <c r="OH11" s="340"/>
      <c r="OI11" s="340"/>
      <c r="OJ11" s="340"/>
      <c r="OK11" s="340"/>
      <c r="OL11" s="340"/>
      <c r="OM11" s="340"/>
      <c r="ON11" s="340"/>
      <c r="OO11" s="340"/>
      <c r="OP11" s="340"/>
      <c r="OQ11" s="340"/>
      <c r="OR11" s="340"/>
      <c r="OS11" s="340"/>
      <c r="OT11" s="340"/>
      <c r="OU11" s="340"/>
      <c r="OV11" s="340"/>
      <c r="OW11" s="340"/>
      <c r="OX11" s="340"/>
      <c r="OY11" s="340"/>
      <c r="OZ11" s="340"/>
      <c r="PA11" s="340"/>
      <c r="PB11" s="340"/>
      <c r="PC11" s="340"/>
      <c r="PD11" s="340"/>
      <c r="PE11" s="340"/>
      <c r="PF11" s="340"/>
      <c r="PG11" s="340"/>
      <c r="PH11" s="340"/>
      <c r="PI11" s="340"/>
      <c r="PJ11" s="340"/>
      <c r="PK11" s="340"/>
      <c r="PL11" s="340"/>
      <c r="PM11" s="340"/>
      <c r="PN11" s="340"/>
      <c r="PO11" s="340"/>
      <c r="PP11" s="340"/>
      <c r="PQ11" s="340"/>
      <c r="PR11" s="340"/>
      <c r="PS11" s="340"/>
      <c r="PT11" s="340"/>
      <c r="PU11" s="340"/>
      <c r="PV11" s="340"/>
      <c r="PW11" s="340"/>
      <c r="PX11" s="340"/>
      <c r="PY11" s="340"/>
      <c r="PZ11" s="340"/>
      <c r="QA11" s="340"/>
      <c r="QB11" s="340"/>
      <c r="QC11" s="340"/>
      <c r="QD11" s="340"/>
      <c r="QE11" s="340"/>
      <c r="QF11" s="340"/>
      <c r="QG11" s="340"/>
      <c r="QH11" s="340"/>
      <c r="QI11" s="340"/>
      <c r="QJ11" s="340"/>
      <c r="QK11" s="340"/>
      <c r="QL11" s="340"/>
      <c r="QM11" s="340"/>
      <c r="QN11" s="340"/>
      <c r="QO11" s="340"/>
      <c r="QP11" s="340"/>
      <c r="QQ11" s="340"/>
      <c r="QR11" s="340"/>
      <c r="QS11" s="340"/>
      <c r="QT11" s="340"/>
      <c r="QU11" s="340"/>
      <c r="QV11" s="340"/>
      <c r="QW11" s="340"/>
      <c r="QX11" s="340"/>
      <c r="QY11" s="340"/>
      <c r="QZ11" s="340"/>
      <c r="RA11" s="340"/>
      <c r="RB11" s="340"/>
      <c r="RC11" s="340"/>
      <c r="RD11" s="340"/>
      <c r="RE11" s="340"/>
      <c r="RF11" s="340"/>
      <c r="RG11" s="340"/>
      <c r="RH11" s="340"/>
      <c r="RI11" s="340"/>
      <c r="RJ11" s="340"/>
      <c r="RK11" s="340"/>
      <c r="RL11" s="340"/>
      <c r="RM11" s="340"/>
      <c r="RN11" s="340"/>
      <c r="RO11" s="340"/>
      <c r="RP11" s="340"/>
      <c r="RQ11" s="340"/>
      <c r="RR11" s="340"/>
      <c r="RS11" s="340"/>
      <c r="RT11" s="340"/>
      <c r="RU11" s="340"/>
      <c r="RV11" s="340"/>
      <c r="RW11" s="340"/>
      <c r="RX11" s="340"/>
      <c r="RY11" s="340"/>
      <c r="RZ11" s="340"/>
      <c r="SA11" s="340"/>
      <c r="SB11" s="340"/>
      <c r="SC11" s="340"/>
      <c r="SD11" s="340"/>
      <c r="SE11" s="340"/>
      <c r="SF11" s="340"/>
      <c r="SG11" s="340"/>
      <c r="SH11" s="340"/>
      <c r="SI11" s="340"/>
      <c r="SJ11" s="340"/>
      <c r="SK11" s="1339"/>
    </row>
    <row r="12" spans="1:505" s="250" customFormat="1" ht="15">
      <c r="A12" s="1457"/>
      <c r="B12" s="90" t="s">
        <v>59</v>
      </c>
      <c r="C12" s="192" t="s">
        <v>110</v>
      </c>
      <c r="D12" s="105">
        <v>30</v>
      </c>
      <c r="E12" s="106" t="s">
        <v>0</v>
      </c>
      <c r="F12" s="107">
        <v>10</v>
      </c>
      <c r="G12" s="145">
        <v>17500</v>
      </c>
      <c r="H12" s="147">
        <v>1950</v>
      </c>
      <c r="I12" s="148">
        <v>7733</v>
      </c>
      <c r="J12" s="147">
        <f t="shared" si="0"/>
        <v>5783</v>
      </c>
      <c r="K12" s="146">
        <f t="shared" si="3"/>
        <v>175000</v>
      </c>
      <c r="L12" s="169">
        <v>6.6043966411925656E-2</v>
      </c>
      <c r="M12" s="147">
        <f t="shared" si="1"/>
        <v>32531.573733371075</v>
      </c>
      <c r="N12" s="147">
        <f t="shared" si="4"/>
        <v>19500</v>
      </c>
      <c r="O12" s="147">
        <f t="shared" si="5"/>
        <v>57830</v>
      </c>
      <c r="P12" s="147">
        <f t="shared" si="6"/>
        <v>77330</v>
      </c>
      <c r="Q12" s="148">
        <v>0</v>
      </c>
      <c r="R12" s="147">
        <f t="shared" si="2"/>
        <v>109861.57373337107</v>
      </c>
      <c r="S12" s="148">
        <v>0</v>
      </c>
      <c r="T12" s="147">
        <f t="shared" si="7"/>
        <v>101629.57792171238</v>
      </c>
      <c r="U12" s="148">
        <f t="shared" si="8"/>
        <v>0</v>
      </c>
      <c r="V12" s="148">
        <f>IF(K12=0,0,(HLOOKUP(E12,'2012-2013 CE W T&amp;D &amp; ConsCredit'!$C$6:$P$36,D12+1,FALSE)))</f>
        <v>2.57679265504916</v>
      </c>
      <c r="W12" s="147">
        <f t="shared" si="9"/>
        <v>450938.714633603</v>
      </c>
      <c r="X12" s="148"/>
      <c r="Y12" s="91">
        <f t="shared" si="13"/>
        <v>4.437081446712015</v>
      </c>
      <c r="Z12" s="172"/>
      <c r="AA12" s="147">
        <f t="shared" si="10"/>
        <v>52031.573733371071</v>
      </c>
      <c r="AB12" s="147">
        <f t="shared" si="11"/>
        <v>48132.815664543086</v>
      </c>
      <c r="AC12" s="148">
        <f>IF(K12=0,0,(HLOOKUP(E12,'2012-2013 CE W T&amp;D No ConsCredi'!$C$6:$P$36,D12+1,FALSE)))</f>
        <v>2.3425387773174182</v>
      </c>
      <c r="AD12" s="147">
        <f t="shared" si="12"/>
        <v>409944.28603054822</v>
      </c>
      <c r="AE12" s="1315"/>
      <c r="AF12" s="91">
        <f t="shared" si="14"/>
        <v>8.5169396464901315</v>
      </c>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c r="KM12" s="340"/>
      <c r="KN12" s="340"/>
      <c r="KO12" s="340"/>
      <c r="KP12" s="340"/>
      <c r="KQ12" s="340"/>
      <c r="KR12" s="340"/>
      <c r="KS12" s="340"/>
      <c r="KT12" s="340"/>
      <c r="KU12" s="340"/>
      <c r="KV12" s="340"/>
      <c r="KW12" s="340"/>
      <c r="KX12" s="340"/>
      <c r="KY12" s="340"/>
      <c r="KZ12" s="340"/>
      <c r="LA12" s="340"/>
      <c r="LB12" s="340"/>
      <c r="LC12" s="340"/>
      <c r="LD12" s="340"/>
      <c r="LE12" s="340"/>
      <c r="LF12" s="340"/>
      <c r="LG12" s="340"/>
      <c r="LH12" s="340"/>
      <c r="LI12" s="340"/>
      <c r="LJ12" s="340"/>
      <c r="LK12" s="340"/>
      <c r="LL12" s="340"/>
      <c r="LM12" s="340"/>
      <c r="LN12" s="340"/>
      <c r="LO12" s="340"/>
      <c r="LP12" s="340"/>
      <c r="LQ12" s="340"/>
      <c r="LR12" s="340"/>
      <c r="LS12" s="340"/>
      <c r="LT12" s="340"/>
      <c r="LU12" s="340"/>
      <c r="LV12" s="340"/>
      <c r="LW12" s="340"/>
      <c r="LX12" s="340"/>
      <c r="LY12" s="340"/>
      <c r="LZ12" s="340"/>
      <c r="MA12" s="340"/>
      <c r="MB12" s="340"/>
      <c r="MC12" s="340"/>
      <c r="MD12" s="340"/>
      <c r="ME12" s="340"/>
      <c r="MF12" s="340"/>
      <c r="MG12" s="340"/>
      <c r="MH12" s="340"/>
      <c r="MI12" s="340"/>
      <c r="MJ12" s="340"/>
      <c r="MK12" s="340"/>
      <c r="ML12" s="340"/>
      <c r="MM12" s="340"/>
      <c r="MN12" s="340"/>
      <c r="MO12" s="340"/>
      <c r="MP12" s="340"/>
      <c r="MQ12" s="340"/>
      <c r="MR12" s="340"/>
      <c r="MS12" s="340"/>
      <c r="MT12" s="340"/>
      <c r="MU12" s="340"/>
      <c r="MV12" s="340"/>
      <c r="MW12" s="340"/>
      <c r="MX12" s="340"/>
      <c r="MY12" s="340"/>
      <c r="MZ12" s="340"/>
      <c r="NA12" s="340"/>
      <c r="NB12" s="340"/>
      <c r="NC12" s="340"/>
      <c r="ND12" s="340"/>
      <c r="NE12" s="340"/>
      <c r="NF12" s="340"/>
      <c r="NG12" s="340"/>
      <c r="NH12" s="340"/>
      <c r="NI12" s="340"/>
      <c r="NJ12" s="340"/>
      <c r="NK12" s="340"/>
      <c r="NL12" s="340"/>
      <c r="NM12" s="340"/>
      <c r="NN12" s="340"/>
      <c r="NO12" s="340"/>
      <c r="NP12" s="340"/>
      <c r="NQ12" s="340"/>
      <c r="NR12" s="340"/>
      <c r="NS12" s="340"/>
      <c r="NT12" s="340"/>
      <c r="NU12" s="340"/>
      <c r="NV12" s="340"/>
      <c r="NW12" s="340"/>
      <c r="NX12" s="340"/>
      <c r="NY12" s="340"/>
      <c r="NZ12" s="340"/>
      <c r="OA12" s="340"/>
      <c r="OB12" s="340"/>
      <c r="OC12" s="340"/>
      <c r="OD12" s="340"/>
      <c r="OE12" s="340"/>
      <c r="OF12" s="340"/>
      <c r="OG12" s="340"/>
      <c r="OH12" s="340"/>
      <c r="OI12" s="340"/>
      <c r="OJ12" s="340"/>
      <c r="OK12" s="340"/>
      <c r="OL12" s="340"/>
      <c r="OM12" s="340"/>
      <c r="ON12" s="340"/>
      <c r="OO12" s="340"/>
      <c r="OP12" s="340"/>
      <c r="OQ12" s="340"/>
      <c r="OR12" s="340"/>
      <c r="OS12" s="340"/>
      <c r="OT12" s="340"/>
      <c r="OU12" s="340"/>
      <c r="OV12" s="340"/>
      <c r="OW12" s="340"/>
      <c r="OX12" s="340"/>
      <c r="OY12" s="340"/>
      <c r="OZ12" s="340"/>
      <c r="PA12" s="340"/>
      <c r="PB12" s="340"/>
      <c r="PC12" s="340"/>
      <c r="PD12" s="340"/>
      <c r="PE12" s="340"/>
      <c r="PF12" s="340"/>
      <c r="PG12" s="340"/>
      <c r="PH12" s="340"/>
      <c r="PI12" s="340"/>
      <c r="PJ12" s="340"/>
      <c r="PK12" s="340"/>
      <c r="PL12" s="340"/>
      <c r="PM12" s="340"/>
      <c r="PN12" s="340"/>
      <c r="PO12" s="340"/>
      <c r="PP12" s="340"/>
      <c r="PQ12" s="340"/>
      <c r="PR12" s="340"/>
      <c r="PS12" s="340"/>
      <c r="PT12" s="340"/>
      <c r="PU12" s="340"/>
      <c r="PV12" s="340"/>
      <c r="PW12" s="340"/>
      <c r="PX12" s="340"/>
      <c r="PY12" s="340"/>
      <c r="PZ12" s="340"/>
      <c r="QA12" s="340"/>
      <c r="QB12" s="340"/>
      <c r="QC12" s="340"/>
      <c r="QD12" s="340"/>
      <c r="QE12" s="340"/>
      <c r="QF12" s="340"/>
      <c r="QG12" s="340"/>
      <c r="QH12" s="340"/>
      <c r="QI12" s="340"/>
      <c r="QJ12" s="340"/>
      <c r="QK12" s="340"/>
      <c r="QL12" s="340"/>
      <c r="QM12" s="340"/>
      <c r="QN12" s="340"/>
      <c r="QO12" s="340"/>
      <c r="QP12" s="340"/>
      <c r="QQ12" s="340"/>
      <c r="QR12" s="340"/>
      <c r="QS12" s="340"/>
      <c r="QT12" s="340"/>
      <c r="QU12" s="340"/>
      <c r="QV12" s="340"/>
      <c r="QW12" s="340"/>
      <c r="QX12" s="340"/>
      <c r="QY12" s="340"/>
      <c r="QZ12" s="340"/>
      <c r="RA12" s="340"/>
      <c r="RB12" s="340"/>
      <c r="RC12" s="340"/>
      <c r="RD12" s="340"/>
      <c r="RE12" s="340"/>
      <c r="RF12" s="340"/>
      <c r="RG12" s="340"/>
      <c r="RH12" s="340"/>
      <c r="RI12" s="340"/>
      <c r="RJ12" s="340"/>
      <c r="RK12" s="340"/>
      <c r="RL12" s="340"/>
      <c r="RM12" s="340"/>
      <c r="RN12" s="340"/>
      <c r="RO12" s="340"/>
      <c r="RP12" s="340"/>
      <c r="RQ12" s="340"/>
      <c r="RR12" s="340"/>
      <c r="RS12" s="340"/>
      <c r="RT12" s="340"/>
      <c r="RU12" s="340"/>
      <c r="RV12" s="340"/>
      <c r="RW12" s="340"/>
      <c r="RX12" s="340"/>
      <c r="RY12" s="340"/>
      <c r="RZ12" s="340"/>
      <c r="SA12" s="340"/>
      <c r="SB12" s="340"/>
      <c r="SC12" s="340"/>
      <c r="SD12" s="340"/>
      <c r="SE12" s="340"/>
      <c r="SF12" s="340"/>
      <c r="SG12" s="340"/>
      <c r="SH12" s="340"/>
      <c r="SI12" s="340"/>
      <c r="SJ12" s="340"/>
      <c r="SK12" s="1339"/>
    </row>
    <row r="13" spans="1:505" s="250" customFormat="1" ht="15">
      <c r="A13" s="1457"/>
      <c r="B13" s="90" t="s">
        <v>59</v>
      </c>
      <c r="C13" s="192" t="s">
        <v>111</v>
      </c>
      <c r="D13" s="105">
        <v>30</v>
      </c>
      <c r="E13" s="106" t="s">
        <v>0</v>
      </c>
      <c r="F13" s="107">
        <v>1</v>
      </c>
      <c r="G13" s="145">
        <v>10250</v>
      </c>
      <c r="H13" s="147">
        <v>2000</v>
      </c>
      <c r="I13" s="148">
        <v>7422</v>
      </c>
      <c r="J13" s="147">
        <f t="shared" si="0"/>
        <v>5422</v>
      </c>
      <c r="K13" s="146">
        <f t="shared" si="3"/>
        <v>10250</v>
      </c>
      <c r="L13" s="169">
        <v>3.8682894612699311E-3</v>
      </c>
      <c r="M13" s="147">
        <f t="shared" si="1"/>
        <v>1905.4207472403057</v>
      </c>
      <c r="N13" s="147">
        <f t="shared" si="4"/>
        <v>2000</v>
      </c>
      <c r="O13" s="147">
        <f t="shared" si="5"/>
        <v>5422</v>
      </c>
      <c r="P13" s="147">
        <f t="shared" si="6"/>
        <v>7422</v>
      </c>
      <c r="Q13" s="148">
        <v>0</v>
      </c>
      <c r="R13" s="147">
        <f t="shared" si="2"/>
        <v>9327.420747240305</v>
      </c>
      <c r="S13" s="148">
        <v>0</v>
      </c>
      <c r="T13" s="147">
        <f t="shared" si="7"/>
        <v>8628.5113295469982</v>
      </c>
      <c r="U13" s="148">
        <f t="shared" si="8"/>
        <v>0</v>
      </c>
      <c r="V13" s="148">
        <f>IF(K13=0,0,(HLOOKUP(E13,'2012-2013 CE W T&amp;D &amp; ConsCredit'!$C$6:$P$36,D13+1,FALSE)))</f>
        <v>2.57679265504916</v>
      </c>
      <c r="W13" s="147">
        <f t="shared" si="9"/>
        <v>26412.124714253889</v>
      </c>
      <c r="X13" s="148"/>
      <c r="Y13" s="91">
        <f t="shared" si="13"/>
        <v>3.0610291515536017</v>
      </c>
      <c r="Z13" s="172"/>
      <c r="AA13" s="147">
        <f t="shared" si="10"/>
        <v>3905.420747240305</v>
      </c>
      <c r="AB13" s="147">
        <f t="shared" si="11"/>
        <v>3612.7851500835386</v>
      </c>
      <c r="AC13" s="148">
        <f>IF(K13=0,0,(HLOOKUP(E13,'2012-2013 CE W T&amp;D No ConsCredi'!$C$6:$P$36,D13+1,FALSE)))</f>
        <v>2.3425387773174182</v>
      </c>
      <c r="AD13" s="147">
        <f t="shared" si="12"/>
        <v>24011.022467503535</v>
      </c>
      <c r="AE13" s="1315"/>
      <c r="AF13" s="91">
        <f t="shared" si="14"/>
        <v>6.6461252108911948</v>
      </c>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40"/>
      <c r="EG13" s="340"/>
      <c r="EH13" s="340"/>
      <c r="EI13" s="340"/>
      <c r="EJ13" s="340"/>
      <c r="EK13" s="340"/>
      <c r="EL13" s="340"/>
      <c r="EM13" s="340"/>
      <c r="EN13" s="340"/>
      <c r="EO13" s="340"/>
      <c r="EP13" s="340"/>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c r="FP13" s="340"/>
      <c r="FQ13" s="340"/>
      <c r="FR13" s="340"/>
      <c r="FS13" s="340"/>
      <c r="FT13" s="340"/>
      <c r="FU13" s="340"/>
      <c r="FV13" s="340"/>
      <c r="FW13" s="340"/>
      <c r="FX13" s="340"/>
      <c r="FY13" s="340"/>
      <c r="FZ13" s="340"/>
      <c r="GA13" s="340"/>
      <c r="GB13" s="340"/>
      <c r="GC13" s="340"/>
      <c r="GD13" s="340"/>
      <c r="GE13" s="340"/>
      <c r="GF13" s="340"/>
      <c r="GG13" s="340"/>
      <c r="GH13" s="340"/>
      <c r="GI13" s="340"/>
      <c r="GJ13" s="340"/>
      <c r="GK13" s="340"/>
      <c r="GL13" s="340"/>
      <c r="GM13" s="340"/>
      <c r="GN13" s="340"/>
      <c r="GO13" s="340"/>
      <c r="GP13" s="340"/>
      <c r="GQ13" s="340"/>
      <c r="GR13" s="340"/>
      <c r="GS13" s="340"/>
      <c r="GT13" s="340"/>
      <c r="GU13" s="340"/>
      <c r="GV13" s="340"/>
      <c r="GW13" s="340"/>
      <c r="GX13" s="340"/>
      <c r="GY13" s="340"/>
      <c r="GZ13" s="340"/>
      <c r="HA13" s="340"/>
      <c r="HB13" s="340"/>
      <c r="HC13" s="340"/>
      <c r="HD13" s="340"/>
      <c r="HE13" s="340"/>
      <c r="HF13" s="340"/>
      <c r="HG13" s="340"/>
      <c r="HH13" s="340"/>
      <c r="HI13" s="340"/>
      <c r="HJ13" s="340"/>
      <c r="HK13" s="340"/>
      <c r="HL13" s="340"/>
      <c r="HM13" s="340"/>
      <c r="HN13" s="340"/>
      <c r="HO13" s="340"/>
      <c r="HP13" s="340"/>
      <c r="HQ13" s="340"/>
      <c r="HR13" s="340"/>
      <c r="HS13" s="340"/>
      <c r="HT13" s="340"/>
      <c r="HU13" s="340"/>
      <c r="HV13" s="340"/>
      <c r="HW13" s="340"/>
      <c r="HX13" s="340"/>
      <c r="HY13" s="340"/>
      <c r="HZ13" s="340"/>
      <c r="IA13" s="340"/>
      <c r="IB13" s="340"/>
      <c r="IC13" s="340"/>
      <c r="ID13" s="340"/>
      <c r="IE13" s="340"/>
      <c r="IF13" s="340"/>
      <c r="IG13" s="340"/>
      <c r="IH13" s="340"/>
      <c r="II13" s="340"/>
      <c r="IJ13" s="340"/>
      <c r="IK13" s="340"/>
      <c r="IL13" s="340"/>
      <c r="IM13" s="340"/>
      <c r="IN13" s="340"/>
      <c r="IO13" s="340"/>
      <c r="IP13" s="340"/>
      <c r="IQ13" s="340"/>
      <c r="IR13" s="340"/>
      <c r="IS13" s="340"/>
      <c r="IT13" s="340"/>
      <c r="IU13" s="340"/>
      <c r="IV13" s="340"/>
      <c r="IW13" s="340"/>
      <c r="IX13" s="340"/>
      <c r="IY13" s="340"/>
      <c r="IZ13" s="340"/>
      <c r="JA13" s="340"/>
      <c r="JB13" s="340"/>
      <c r="JC13" s="340"/>
      <c r="JD13" s="340"/>
      <c r="JE13" s="340"/>
      <c r="JF13" s="340"/>
      <c r="JG13" s="340"/>
      <c r="JH13" s="340"/>
      <c r="JI13" s="340"/>
      <c r="JJ13" s="340"/>
      <c r="JK13" s="340"/>
      <c r="JL13" s="340"/>
      <c r="JM13" s="340"/>
      <c r="JN13" s="340"/>
      <c r="JO13" s="340"/>
      <c r="JP13" s="340"/>
      <c r="JQ13" s="340"/>
      <c r="JR13" s="340"/>
      <c r="JS13" s="340"/>
      <c r="JT13" s="340"/>
      <c r="JU13" s="340"/>
      <c r="JV13" s="340"/>
      <c r="JW13" s="340"/>
      <c r="JX13" s="340"/>
      <c r="JY13" s="340"/>
      <c r="JZ13" s="340"/>
      <c r="KA13" s="340"/>
      <c r="KB13" s="340"/>
      <c r="KC13" s="340"/>
      <c r="KD13" s="340"/>
      <c r="KE13" s="340"/>
      <c r="KF13" s="340"/>
      <c r="KG13" s="340"/>
      <c r="KH13" s="340"/>
      <c r="KI13" s="340"/>
      <c r="KJ13" s="340"/>
      <c r="KK13" s="340"/>
      <c r="KL13" s="340"/>
      <c r="KM13" s="340"/>
      <c r="KN13" s="340"/>
      <c r="KO13" s="340"/>
      <c r="KP13" s="340"/>
      <c r="KQ13" s="340"/>
      <c r="KR13" s="340"/>
      <c r="KS13" s="340"/>
      <c r="KT13" s="340"/>
      <c r="KU13" s="340"/>
      <c r="KV13" s="340"/>
      <c r="KW13" s="340"/>
      <c r="KX13" s="340"/>
      <c r="KY13" s="340"/>
      <c r="KZ13" s="340"/>
      <c r="LA13" s="340"/>
      <c r="LB13" s="340"/>
      <c r="LC13" s="340"/>
      <c r="LD13" s="340"/>
      <c r="LE13" s="340"/>
      <c r="LF13" s="340"/>
      <c r="LG13" s="340"/>
      <c r="LH13" s="340"/>
      <c r="LI13" s="340"/>
      <c r="LJ13" s="340"/>
      <c r="LK13" s="340"/>
      <c r="LL13" s="340"/>
      <c r="LM13" s="340"/>
      <c r="LN13" s="340"/>
      <c r="LO13" s="340"/>
      <c r="LP13" s="340"/>
      <c r="LQ13" s="340"/>
      <c r="LR13" s="340"/>
      <c r="LS13" s="340"/>
      <c r="LT13" s="340"/>
      <c r="LU13" s="340"/>
      <c r="LV13" s="340"/>
      <c r="LW13" s="340"/>
      <c r="LX13" s="340"/>
      <c r="LY13" s="340"/>
      <c r="LZ13" s="340"/>
      <c r="MA13" s="340"/>
      <c r="MB13" s="340"/>
      <c r="MC13" s="340"/>
      <c r="MD13" s="340"/>
      <c r="ME13" s="340"/>
      <c r="MF13" s="340"/>
      <c r="MG13" s="340"/>
      <c r="MH13" s="340"/>
      <c r="MI13" s="340"/>
      <c r="MJ13" s="340"/>
      <c r="MK13" s="340"/>
      <c r="ML13" s="340"/>
      <c r="MM13" s="340"/>
      <c r="MN13" s="340"/>
      <c r="MO13" s="340"/>
      <c r="MP13" s="340"/>
      <c r="MQ13" s="340"/>
      <c r="MR13" s="340"/>
      <c r="MS13" s="340"/>
      <c r="MT13" s="340"/>
      <c r="MU13" s="340"/>
      <c r="MV13" s="340"/>
      <c r="MW13" s="340"/>
      <c r="MX13" s="340"/>
      <c r="MY13" s="340"/>
      <c r="MZ13" s="340"/>
      <c r="NA13" s="340"/>
      <c r="NB13" s="340"/>
      <c r="NC13" s="340"/>
      <c r="ND13" s="340"/>
      <c r="NE13" s="340"/>
      <c r="NF13" s="340"/>
      <c r="NG13" s="340"/>
      <c r="NH13" s="340"/>
      <c r="NI13" s="340"/>
      <c r="NJ13" s="340"/>
      <c r="NK13" s="340"/>
      <c r="NL13" s="340"/>
      <c r="NM13" s="340"/>
      <c r="NN13" s="340"/>
      <c r="NO13" s="340"/>
      <c r="NP13" s="340"/>
      <c r="NQ13" s="340"/>
      <c r="NR13" s="340"/>
      <c r="NS13" s="340"/>
      <c r="NT13" s="340"/>
      <c r="NU13" s="340"/>
      <c r="NV13" s="340"/>
      <c r="NW13" s="340"/>
      <c r="NX13" s="340"/>
      <c r="NY13" s="340"/>
      <c r="NZ13" s="340"/>
      <c r="OA13" s="340"/>
      <c r="OB13" s="340"/>
      <c r="OC13" s="340"/>
      <c r="OD13" s="340"/>
      <c r="OE13" s="340"/>
      <c r="OF13" s="340"/>
      <c r="OG13" s="340"/>
      <c r="OH13" s="340"/>
      <c r="OI13" s="340"/>
      <c r="OJ13" s="340"/>
      <c r="OK13" s="340"/>
      <c r="OL13" s="340"/>
      <c r="OM13" s="340"/>
      <c r="ON13" s="340"/>
      <c r="OO13" s="340"/>
      <c r="OP13" s="340"/>
      <c r="OQ13" s="340"/>
      <c r="OR13" s="340"/>
      <c r="OS13" s="340"/>
      <c r="OT13" s="340"/>
      <c r="OU13" s="340"/>
      <c r="OV13" s="340"/>
      <c r="OW13" s="340"/>
      <c r="OX13" s="340"/>
      <c r="OY13" s="340"/>
      <c r="OZ13" s="340"/>
      <c r="PA13" s="340"/>
      <c r="PB13" s="340"/>
      <c r="PC13" s="340"/>
      <c r="PD13" s="340"/>
      <c r="PE13" s="340"/>
      <c r="PF13" s="340"/>
      <c r="PG13" s="340"/>
      <c r="PH13" s="340"/>
      <c r="PI13" s="340"/>
      <c r="PJ13" s="340"/>
      <c r="PK13" s="340"/>
      <c r="PL13" s="340"/>
      <c r="PM13" s="340"/>
      <c r="PN13" s="340"/>
      <c r="PO13" s="340"/>
      <c r="PP13" s="340"/>
      <c r="PQ13" s="340"/>
      <c r="PR13" s="340"/>
      <c r="PS13" s="340"/>
      <c r="PT13" s="340"/>
      <c r="PU13" s="340"/>
      <c r="PV13" s="340"/>
      <c r="PW13" s="340"/>
      <c r="PX13" s="340"/>
      <c r="PY13" s="340"/>
      <c r="PZ13" s="340"/>
      <c r="QA13" s="340"/>
      <c r="QB13" s="340"/>
      <c r="QC13" s="340"/>
      <c r="QD13" s="340"/>
      <c r="QE13" s="340"/>
      <c r="QF13" s="340"/>
      <c r="QG13" s="340"/>
      <c r="QH13" s="340"/>
      <c r="QI13" s="340"/>
      <c r="QJ13" s="340"/>
      <c r="QK13" s="340"/>
      <c r="QL13" s="340"/>
      <c r="QM13" s="340"/>
      <c r="QN13" s="340"/>
      <c r="QO13" s="340"/>
      <c r="QP13" s="340"/>
      <c r="QQ13" s="340"/>
      <c r="QR13" s="340"/>
      <c r="QS13" s="340"/>
      <c r="QT13" s="340"/>
      <c r="QU13" s="340"/>
      <c r="QV13" s="340"/>
      <c r="QW13" s="340"/>
      <c r="QX13" s="340"/>
      <c r="QY13" s="340"/>
      <c r="QZ13" s="340"/>
      <c r="RA13" s="340"/>
      <c r="RB13" s="340"/>
      <c r="RC13" s="340"/>
      <c r="RD13" s="340"/>
      <c r="RE13" s="340"/>
      <c r="RF13" s="340"/>
      <c r="RG13" s="340"/>
      <c r="RH13" s="340"/>
      <c r="RI13" s="340"/>
      <c r="RJ13" s="340"/>
      <c r="RK13" s="340"/>
      <c r="RL13" s="340"/>
      <c r="RM13" s="340"/>
      <c r="RN13" s="340"/>
      <c r="RO13" s="340"/>
      <c r="RP13" s="340"/>
      <c r="RQ13" s="340"/>
      <c r="RR13" s="340"/>
      <c r="RS13" s="340"/>
      <c r="RT13" s="340"/>
      <c r="RU13" s="340"/>
      <c r="RV13" s="340"/>
      <c r="RW13" s="340"/>
      <c r="RX13" s="340"/>
      <c r="RY13" s="340"/>
      <c r="RZ13" s="340"/>
      <c r="SA13" s="340"/>
      <c r="SB13" s="340"/>
      <c r="SC13" s="340"/>
      <c r="SD13" s="340"/>
      <c r="SE13" s="340"/>
      <c r="SF13" s="340"/>
      <c r="SG13" s="340"/>
      <c r="SH13" s="340"/>
      <c r="SI13" s="340"/>
      <c r="SJ13" s="340"/>
      <c r="SK13" s="1339"/>
    </row>
    <row r="14" spans="1:505" s="250" customFormat="1" ht="15">
      <c r="A14" s="1457"/>
      <c r="B14" s="90" t="s">
        <v>59</v>
      </c>
      <c r="C14" s="192" t="s">
        <v>112</v>
      </c>
      <c r="D14" s="105">
        <v>30</v>
      </c>
      <c r="E14" s="106" t="s">
        <v>0</v>
      </c>
      <c r="F14" s="107">
        <v>6</v>
      </c>
      <c r="G14" s="145">
        <v>14000</v>
      </c>
      <c r="H14" s="147">
        <v>1000</v>
      </c>
      <c r="I14" s="148">
        <v>7422</v>
      </c>
      <c r="J14" s="147">
        <f t="shared" si="0"/>
        <v>6422</v>
      </c>
      <c r="K14" s="146">
        <f t="shared" si="3"/>
        <v>84000</v>
      </c>
      <c r="L14" s="169">
        <v>3.1701103877724311E-2</v>
      </c>
      <c r="M14" s="147">
        <f t="shared" si="1"/>
        <v>15615.155392018114</v>
      </c>
      <c r="N14" s="147">
        <f t="shared" si="4"/>
        <v>6000</v>
      </c>
      <c r="O14" s="147">
        <f t="shared" si="5"/>
        <v>38532</v>
      </c>
      <c r="P14" s="147">
        <f t="shared" si="6"/>
        <v>44532</v>
      </c>
      <c r="Q14" s="148">
        <v>0</v>
      </c>
      <c r="R14" s="147">
        <f t="shared" si="2"/>
        <v>60147.155392018118</v>
      </c>
      <c r="S14" s="148">
        <v>0</v>
      </c>
      <c r="T14" s="147">
        <f t="shared" si="7"/>
        <v>55640.291759498723</v>
      </c>
      <c r="U14" s="148">
        <f t="shared" si="8"/>
        <v>0</v>
      </c>
      <c r="V14" s="148">
        <f>IF(K14=0,0,(HLOOKUP(E14,'2012-2013 CE W T&amp;D &amp; ConsCredit'!$C$6:$P$36,D14+1,FALSE)))</f>
        <v>2.57679265504916</v>
      </c>
      <c r="W14" s="147">
        <f t="shared" si="9"/>
        <v>216450.58302412945</v>
      </c>
      <c r="X14" s="148"/>
      <c r="Y14" s="91">
        <f t="shared" si="13"/>
        <v>3.8901769954715908</v>
      </c>
      <c r="Z14" s="172"/>
      <c r="AA14" s="147">
        <f t="shared" si="10"/>
        <v>21615.155392018118</v>
      </c>
      <c r="AB14" s="147">
        <f t="shared" si="11"/>
        <v>19995.518401496873</v>
      </c>
      <c r="AC14" s="148">
        <f>IF(K14=0,0,(HLOOKUP(E14,'2012-2013 CE W T&amp;D No ConsCredi'!$C$6:$P$36,D14+1,FALSE)))</f>
        <v>2.3425387773174182</v>
      </c>
      <c r="AD14" s="147">
        <f t="shared" si="12"/>
        <v>196773.25729466314</v>
      </c>
      <c r="AE14" s="1315"/>
      <c r="AF14" s="91">
        <f t="shared" si="14"/>
        <v>9.8408680056993472</v>
      </c>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40"/>
      <c r="EG14" s="340"/>
      <c r="EH14" s="340"/>
      <c r="EI14" s="340"/>
      <c r="EJ14" s="340"/>
      <c r="EK14" s="340"/>
      <c r="EL14" s="340"/>
      <c r="EM14" s="340"/>
      <c r="EN14" s="340"/>
      <c r="EO14" s="340"/>
      <c r="EP14" s="340"/>
      <c r="EQ14" s="340"/>
      <c r="ER14" s="340"/>
      <c r="ES14" s="340"/>
      <c r="ET14" s="340"/>
      <c r="EU14" s="340"/>
      <c r="EV14" s="340"/>
      <c r="EW14" s="340"/>
      <c r="EX14" s="340"/>
      <c r="EY14" s="340"/>
      <c r="EZ14" s="340"/>
      <c r="FA14" s="340"/>
      <c r="FB14" s="340"/>
      <c r="FC14" s="340"/>
      <c r="FD14" s="340"/>
      <c r="FE14" s="340"/>
      <c r="FF14" s="340"/>
      <c r="FG14" s="340"/>
      <c r="FH14" s="340"/>
      <c r="FI14" s="340"/>
      <c r="FJ14" s="340"/>
      <c r="FK14" s="340"/>
      <c r="FL14" s="340"/>
      <c r="FM14" s="340"/>
      <c r="FN14" s="340"/>
      <c r="FO14" s="340"/>
      <c r="FP14" s="340"/>
      <c r="FQ14" s="340"/>
      <c r="FR14" s="340"/>
      <c r="FS14" s="340"/>
      <c r="FT14" s="340"/>
      <c r="FU14" s="340"/>
      <c r="FV14" s="340"/>
      <c r="FW14" s="340"/>
      <c r="FX14" s="340"/>
      <c r="FY14" s="340"/>
      <c r="FZ14" s="340"/>
      <c r="GA14" s="340"/>
      <c r="GB14" s="340"/>
      <c r="GC14" s="340"/>
      <c r="GD14" s="340"/>
      <c r="GE14" s="340"/>
      <c r="GF14" s="340"/>
      <c r="GG14" s="340"/>
      <c r="GH14" s="340"/>
      <c r="GI14" s="340"/>
      <c r="GJ14" s="340"/>
      <c r="GK14" s="340"/>
      <c r="GL14" s="340"/>
      <c r="GM14" s="340"/>
      <c r="GN14" s="340"/>
      <c r="GO14" s="340"/>
      <c r="GP14" s="340"/>
      <c r="GQ14" s="340"/>
      <c r="GR14" s="340"/>
      <c r="GS14" s="340"/>
      <c r="GT14" s="340"/>
      <c r="GU14" s="340"/>
      <c r="GV14" s="340"/>
      <c r="GW14" s="340"/>
      <c r="GX14" s="340"/>
      <c r="GY14" s="340"/>
      <c r="GZ14" s="340"/>
      <c r="HA14" s="340"/>
      <c r="HB14" s="340"/>
      <c r="HC14" s="340"/>
      <c r="HD14" s="340"/>
      <c r="HE14" s="340"/>
      <c r="HF14" s="340"/>
      <c r="HG14" s="340"/>
      <c r="HH14" s="340"/>
      <c r="HI14" s="340"/>
      <c r="HJ14" s="340"/>
      <c r="HK14" s="340"/>
      <c r="HL14" s="340"/>
      <c r="HM14" s="340"/>
      <c r="HN14" s="340"/>
      <c r="HO14" s="340"/>
      <c r="HP14" s="340"/>
      <c r="HQ14" s="340"/>
      <c r="HR14" s="340"/>
      <c r="HS14" s="340"/>
      <c r="HT14" s="340"/>
      <c r="HU14" s="340"/>
      <c r="HV14" s="340"/>
      <c r="HW14" s="340"/>
      <c r="HX14" s="340"/>
      <c r="HY14" s="340"/>
      <c r="HZ14" s="340"/>
      <c r="IA14" s="340"/>
      <c r="IB14" s="340"/>
      <c r="IC14" s="340"/>
      <c r="ID14" s="340"/>
      <c r="IE14" s="340"/>
      <c r="IF14" s="340"/>
      <c r="IG14" s="340"/>
      <c r="IH14" s="340"/>
      <c r="II14" s="340"/>
      <c r="IJ14" s="340"/>
      <c r="IK14" s="340"/>
      <c r="IL14" s="340"/>
      <c r="IM14" s="340"/>
      <c r="IN14" s="340"/>
      <c r="IO14" s="340"/>
      <c r="IP14" s="340"/>
      <c r="IQ14" s="340"/>
      <c r="IR14" s="340"/>
      <c r="IS14" s="340"/>
      <c r="IT14" s="340"/>
      <c r="IU14" s="340"/>
      <c r="IV14" s="340"/>
      <c r="IW14" s="340"/>
      <c r="IX14" s="340"/>
      <c r="IY14" s="340"/>
      <c r="IZ14" s="340"/>
      <c r="JA14" s="340"/>
      <c r="JB14" s="340"/>
      <c r="JC14" s="340"/>
      <c r="JD14" s="340"/>
      <c r="JE14" s="340"/>
      <c r="JF14" s="340"/>
      <c r="JG14" s="340"/>
      <c r="JH14" s="340"/>
      <c r="JI14" s="340"/>
      <c r="JJ14" s="340"/>
      <c r="JK14" s="340"/>
      <c r="JL14" s="340"/>
      <c r="JM14" s="340"/>
      <c r="JN14" s="340"/>
      <c r="JO14" s="340"/>
      <c r="JP14" s="340"/>
      <c r="JQ14" s="340"/>
      <c r="JR14" s="340"/>
      <c r="JS14" s="340"/>
      <c r="JT14" s="340"/>
      <c r="JU14" s="340"/>
      <c r="JV14" s="340"/>
      <c r="JW14" s="340"/>
      <c r="JX14" s="340"/>
      <c r="JY14" s="340"/>
      <c r="JZ14" s="340"/>
      <c r="KA14" s="340"/>
      <c r="KB14" s="340"/>
      <c r="KC14" s="340"/>
      <c r="KD14" s="340"/>
      <c r="KE14" s="340"/>
      <c r="KF14" s="340"/>
      <c r="KG14" s="340"/>
      <c r="KH14" s="340"/>
      <c r="KI14" s="340"/>
      <c r="KJ14" s="340"/>
      <c r="KK14" s="340"/>
      <c r="KL14" s="340"/>
      <c r="KM14" s="340"/>
      <c r="KN14" s="340"/>
      <c r="KO14" s="340"/>
      <c r="KP14" s="340"/>
      <c r="KQ14" s="340"/>
      <c r="KR14" s="340"/>
      <c r="KS14" s="340"/>
      <c r="KT14" s="340"/>
      <c r="KU14" s="340"/>
      <c r="KV14" s="340"/>
      <c r="KW14" s="340"/>
      <c r="KX14" s="340"/>
      <c r="KY14" s="340"/>
      <c r="KZ14" s="340"/>
      <c r="LA14" s="340"/>
      <c r="LB14" s="340"/>
      <c r="LC14" s="340"/>
      <c r="LD14" s="340"/>
      <c r="LE14" s="340"/>
      <c r="LF14" s="340"/>
      <c r="LG14" s="340"/>
      <c r="LH14" s="340"/>
      <c r="LI14" s="340"/>
      <c r="LJ14" s="340"/>
      <c r="LK14" s="340"/>
      <c r="LL14" s="340"/>
      <c r="LM14" s="340"/>
      <c r="LN14" s="340"/>
      <c r="LO14" s="340"/>
      <c r="LP14" s="340"/>
      <c r="LQ14" s="340"/>
      <c r="LR14" s="340"/>
      <c r="LS14" s="340"/>
      <c r="LT14" s="340"/>
      <c r="LU14" s="340"/>
      <c r="LV14" s="340"/>
      <c r="LW14" s="340"/>
      <c r="LX14" s="340"/>
      <c r="LY14" s="340"/>
      <c r="LZ14" s="340"/>
      <c r="MA14" s="340"/>
      <c r="MB14" s="340"/>
      <c r="MC14" s="340"/>
      <c r="MD14" s="340"/>
      <c r="ME14" s="340"/>
      <c r="MF14" s="340"/>
      <c r="MG14" s="340"/>
      <c r="MH14" s="340"/>
      <c r="MI14" s="340"/>
      <c r="MJ14" s="340"/>
      <c r="MK14" s="340"/>
      <c r="ML14" s="340"/>
      <c r="MM14" s="340"/>
      <c r="MN14" s="340"/>
      <c r="MO14" s="340"/>
      <c r="MP14" s="340"/>
      <c r="MQ14" s="340"/>
      <c r="MR14" s="340"/>
      <c r="MS14" s="340"/>
      <c r="MT14" s="340"/>
      <c r="MU14" s="340"/>
      <c r="MV14" s="340"/>
      <c r="MW14" s="340"/>
      <c r="MX14" s="340"/>
      <c r="MY14" s="340"/>
      <c r="MZ14" s="340"/>
      <c r="NA14" s="340"/>
      <c r="NB14" s="340"/>
      <c r="NC14" s="340"/>
      <c r="ND14" s="340"/>
      <c r="NE14" s="340"/>
      <c r="NF14" s="340"/>
      <c r="NG14" s="340"/>
      <c r="NH14" s="340"/>
      <c r="NI14" s="340"/>
      <c r="NJ14" s="340"/>
      <c r="NK14" s="340"/>
      <c r="NL14" s="340"/>
      <c r="NM14" s="340"/>
      <c r="NN14" s="340"/>
      <c r="NO14" s="340"/>
      <c r="NP14" s="340"/>
      <c r="NQ14" s="340"/>
      <c r="NR14" s="340"/>
      <c r="NS14" s="340"/>
      <c r="NT14" s="340"/>
      <c r="NU14" s="340"/>
      <c r="NV14" s="340"/>
      <c r="NW14" s="340"/>
      <c r="NX14" s="340"/>
      <c r="NY14" s="340"/>
      <c r="NZ14" s="340"/>
      <c r="OA14" s="340"/>
      <c r="OB14" s="340"/>
      <c r="OC14" s="340"/>
      <c r="OD14" s="340"/>
      <c r="OE14" s="340"/>
      <c r="OF14" s="340"/>
      <c r="OG14" s="340"/>
      <c r="OH14" s="340"/>
      <c r="OI14" s="340"/>
      <c r="OJ14" s="340"/>
      <c r="OK14" s="340"/>
      <c r="OL14" s="340"/>
      <c r="OM14" s="340"/>
      <c r="ON14" s="340"/>
      <c r="OO14" s="340"/>
      <c r="OP14" s="340"/>
      <c r="OQ14" s="340"/>
      <c r="OR14" s="340"/>
      <c r="OS14" s="340"/>
      <c r="OT14" s="340"/>
      <c r="OU14" s="340"/>
      <c r="OV14" s="340"/>
      <c r="OW14" s="340"/>
      <c r="OX14" s="340"/>
      <c r="OY14" s="340"/>
      <c r="OZ14" s="340"/>
      <c r="PA14" s="340"/>
      <c r="PB14" s="340"/>
      <c r="PC14" s="340"/>
      <c r="PD14" s="340"/>
      <c r="PE14" s="340"/>
      <c r="PF14" s="340"/>
      <c r="PG14" s="340"/>
      <c r="PH14" s="340"/>
      <c r="PI14" s="340"/>
      <c r="PJ14" s="340"/>
      <c r="PK14" s="340"/>
      <c r="PL14" s="340"/>
      <c r="PM14" s="340"/>
      <c r="PN14" s="340"/>
      <c r="PO14" s="340"/>
      <c r="PP14" s="340"/>
      <c r="PQ14" s="340"/>
      <c r="PR14" s="340"/>
      <c r="PS14" s="340"/>
      <c r="PT14" s="340"/>
      <c r="PU14" s="340"/>
      <c r="PV14" s="340"/>
      <c r="PW14" s="340"/>
      <c r="PX14" s="340"/>
      <c r="PY14" s="340"/>
      <c r="PZ14" s="340"/>
      <c r="QA14" s="340"/>
      <c r="QB14" s="340"/>
      <c r="QC14" s="340"/>
      <c r="QD14" s="340"/>
      <c r="QE14" s="340"/>
      <c r="QF14" s="340"/>
      <c r="QG14" s="340"/>
      <c r="QH14" s="340"/>
      <c r="QI14" s="340"/>
      <c r="QJ14" s="340"/>
      <c r="QK14" s="340"/>
      <c r="QL14" s="340"/>
      <c r="QM14" s="340"/>
      <c r="QN14" s="340"/>
      <c r="QO14" s="340"/>
      <c r="QP14" s="340"/>
      <c r="QQ14" s="340"/>
      <c r="QR14" s="340"/>
      <c r="QS14" s="340"/>
      <c r="QT14" s="340"/>
      <c r="QU14" s="340"/>
      <c r="QV14" s="340"/>
      <c r="QW14" s="340"/>
      <c r="QX14" s="340"/>
      <c r="QY14" s="340"/>
      <c r="QZ14" s="340"/>
      <c r="RA14" s="340"/>
      <c r="RB14" s="340"/>
      <c r="RC14" s="340"/>
      <c r="RD14" s="340"/>
      <c r="RE14" s="340"/>
      <c r="RF14" s="340"/>
      <c r="RG14" s="340"/>
      <c r="RH14" s="340"/>
      <c r="RI14" s="340"/>
      <c r="RJ14" s="340"/>
      <c r="RK14" s="340"/>
      <c r="RL14" s="340"/>
      <c r="RM14" s="340"/>
      <c r="RN14" s="340"/>
      <c r="RO14" s="340"/>
      <c r="RP14" s="340"/>
      <c r="RQ14" s="340"/>
      <c r="RR14" s="340"/>
      <c r="RS14" s="340"/>
      <c r="RT14" s="340"/>
      <c r="RU14" s="340"/>
      <c r="RV14" s="340"/>
      <c r="RW14" s="340"/>
      <c r="RX14" s="340"/>
      <c r="RY14" s="340"/>
      <c r="RZ14" s="340"/>
      <c r="SA14" s="340"/>
      <c r="SB14" s="340"/>
      <c r="SC14" s="340"/>
      <c r="SD14" s="340"/>
      <c r="SE14" s="340"/>
      <c r="SF14" s="340"/>
      <c r="SG14" s="340"/>
      <c r="SH14" s="340"/>
      <c r="SI14" s="340"/>
      <c r="SJ14" s="340"/>
      <c r="SK14" s="1339"/>
    </row>
    <row r="15" spans="1:505" s="250" customFormat="1" ht="15">
      <c r="A15" s="1457"/>
      <c r="B15" s="90" t="s">
        <v>59</v>
      </c>
      <c r="C15" s="192" t="s">
        <v>113</v>
      </c>
      <c r="D15" s="105">
        <v>30</v>
      </c>
      <c r="E15" s="106" t="s">
        <v>0</v>
      </c>
      <c r="F15" s="107">
        <v>5</v>
      </c>
      <c r="G15" s="145">
        <v>10250</v>
      </c>
      <c r="H15" s="147">
        <v>1000</v>
      </c>
      <c r="I15" s="148">
        <v>5537</v>
      </c>
      <c r="J15" s="147">
        <f t="shared" si="0"/>
        <v>4537</v>
      </c>
      <c r="K15" s="146">
        <f t="shared" si="3"/>
        <v>51250</v>
      </c>
      <c r="L15" s="169">
        <v>1.9341447306349655E-2</v>
      </c>
      <c r="M15" s="147">
        <f t="shared" si="1"/>
        <v>9527.1037362015286</v>
      </c>
      <c r="N15" s="147">
        <f t="shared" si="4"/>
        <v>5000</v>
      </c>
      <c r="O15" s="147">
        <f t="shared" si="5"/>
        <v>22685</v>
      </c>
      <c r="P15" s="147">
        <f t="shared" si="6"/>
        <v>27685</v>
      </c>
      <c r="Q15" s="148">
        <v>0</v>
      </c>
      <c r="R15" s="147">
        <f t="shared" si="2"/>
        <v>37212.103736201527</v>
      </c>
      <c r="S15" s="148">
        <v>0</v>
      </c>
      <c r="T15" s="147">
        <f t="shared" si="7"/>
        <v>34423.777739316865</v>
      </c>
      <c r="U15" s="148">
        <f t="shared" si="8"/>
        <v>0</v>
      </c>
      <c r="V15" s="148">
        <f>IF(K15=0,0,(HLOOKUP(E15,'2012-2013 CE W T&amp;D &amp; ConsCredit'!$C$6:$P$36,D15+1,FALSE)))</f>
        <v>2.57679265504916</v>
      </c>
      <c r="W15" s="147">
        <f t="shared" si="9"/>
        <v>132060.62357126945</v>
      </c>
      <c r="X15" s="148"/>
      <c r="Y15" s="91">
        <f t="shared" si="13"/>
        <v>3.8363198999056216</v>
      </c>
      <c r="Z15" s="172"/>
      <c r="AA15" s="147">
        <f t="shared" si="10"/>
        <v>14527.103736201527</v>
      </c>
      <c r="AB15" s="147">
        <f t="shared" si="11"/>
        <v>13438.578849400117</v>
      </c>
      <c r="AC15" s="148">
        <f>IF(K15=0,0,(HLOOKUP(E15,'2012-2013 CE W T&amp;D No ConsCredi'!$C$6:$P$36,D15+1,FALSE)))</f>
        <v>2.3425387773174182</v>
      </c>
      <c r="AD15" s="147">
        <f t="shared" si="12"/>
        <v>120055.11233751768</v>
      </c>
      <c r="AE15" s="1315"/>
      <c r="AF15" s="91">
        <f t="shared" si="14"/>
        <v>8.9336166928749918</v>
      </c>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340"/>
      <c r="DI15" s="340"/>
      <c r="DJ15" s="340"/>
      <c r="DK15" s="340"/>
      <c r="DL15" s="340"/>
      <c r="DM15" s="340"/>
      <c r="DN15" s="340"/>
      <c r="DO15" s="340"/>
      <c r="DP15" s="340"/>
      <c r="DQ15" s="340"/>
      <c r="DR15" s="340"/>
      <c r="DS15" s="340"/>
      <c r="DT15" s="340"/>
      <c r="DU15" s="340"/>
      <c r="DV15" s="340"/>
      <c r="DW15" s="340"/>
      <c r="DX15" s="340"/>
      <c r="DY15" s="340"/>
      <c r="DZ15" s="340"/>
      <c r="EA15" s="340"/>
      <c r="EB15" s="340"/>
      <c r="EC15" s="340"/>
      <c r="ED15" s="340"/>
      <c r="EE15" s="340"/>
      <c r="EF15" s="340"/>
      <c r="EG15" s="340"/>
      <c r="EH15" s="340"/>
      <c r="EI15" s="340"/>
      <c r="EJ15" s="340"/>
      <c r="EK15" s="340"/>
      <c r="EL15" s="340"/>
      <c r="EM15" s="340"/>
      <c r="EN15" s="340"/>
      <c r="EO15" s="340"/>
      <c r="EP15" s="340"/>
      <c r="EQ15" s="340"/>
      <c r="ER15" s="340"/>
      <c r="ES15" s="340"/>
      <c r="ET15" s="340"/>
      <c r="EU15" s="340"/>
      <c r="EV15" s="340"/>
      <c r="EW15" s="340"/>
      <c r="EX15" s="340"/>
      <c r="EY15" s="340"/>
      <c r="EZ15" s="340"/>
      <c r="FA15" s="340"/>
      <c r="FB15" s="340"/>
      <c r="FC15" s="340"/>
      <c r="FD15" s="340"/>
      <c r="FE15" s="340"/>
      <c r="FF15" s="340"/>
      <c r="FG15" s="340"/>
      <c r="FH15" s="340"/>
      <c r="FI15" s="340"/>
      <c r="FJ15" s="340"/>
      <c r="FK15" s="340"/>
      <c r="FL15" s="340"/>
      <c r="FM15" s="340"/>
      <c r="FN15" s="340"/>
      <c r="FO15" s="340"/>
      <c r="FP15" s="340"/>
      <c r="FQ15" s="340"/>
      <c r="FR15" s="340"/>
      <c r="FS15" s="340"/>
      <c r="FT15" s="340"/>
      <c r="FU15" s="340"/>
      <c r="FV15" s="340"/>
      <c r="FW15" s="340"/>
      <c r="FX15" s="340"/>
      <c r="FY15" s="340"/>
      <c r="FZ15" s="340"/>
      <c r="GA15" s="340"/>
      <c r="GB15" s="340"/>
      <c r="GC15" s="340"/>
      <c r="GD15" s="340"/>
      <c r="GE15" s="340"/>
      <c r="GF15" s="340"/>
      <c r="GG15" s="340"/>
      <c r="GH15" s="340"/>
      <c r="GI15" s="340"/>
      <c r="GJ15" s="340"/>
      <c r="GK15" s="340"/>
      <c r="GL15" s="340"/>
      <c r="GM15" s="340"/>
      <c r="GN15" s="340"/>
      <c r="GO15" s="340"/>
      <c r="GP15" s="340"/>
      <c r="GQ15" s="340"/>
      <c r="GR15" s="340"/>
      <c r="GS15" s="340"/>
      <c r="GT15" s="340"/>
      <c r="GU15" s="340"/>
      <c r="GV15" s="340"/>
      <c r="GW15" s="340"/>
      <c r="GX15" s="340"/>
      <c r="GY15" s="340"/>
      <c r="GZ15" s="340"/>
      <c r="HA15" s="340"/>
      <c r="HB15" s="340"/>
      <c r="HC15" s="340"/>
      <c r="HD15" s="340"/>
      <c r="HE15" s="340"/>
      <c r="HF15" s="340"/>
      <c r="HG15" s="340"/>
      <c r="HH15" s="340"/>
      <c r="HI15" s="340"/>
      <c r="HJ15" s="340"/>
      <c r="HK15" s="340"/>
      <c r="HL15" s="340"/>
      <c r="HM15" s="340"/>
      <c r="HN15" s="340"/>
      <c r="HO15" s="340"/>
      <c r="HP15" s="340"/>
      <c r="HQ15" s="340"/>
      <c r="HR15" s="340"/>
      <c r="HS15" s="340"/>
      <c r="HT15" s="340"/>
      <c r="HU15" s="340"/>
      <c r="HV15" s="340"/>
      <c r="HW15" s="340"/>
      <c r="HX15" s="340"/>
      <c r="HY15" s="340"/>
      <c r="HZ15" s="340"/>
      <c r="IA15" s="340"/>
      <c r="IB15" s="340"/>
      <c r="IC15" s="340"/>
      <c r="ID15" s="340"/>
      <c r="IE15" s="340"/>
      <c r="IF15" s="340"/>
      <c r="IG15" s="340"/>
      <c r="IH15" s="340"/>
      <c r="II15" s="340"/>
      <c r="IJ15" s="340"/>
      <c r="IK15" s="340"/>
      <c r="IL15" s="340"/>
      <c r="IM15" s="340"/>
      <c r="IN15" s="340"/>
      <c r="IO15" s="340"/>
      <c r="IP15" s="340"/>
      <c r="IQ15" s="340"/>
      <c r="IR15" s="340"/>
      <c r="IS15" s="340"/>
      <c r="IT15" s="340"/>
      <c r="IU15" s="340"/>
      <c r="IV15" s="340"/>
      <c r="IW15" s="340"/>
      <c r="IX15" s="340"/>
      <c r="IY15" s="340"/>
      <c r="IZ15" s="340"/>
      <c r="JA15" s="340"/>
      <c r="JB15" s="340"/>
      <c r="JC15" s="340"/>
      <c r="JD15" s="340"/>
      <c r="JE15" s="340"/>
      <c r="JF15" s="340"/>
      <c r="JG15" s="340"/>
      <c r="JH15" s="340"/>
      <c r="JI15" s="340"/>
      <c r="JJ15" s="340"/>
      <c r="JK15" s="340"/>
      <c r="JL15" s="340"/>
      <c r="JM15" s="340"/>
      <c r="JN15" s="340"/>
      <c r="JO15" s="340"/>
      <c r="JP15" s="340"/>
      <c r="JQ15" s="340"/>
      <c r="JR15" s="340"/>
      <c r="JS15" s="340"/>
      <c r="JT15" s="340"/>
      <c r="JU15" s="340"/>
      <c r="JV15" s="340"/>
      <c r="JW15" s="340"/>
      <c r="JX15" s="340"/>
      <c r="JY15" s="340"/>
      <c r="JZ15" s="340"/>
      <c r="KA15" s="340"/>
      <c r="KB15" s="340"/>
      <c r="KC15" s="340"/>
      <c r="KD15" s="340"/>
      <c r="KE15" s="340"/>
      <c r="KF15" s="340"/>
      <c r="KG15" s="340"/>
      <c r="KH15" s="340"/>
      <c r="KI15" s="340"/>
      <c r="KJ15" s="340"/>
      <c r="KK15" s="340"/>
      <c r="KL15" s="340"/>
      <c r="KM15" s="340"/>
      <c r="KN15" s="340"/>
      <c r="KO15" s="340"/>
      <c r="KP15" s="340"/>
      <c r="KQ15" s="340"/>
      <c r="KR15" s="340"/>
      <c r="KS15" s="340"/>
      <c r="KT15" s="340"/>
      <c r="KU15" s="340"/>
      <c r="KV15" s="340"/>
      <c r="KW15" s="340"/>
      <c r="KX15" s="340"/>
      <c r="KY15" s="340"/>
      <c r="KZ15" s="340"/>
      <c r="LA15" s="340"/>
      <c r="LB15" s="340"/>
      <c r="LC15" s="340"/>
      <c r="LD15" s="340"/>
      <c r="LE15" s="340"/>
      <c r="LF15" s="340"/>
      <c r="LG15" s="340"/>
      <c r="LH15" s="340"/>
      <c r="LI15" s="340"/>
      <c r="LJ15" s="340"/>
      <c r="LK15" s="340"/>
      <c r="LL15" s="340"/>
      <c r="LM15" s="340"/>
      <c r="LN15" s="340"/>
      <c r="LO15" s="340"/>
      <c r="LP15" s="340"/>
      <c r="LQ15" s="340"/>
      <c r="LR15" s="340"/>
      <c r="LS15" s="340"/>
      <c r="LT15" s="340"/>
      <c r="LU15" s="340"/>
      <c r="LV15" s="340"/>
      <c r="LW15" s="340"/>
      <c r="LX15" s="340"/>
      <c r="LY15" s="340"/>
      <c r="LZ15" s="340"/>
      <c r="MA15" s="340"/>
      <c r="MB15" s="340"/>
      <c r="MC15" s="340"/>
      <c r="MD15" s="340"/>
      <c r="ME15" s="340"/>
      <c r="MF15" s="340"/>
      <c r="MG15" s="340"/>
      <c r="MH15" s="340"/>
      <c r="MI15" s="340"/>
      <c r="MJ15" s="340"/>
      <c r="MK15" s="340"/>
      <c r="ML15" s="340"/>
      <c r="MM15" s="340"/>
      <c r="MN15" s="340"/>
      <c r="MO15" s="340"/>
      <c r="MP15" s="340"/>
      <c r="MQ15" s="340"/>
      <c r="MR15" s="340"/>
      <c r="MS15" s="340"/>
      <c r="MT15" s="340"/>
      <c r="MU15" s="340"/>
      <c r="MV15" s="340"/>
      <c r="MW15" s="340"/>
      <c r="MX15" s="340"/>
      <c r="MY15" s="340"/>
      <c r="MZ15" s="340"/>
      <c r="NA15" s="340"/>
      <c r="NB15" s="340"/>
      <c r="NC15" s="340"/>
      <c r="ND15" s="340"/>
      <c r="NE15" s="340"/>
      <c r="NF15" s="340"/>
      <c r="NG15" s="340"/>
      <c r="NH15" s="340"/>
      <c r="NI15" s="340"/>
      <c r="NJ15" s="340"/>
      <c r="NK15" s="340"/>
      <c r="NL15" s="340"/>
      <c r="NM15" s="340"/>
      <c r="NN15" s="340"/>
      <c r="NO15" s="340"/>
      <c r="NP15" s="340"/>
      <c r="NQ15" s="340"/>
      <c r="NR15" s="340"/>
      <c r="NS15" s="340"/>
      <c r="NT15" s="340"/>
      <c r="NU15" s="340"/>
      <c r="NV15" s="340"/>
      <c r="NW15" s="340"/>
      <c r="NX15" s="340"/>
      <c r="NY15" s="340"/>
      <c r="NZ15" s="340"/>
      <c r="OA15" s="340"/>
      <c r="OB15" s="340"/>
      <c r="OC15" s="340"/>
      <c r="OD15" s="340"/>
      <c r="OE15" s="340"/>
      <c r="OF15" s="340"/>
      <c r="OG15" s="340"/>
      <c r="OH15" s="340"/>
      <c r="OI15" s="340"/>
      <c r="OJ15" s="340"/>
      <c r="OK15" s="340"/>
      <c r="OL15" s="340"/>
      <c r="OM15" s="340"/>
      <c r="ON15" s="340"/>
      <c r="OO15" s="340"/>
      <c r="OP15" s="340"/>
      <c r="OQ15" s="340"/>
      <c r="OR15" s="340"/>
      <c r="OS15" s="340"/>
      <c r="OT15" s="340"/>
      <c r="OU15" s="340"/>
      <c r="OV15" s="340"/>
      <c r="OW15" s="340"/>
      <c r="OX15" s="340"/>
      <c r="OY15" s="340"/>
      <c r="OZ15" s="340"/>
      <c r="PA15" s="340"/>
      <c r="PB15" s="340"/>
      <c r="PC15" s="340"/>
      <c r="PD15" s="340"/>
      <c r="PE15" s="340"/>
      <c r="PF15" s="340"/>
      <c r="PG15" s="340"/>
      <c r="PH15" s="340"/>
      <c r="PI15" s="340"/>
      <c r="PJ15" s="340"/>
      <c r="PK15" s="340"/>
      <c r="PL15" s="340"/>
      <c r="PM15" s="340"/>
      <c r="PN15" s="340"/>
      <c r="PO15" s="340"/>
      <c r="PP15" s="340"/>
      <c r="PQ15" s="340"/>
      <c r="PR15" s="340"/>
      <c r="PS15" s="340"/>
      <c r="PT15" s="340"/>
      <c r="PU15" s="340"/>
      <c r="PV15" s="340"/>
      <c r="PW15" s="340"/>
      <c r="PX15" s="340"/>
      <c r="PY15" s="340"/>
      <c r="PZ15" s="340"/>
      <c r="QA15" s="340"/>
      <c r="QB15" s="340"/>
      <c r="QC15" s="340"/>
      <c r="QD15" s="340"/>
      <c r="QE15" s="340"/>
      <c r="QF15" s="340"/>
      <c r="QG15" s="340"/>
      <c r="QH15" s="340"/>
      <c r="QI15" s="340"/>
      <c r="QJ15" s="340"/>
      <c r="QK15" s="340"/>
      <c r="QL15" s="340"/>
      <c r="QM15" s="340"/>
      <c r="QN15" s="340"/>
      <c r="QO15" s="340"/>
      <c r="QP15" s="340"/>
      <c r="QQ15" s="340"/>
      <c r="QR15" s="340"/>
      <c r="QS15" s="340"/>
      <c r="QT15" s="340"/>
      <c r="QU15" s="340"/>
      <c r="QV15" s="340"/>
      <c r="QW15" s="340"/>
      <c r="QX15" s="340"/>
      <c r="QY15" s="340"/>
      <c r="QZ15" s="340"/>
      <c r="RA15" s="340"/>
      <c r="RB15" s="340"/>
      <c r="RC15" s="340"/>
      <c r="RD15" s="340"/>
      <c r="RE15" s="340"/>
      <c r="RF15" s="340"/>
      <c r="RG15" s="340"/>
      <c r="RH15" s="340"/>
      <c r="RI15" s="340"/>
      <c r="RJ15" s="340"/>
      <c r="RK15" s="340"/>
      <c r="RL15" s="340"/>
      <c r="RM15" s="340"/>
      <c r="RN15" s="340"/>
      <c r="RO15" s="340"/>
      <c r="RP15" s="340"/>
      <c r="RQ15" s="340"/>
      <c r="RR15" s="340"/>
      <c r="RS15" s="340"/>
      <c r="RT15" s="340"/>
      <c r="RU15" s="340"/>
      <c r="RV15" s="340"/>
      <c r="RW15" s="340"/>
      <c r="RX15" s="340"/>
      <c r="RY15" s="340"/>
      <c r="RZ15" s="340"/>
      <c r="SA15" s="340"/>
      <c r="SB15" s="340"/>
      <c r="SC15" s="340"/>
      <c r="SD15" s="340"/>
      <c r="SE15" s="340"/>
      <c r="SF15" s="340"/>
      <c r="SG15" s="340"/>
      <c r="SH15" s="340"/>
      <c r="SI15" s="340"/>
      <c r="SJ15" s="340"/>
      <c r="SK15" s="1339"/>
    </row>
    <row r="16" spans="1:505" s="250" customFormat="1" ht="15">
      <c r="A16" s="1348"/>
      <c r="B16" s="90" t="s">
        <v>59</v>
      </c>
      <c r="C16" s="192" t="s">
        <v>114</v>
      </c>
      <c r="D16" s="105">
        <v>30</v>
      </c>
      <c r="E16" s="106" t="s">
        <v>0</v>
      </c>
      <c r="F16" s="107">
        <v>1</v>
      </c>
      <c r="G16" s="145">
        <v>12750</v>
      </c>
      <c r="H16" s="147">
        <v>500</v>
      </c>
      <c r="I16" s="148">
        <v>5537</v>
      </c>
      <c r="J16" s="147">
        <f t="shared" si="0"/>
        <v>5037</v>
      </c>
      <c r="K16" s="146">
        <f t="shared" si="3"/>
        <v>12750</v>
      </c>
      <c r="L16" s="169">
        <v>4.811774695726012E-3</v>
      </c>
      <c r="M16" s="147">
        <f t="shared" si="1"/>
        <v>2370.1575148598927</v>
      </c>
      <c r="N16" s="147">
        <f t="shared" si="4"/>
        <v>500</v>
      </c>
      <c r="O16" s="147">
        <f t="shared" si="5"/>
        <v>5037</v>
      </c>
      <c r="P16" s="147">
        <f t="shared" si="6"/>
        <v>5537</v>
      </c>
      <c r="Q16" s="148">
        <v>0</v>
      </c>
      <c r="R16" s="147">
        <f t="shared" si="2"/>
        <v>7907.1575148598931</v>
      </c>
      <c r="S16" s="148">
        <v>0</v>
      </c>
      <c r="T16" s="147">
        <f t="shared" si="7"/>
        <v>7314.6693014430093</v>
      </c>
      <c r="U16" s="148">
        <f t="shared" si="8"/>
        <v>0</v>
      </c>
      <c r="V16" s="148">
        <f>IF(K16=0,0,(HLOOKUP(E16,'2012-2013 CE W T&amp;D &amp; ConsCredit'!$C$6:$P$36,D16+1,FALSE)))</f>
        <v>2.57679265504916</v>
      </c>
      <c r="W16" s="147">
        <f t="shared" si="9"/>
        <v>32854.106351876791</v>
      </c>
      <c r="X16" s="148"/>
      <c r="Y16" s="91">
        <f t="shared" si="13"/>
        <v>4.4915368006309544</v>
      </c>
      <c r="Z16" s="172"/>
      <c r="AA16" s="147">
        <f t="shared" si="10"/>
        <v>2870.1575148598931</v>
      </c>
      <c r="AB16" s="147">
        <f t="shared" si="11"/>
        <v>2655.0948333579031</v>
      </c>
      <c r="AC16" s="148">
        <f>IF(K16=0,0,(HLOOKUP(E16,'2012-2013 CE W T&amp;D No ConsCredi'!$C$6:$P$36,D16+1,FALSE)))</f>
        <v>2.3425387773174182</v>
      </c>
      <c r="AD16" s="147">
        <f t="shared" si="12"/>
        <v>29867.36941079708</v>
      </c>
      <c r="AE16" s="1315"/>
      <c r="AF16" s="91">
        <f t="shared" si="14"/>
        <v>11.24907820072994</v>
      </c>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40"/>
      <c r="CM16" s="340"/>
      <c r="CN16" s="340"/>
      <c r="CO16" s="340"/>
      <c r="CP16" s="340"/>
      <c r="CQ16" s="340"/>
      <c r="CR16" s="340"/>
      <c r="CS16" s="340"/>
      <c r="CT16" s="340"/>
      <c r="CU16" s="340"/>
      <c r="CV16" s="340"/>
      <c r="CW16" s="340"/>
      <c r="CX16" s="340"/>
      <c r="CY16" s="340"/>
      <c r="CZ16" s="340"/>
      <c r="DA16" s="340"/>
      <c r="DB16" s="340"/>
      <c r="DC16" s="340"/>
      <c r="DD16" s="340"/>
      <c r="DE16" s="340"/>
      <c r="DF16" s="340"/>
      <c r="DG16" s="340"/>
      <c r="DH16" s="340"/>
      <c r="DI16" s="340"/>
      <c r="DJ16" s="340"/>
      <c r="DK16" s="340"/>
      <c r="DL16" s="340"/>
      <c r="DM16" s="340"/>
      <c r="DN16" s="340"/>
      <c r="DO16" s="340"/>
      <c r="DP16" s="340"/>
      <c r="DQ16" s="340"/>
      <c r="DR16" s="340"/>
      <c r="DS16" s="340"/>
      <c r="DT16" s="340"/>
      <c r="DU16" s="340"/>
      <c r="DV16" s="340"/>
      <c r="DW16" s="340"/>
      <c r="DX16" s="340"/>
      <c r="DY16" s="340"/>
      <c r="DZ16" s="340"/>
      <c r="EA16" s="340"/>
      <c r="EB16" s="340"/>
      <c r="EC16" s="340"/>
      <c r="ED16" s="340"/>
      <c r="EE16" s="340"/>
      <c r="EF16" s="340"/>
      <c r="EG16" s="340"/>
      <c r="EH16" s="340"/>
      <c r="EI16" s="340"/>
      <c r="EJ16" s="340"/>
      <c r="EK16" s="340"/>
      <c r="EL16" s="340"/>
      <c r="EM16" s="340"/>
      <c r="EN16" s="340"/>
      <c r="EO16" s="340"/>
      <c r="EP16" s="340"/>
      <c r="EQ16" s="340"/>
      <c r="ER16" s="340"/>
      <c r="ES16" s="340"/>
      <c r="ET16" s="340"/>
      <c r="EU16" s="340"/>
      <c r="EV16" s="340"/>
      <c r="EW16" s="340"/>
      <c r="EX16" s="340"/>
      <c r="EY16" s="340"/>
      <c r="EZ16" s="340"/>
      <c r="FA16" s="340"/>
      <c r="FB16" s="340"/>
      <c r="FC16" s="340"/>
      <c r="FD16" s="340"/>
      <c r="FE16" s="340"/>
      <c r="FF16" s="340"/>
      <c r="FG16" s="340"/>
      <c r="FH16" s="340"/>
      <c r="FI16" s="340"/>
      <c r="FJ16" s="340"/>
      <c r="FK16" s="340"/>
      <c r="FL16" s="340"/>
      <c r="FM16" s="340"/>
      <c r="FN16" s="340"/>
      <c r="FO16" s="340"/>
      <c r="FP16" s="340"/>
      <c r="FQ16" s="340"/>
      <c r="FR16" s="340"/>
      <c r="FS16" s="340"/>
      <c r="FT16" s="340"/>
      <c r="FU16" s="340"/>
      <c r="FV16" s="340"/>
      <c r="FW16" s="340"/>
      <c r="FX16" s="340"/>
      <c r="FY16" s="340"/>
      <c r="FZ16" s="340"/>
      <c r="GA16" s="340"/>
      <c r="GB16" s="340"/>
      <c r="GC16" s="340"/>
      <c r="GD16" s="340"/>
      <c r="GE16" s="340"/>
      <c r="GF16" s="340"/>
      <c r="GG16" s="340"/>
      <c r="GH16" s="340"/>
      <c r="GI16" s="340"/>
      <c r="GJ16" s="340"/>
      <c r="GK16" s="340"/>
      <c r="GL16" s="340"/>
      <c r="GM16" s="340"/>
      <c r="GN16" s="340"/>
      <c r="GO16" s="340"/>
      <c r="GP16" s="340"/>
      <c r="GQ16" s="340"/>
      <c r="GR16" s="340"/>
      <c r="GS16" s="340"/>
      <c r="GT16" s="340"/>
      <c r="GU16" s="340"/>
      <c r="GV16" s="340"/>
      <c r="GW16" s="340"/>
      <c r="GX16" s="340"/>
      <c r="GY16" s="340"/>
      <c r="GZ16" s="340"/>
      <c r="HA16" s="340"/>
      <c r="HB16" s="340"/>
      <c r="HC16" s="340"/>
      <c r="HD16" s="340"/>
      <c r="HE16" s="340"/>
      <c r="HF16" s="340"/>
      <c r="HG16" s="340"/>
      <c r="HH16" s="340"/>
      <c r="HI16" s="340"/>
      <c r="HJ16" s="340"/>
      <c r="HK16" s="340"/>
      <c r="HL16" s="340"/>
      <c r="HM16" s="340"/>
      <c r="HN16" s="340"/>
      <c r="HO16" s="340"/>
      <c r="HP16" s="340"/>
      <c r="HQ16" s="340"/>
      <c r="HR16" s="340"/>
      <c r="HS16" s="340"/>
      <c r="HT16" s="340"/>
      <c r="HU16" s="340"/>
      <c r="HV16" s="340"/>
      <c r="HW16" s="340"/>
      <c r="HX16" s="340"/>
      <c r="HY16" s="340"/>
      <c r="HZ16" s="340"/>
      <c r="IA16" s="340"/>
      <c r="IB16" s="340"/>
      <c r="IC16" s="340"/>
      <c r="ID16" s="340"/>
      <c r="IE16" s="340"/>
      <c r="IF16" s="340"/>
      <c r="IG16" s="340"/>
      <c r="IH16" s="340"/>
      <c r="II16" s="340"/>
      <c r="IJ16" s="340"/>
      <c r="IK16" s="340"/>
      <c r="IL16" s="340"/>
      <c r="IM16" s="340"/>
      <c r="IN16" s="340"/>
      <c r="IO16" s="340"/>
      <c r="IP16" s="340"/>
      <c r="IQ16" s="340"/>
      <c r="IR16" s="340"/>
      <c r="IS16" s="340"/>
      <c r="IT16" s="340"/>
      <c r="IU16" s="340"/>
      <c r="IV16" s="340"/>
      <c r="IW16" s="340"/>
      <c r="IX16" s="340"/>
      <c r="IY16" s="340"/>
      <c r="IZ16" s="340"/>
      <c r="JA16" s="340"/>
      <c r="JB16" s="340"/>
      <c r="JC16" s="340"/>
      <c r="JD16" s="340"/>
      <c r="JE16" s="340"/>
      <c r="JF16" s="340"/>
      <c r="JG16" s="340"/>
      <c r="JH16" s="340"/>
      <c r="JI16" s="340"/>
      <c r="JJ16" s="340"/>
      <c r="JK16" s="340"/>
      <c r="JL16" s="340"/>
      <c r="JM16" s="340"/>
      <c r="JN16" s="340"/>
      <c r="JO16" s="340"/>
      <c r="JP16" s="340"/>
      <c r="JQ16" s="340"/>
      <c r="JR16" s="340"/>
      <c r="JS16" s="340"/>
      <c r="JT16" s="340"/>
      <c r="JU16" s="340"/>
      <c r="JV16" s="340"/>
      <c r="JW16" s="340"/>
      <c r="JX16" s="340"/>
      <c r="JY16" s="340"/>
      <c r="JZ16" s="340"/>
      <c r="KA16" s="340"/>
      <c r="KB16" s="340"/>
      <c r="KC16" s="340"/>
      <c r="KD16" s="340"/>
      <c r="KE16" s="340"/>
      <c r="KF16" s="340"/>
      <c r="KG16" s="340"/>
      <c r="KH16" s="340"/>
      <c r="KI16" s="340"/>
      <c r="KJ16" s="340"/>
      <c r="KK16" s="340"/>
      <c r="KL16" s="340"/>
      <c r="KM16" s="340"/>
      <c r="KN16" s="340"/>
      <c r="KO16" s="340"/>
      <c r="KP16" s="340"/>
      <c r="KQ16" s="340"/>
      <c r="KR16" s="340"/>
      <c r="KS16" s="340"/>
      <c r="KT16" s="340"/>
      <c r="KU16" s="340"/>
      <c r="KV16" s="340"/>
      <c r="KW16" s="340"/>
      <c r="KX16" s="340"/>
      <c r="KY16" s="340"/>
      <c r="KZ16" s="340"/>
      <c r="LA16" s="340"/>
      <c r="LB16" s="340"/>
      <c r="LC16" s="340"/>
      <c r="LD16" s="340"/>
      <c r="LE16" s="340"/>
      <c r="LF16" s="340"/>
      <c r="LG16" s="340"/>
      <c r="LH16" s="340"/>
      <c r="LI16" s="340"/>
      <c r="LJ16" s="340"/>
      <c r="LK16" s="340"/>
      <c r="LL16" s="340"/>
      <c r="LM16" s="340"/>
      <c r="LN16" s="340"/>
      <c r="LO16" s="340"/>
      <c r="LP16" s="340"/>
      <c r="LQ16" s="340"/>
      <c r="LR16" s="340"/>
      <c r="LS16" s="340"/>
      <c r="LT16" s="340"/>
      <c r="LU16" s="340"/>
      <c r="LV16" s="340"/>
      <c r="LW16" s="340"/>
      <c r="LX16" s="340"/>
      <c r="LY16" s="340"/>
      <c r="LZ16" s="340"/>
      <c r="MA16" s="340"/>
      <c r="MB16" s="340"/>
      <c r="MC16" s="340"/>
      <c r="MD16" s="340"/>
      <c r="ME16" s="340"/>
      <c r="MF16" s="340"/>
      <c r="MG16" s="340"/>
      <c r="MH16" s="340"/>
      <c r="MI16" s="340"/>
      <c r="MJ16" s="340"/>
      <c r="MK16" s="340"/>
      <c r="ML16" s="340"/>
      <c r="MM16" s="340"/>
      <c r="MN16" s="340"/>
      <c r="MO16" s="340"/>
      <c r="MP16" s="340"/>
      <c r="MQ16" s="340"/>
      <c r="MR16" s="340"/>
      <c r="MS16" s="340"/>
      <c r="MT16" s="340"/>
      <c r="MU16" s="340"/>
      <c r="MV16" s="340"/>
      <c r="MW16" s="340"/>
      <c r="MX16" s="340"/>
      <c r="MY16" s="340"/>
      <c r="MZ16" s="340"/>
      <c r="NA16" s="340"/>
      <c r="NB16" s="340"/>
      <c r="NC16" s="340"/>
      <c r="ND16" s="340"/>
      <c r="NE16" s="340"/>
      <c r="NF16" s="340"/>
      <c r="NG16" s="340"/>
      <c r="NH16" s="340"/>
      <c r="NI16" s="340"/>
      <c r="NJ16" s="340"/>
      <c r="NK16" s="340"/>
      <c r="NL16" s="340"/>
      <c r="NM16" s="340"/>
      <c r="NN16" s="340"/>
      <c r="NO16" s="340"/>
      <c r="NP16" s="340"/>
      <c r="NQ16" s="340"/>
      <c r="NR16" s="340"/>
      <c r="NS16" s="340"/>
      <c r="NT16" s="340"/>
      <c r="NU16" s="340"/>
      <c r="NV16" s="340"/>
      <c r="NW16" s="340"/>
      <c r="NX16" s="340"/>
      <c r="NY16" s="340"/>
      <c r="NZ16" s="340"/>
      <c r="OA16" s="340"/>
      <c r="OB16" s="340"/>
      <c r="OC16" s="340"/>
      <c r="OD16" s="340"/>
      <c r="OE16" s="340"/>
      <c r="OF16" s="340"/>
      <c r="OG16" s="340"/>
      <c r="OH16" s="340"/>
      <c r="OI16" s="340"/>
      <c r="OJ16" s="340"/>
      <c r="OK16" s="340"/>
      <c r="OL16" s="340"/>
      <c r="OM16" s="340"/>
      <c r="ON16" s="340"/>
      <c r="OO16" s="340"/>
      <c r="OP16" s="340"/>
      <c r="OQ16" s="340"/>
      <c r="OR16" s="340"/>
      <c r="OS16" s="340"/>
      <c r="OT16" s="340"/>
      <c r="OU16" s="340"/>
      <c r="OV16" s="340"/>
      <c r="OW16" s="340"/>
      <c r="OX16" s="340"/>
      <c r="OY16" s="340"/>
      <c r="OZ16" s="340"/>
      <c r="PA16" s="340"/>
      <c r="PB16" s="340"/>
      <c r="PC16" s="340"/>
      <c r="PD16" s="340"/>
      <c r="PE16" s="340"/>
      <c r="PF16" s="340"/>
      <c r="PG16" s="340"/>
      <c r="PH16" s="340"/>
      <c r="PI16" s="340"/>
      <c r="PJ16" s="340"/>
      <c r="PK16" s="340"/>
      <c r="PL16" s="340"/>
      <c r="PM16" s="340"/>
      <c r="PN16" s="340"/>
      <c r="PO16" s="340"/>
      <c r="PP16" s="340"/>
      <c r="PQ16" s="340"/>
      <c r="PR16" s="340"/>
      <c r="PS16" s="340"/>
      <c r="PT16" s="340"/>
      <c r="PU16" s="340"/>
      <c r="PV16" s="340"/>
      <c r="PW16" s="340"/>
      <c r="PX16" s="340"/>
      <c r="PY16" s="340"/>
      <c r="PZ16" s="340"/>
      <c r="QA16" s="340"/>
      <c r="QB16" s="340"/>
      <c r="QC16" s="340"/>
      <c r="QD16" s="340"/>
      <c r="QE16" s="340"/>
      <c r="QF16" s="340"/>
      <c r="QG16" s="340"/>
      <c r="QH16" s="340"/>
      <c r="QI16" s="340"/>
      <c r="QJ16" s="340"/>
      <c r="QK16" s="340"/>
      <c r="QL16" s="340"/>
      <c r="QM16" s="340"/>
      <c r="QN16" s="340"/>
      <c r="QO16" s="340"/>
      <c r="QP16" s="340"/>
      <c r="QQ16" s="340"/>
      <c r="QR16" s="340"/>
      <c r="QS16" s="340"/>
      <c r="QT16" s="340"/>
      <c r="QU16" s="340"/>
      <c r="QV16" s="340"/>
      <c r="QW16" s="340"/>
      <c r="QX16" s="340"/>
      <c r="QY16" s="340"/>
      <c r="QZ16" s="340"/>
      <c r="RA16" s="340"/>
      <c r="RB16" s="340"/>
      <c r="RC16" s="340"/>
      <c r="RD16" s="340"/>
      <c r="RE16" s="340"/>
      <c r="RF16" s="340"/>
      <c r="RG16" s="340"/>
      <c r="RH16" s="340"/>
      <c r="RI16" s="340"/>
      <c r="RJ16" s="340"/>
      <c r="RK16" s="340"/>
      <c r="RL16" s="340"/>
      <c r="RM16" s="340"/>
      <c r="RN16" s="340"/>
      <c r="RO16" s="340"/>
      <c r="RP16" s="340"/>
      <c r="RQ16" s="340"/>
      <c r="RR16" s="340"/>
      <c r="RS16" s="340"/>
      <c r="RT16" s="340"/>
      <c r="RU16" s="340"/>
      <c r="RV16" s="340"/>
      <c r="RW16" s="340"/>
      <c r="RX16" s="340"/>
      <c r="RY16" s="340"/>
      <c r="RZ16" s="340"/>
      <c r="SA16" s="340"/>
      <c r="SB16" s="340"/>
      <c r="SC16" s="340"/>
      <c r="SD16" s="340"/>
      <c r="SE16" s="340"/>
      <c r="SF16" s="340"/>
      <c r="SG16" s="340"/>
      <c r="SH16" s="340"/>
      <c r="SI16" s="340"/>
      <c r="SJ16" s="340"/>
      <c r="SK16" s="1339"/>
    </row>
    <row r="17" spans="1:505" s="250" customFormat="1" ht="15">
      <c r="A17" s="1457"/>
      <c r="B17" s="90" t="s">
        <v>59</v>
      </c>
      <c r="C17" s="192" t="s">
        <v>115</v>
      </c>
      <c r="D17" s="105">
        <v>30</v>
      </c>
      <c r="E17" s="106" t="s">
        <v>32</v>
      </c>
      <c r="F17" s="107">
        <v>100</v>
      </c>
      <c r="G17" s="145">
        <v>3500</v>
      </c>
      <c r="H17" s="147">
        <v>950</v>
      </c>
      <c r="I17" s="148">
        <v>2196</v>
      </c>
      <c r="J17" s="147">
        <f t="shared" si="0"/>
        <v>1246</v>
      </c>
      <c r="K17" s="146">
        <f t="shared" si="3"/>
        <v>350000</v>
      </c>
      <c r="L17" s="169">
        <v>0.13208793282385131</v>
      </c>
      <c r="M17" s="147">
        <f t="shared" si="1"/>
        <v>65063.14746674215</v>
      </c>
      <c r="N17" s="147">
        <f t="shared" si="4"/>
        <v>95000</v>
      </c>
      <c r="O17" s="147">
        <f t="shared" si="5"/>
        <v>124600</v>
      </c>
      <c r="P17" s="147">
        <f t="shared" si="6"/>
        <v>219600</v>
      </c>
      <c r="Q17" s="148">
        <v>0</v>
      </c>
      <c r="R17" s="147">
        <f t="shared" si="2"/>
        <v>284663.14746674214</v>
      </c>
      <c r="S17" s="148">
        <v>0</v>
      </c>
      <c r="T17" s="147">
        <f t="shared" si="7"/>
        <v>263333.16139384103</v>
      </c>
      <c r="U17" s="148">
        <f t="shared" si="8"/>
        <v>0</v>
      </c>
      <c r="V17" s="148">
        <f>IF(K17=0,0,(HLOOKUP(E17,'2012-2013 CE W T&amp;D &amp; ConsCredit'!$C$6:$P$36,D17+1,FALSE)))</f>
        <v>1.4810962076906877</v>
      </c>
      <c r="W17" s="147">
        <f t="shared" si="9"/>
        <v>518383.67269174068</v>
      </c>
      <c r="X17" s="148"/>
      <c r="Y17" s="91">
        <f t="shared" si="13"/>
        <v>1.9685468778330055</v>
      </c>
      <c r="Z17" s="172"/>
      <c r="AA17" s="147">
        <f t="shared" si="10"/>
        <v>160063.14746674214</v>
      </c>
      <c r="AB17" s="147">
        <f t="shared" si="11"/>
        <v>148069.51662048302</v>
      </c>
      <c r="AC17" s="148">
        <f>IF(K17=0,0,(HLOOKUP(E17,'2012-2013 CE W T&amp;D No ConsCredi'!$C$6:$P$36,D17+1,FALSE)))</f>
        <v>1.3464510979006257</v>
      </c>
      <c r="AD17" s="147">
        <f t="shared" si="12"/>
        <v>471257.88426521898</v>
      </c>
      <c r="AE17" s="1315"/>
      <c r="AF17" s="91">
        <f t="shared" si="14"/>
        <v>3.1826799669583585</v>
      </c>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0"/>
      <c r="EC17" s="340"/>
      <c r="ED17" s="340"/>
      <c r="EE17" s="340"/>
      <c r="EF17" s="340"/>
      <c r="EG17" s="340"/>
      <c r="EH17" s="340"/>
      <c r="EI17" s="340"/>
      <c r="EJ17" s="340"/>
      <c r="EK17" s="340"/>
      <c r="EL17" s="340"/>
      <c r="EM17" s="340"/>
      <c r="EN17" s="340"/>
      <c r="EO17" s="340"/>
      <c r="EP17" s="340"/>
      <c r="EQ17" s="340"/>
      <c r="ER17" s="340"/>
      <c r="ES17" s="340"/>
      <c r="ET17" s="340"/>
      <c r="EU17" s="340"/>
      <c r="EV17" s="340"/>
      <c r="EW17" s="340"/>
      <c r="EX17" s="340"/>
      <c r="EY17" s="340"/>
      <c r="EZ17" s="340"/>
      <c r="FA17" s="340"/>
      <c r="FB17" s="340"/>
      <c r="FC17" s="340"/>
      <c r="FD17" s="340"/>
      <c r="FE17" s="340"/>
      <c r="FF17" s="340"/>
      <c r="FG17" s="340"/>
      <c r="FH17" s="340"/>
      <c r="FI17" s="340"/>
      <c r="FJ17" s="340"/>
      <c r="FK17" s="340"/>
      <c r="FL17" s="340"/>
      <c r="FM17" s="340"/>
      <c r="FN17" s="340"/>
      <c r="FO17" s="340"/>
      <c r="FP17" s="340"/>
      <c r="FQ17" s="340"/>
      <c r="FR17" s="340"/>
      <c r="FS17" s="340"/>
      <c r="FT17" s="340"/>
      <c r="FU17" s="340"/>
      <c r="FV17" s="340"/>
      <c r="FW17" s="340"/>
      <c r="FX17" s="340"/>
      <c r="FY17" s="340"/>
      <c r="FZ17" s="340"/>
      <c r="GA17" s="340"/>
      <c r="GB17" s="340"/>
      <c r="GC17" s="340"/>
      <c r="GD17" s="340"/>
      <c r="GE17" s="340"/>
      <c r="GF17" s="340"/>
      <c r="GG17" s="340"/>
      <c r="GH17" s="340"/>
      <c r="GI17" s="340"/>
      <c r="GJ17" s="340"/>
      <c r="GK17" s="340"/>
      <c r="GL17" s="340"/>
      <c r="GM17" s="340"/>
      <c r="GN17" s="340"/>
      <c r="GO17" s="340"/>
      <c r="GP17" s="340"/>
      <c r="GQ17" s="340"/>
      <c r="GR17" s="340"/>
      <c r="GS17" s="340"/>
      <c r="GT17" s="340"/>
      <c r="GU17" s="340"/>
      <c r="GV17" s="340"/>
      <c r="GW17" s="340"/>
      <c r="GX17" s="340"/>
      <c r="GY17" s="340"/>
      <c r="GZ17" s="340"/>
      <c r="HA17" s="340"/>
      <c r="HB17" s="340"/>
      <c r="HC17" s="340"/>
      <c r="HD17" s="340"/>
      <c r="HE17" s="340"/>
      <c r="HF17" s="340"/>
      <c r="HG17" s="340"/>
      <c r="HH17" s="340"/>
      <c r="HI17" s="340"/>
      <c r="HJ17" s="340"/>
      <c r="HK17" s="340"/>
      <c r="HL17" s="340"/>
      <c r="HM17" s="340"/>
      <c r="HN17" s="340"/>
      <c r="HO17" s="340"/>
      <c r="HP17" s="340"/>
      <c r="HQ17" s="340"/>
      <c r="HR17" s="340"/>
      <c r="HS17" s="340"/>
      <c r="HT17" s="340"/>
      <c r="HU17" s="340"/>
      <c r="HV17" s="340"/>
      <c r="HW17" s="340"/>
      <c r="HX17" s="340"/>
      <c r="HY17" s="340"/>
      <c r="HZ17" s="340"/>
      <c r="IA17" s="340"/>
      <c r="IB17" s="340"/>
      <c r="IC17" s="340"/>
      <c r="ID17" s="340"/>
      <c r="IE17" s="340"/>
      <c r="IF17" s="340"/>
      <c r="IG17" s="340"/>
      <c r="IH17" s="340"/>
      <c r="II17" s="340"/>
      <c r="IJ17" s="340"/>
      <c r="IK17" s="340"/>
      <c r="IL17" s="340"/>
      <c r="IM17" s="340"/>
      <c r="IN17" s="340"/>
      <c r="IO17" s="340"/>
      <c r="IP17" s="340"/>
      <c r="IQ17" s="340"/>
      <c r="IR17" s="340"/>
      <c r="IS17" s="340"/>
      <c r="IT17" s="340"/>
      <c r="IU17" s="340"/>
      <c r="IV17" s="340"/>
      <c r="IW17" s="340"/>
      <c r="IX17" s="340"/>
      <c r="IY17" s="340"/>
      <c r="IZ17" s="340"/>
      <c r="JA17" s="340"/>
      <c r="JB17" s="340"/>
      <c r="JC17" s="340"/>
      <c r="JD17" s="340"/>
      <c r="JE17" s="340"/>
      <c r="JF17" s="340"/>
      <c r="JG17" s="340"/>
      <c r="JH17" s="340"/>
      <c r="JI17" s="340"/>
      <c r="JJ17" s="340"/>
      <c r="JK17" s="340"/>
      <c r="JL17" s="340"/>
      <c r="JM17" s="340"/>
      <c r="JN17" s="340"/>
      <c r="JO17" s="340"/>
      <c r="JP17" s="340"/>
      <c r="JQ17" s="340"/>
      <c r="JR17" s="340"/>
      <c r="JS17" s="340"/>
      <c r="JT17" s="340"/>
      <c r="JU17" s="340"/>
      <c r="JV17" s="340"/>
      <c r="JW17" s="340"/>
      <c r="JX17" s="340"/>
      <c r="JY17" s="340"/>
      <c r="JZ17" s="340"/>
      <c r="KA17" s="340"/>
      <c r="KB17" s="340"/>
      <c r="KC17" s="340"/>
      <c r="KD17" s="340"/>
      <c r="KE17" s="340"/>
      <c r="KF17" s="340"/>
      <c r="KG17" s="340"/>
      <c r="KH17" s="340"/>
      <c r="KI17" s="340"/>
      <c r="KJ17" s="340"/>
      <c r="KK17" s="340"/>
      <c r="KL17" s="340"/>
      <c r="KM17" s="340"/>
      <c r="KN17" s="340"/>
      <c r="KO17" s="340"/>
      <c r="KP17" s="340"/>
      <c r="KQ17" s="340"/>
      <c r="KR17" s="340"/>
      <c r="KS17" s="340"/>
      <c r="KT17" s="340"/>
      <c r="KU17" s="340"/>
      <c r="KV17" s="340"/>
      <c r="KW17" s="340"/>
      <c r="KX17" s="340"/>
      <c r="KY17" s="340"/>
      <c r="KZ17" s="340"/>
      <c r="LA17" s="340"/>
      <c r="LB17" s="340"/>
      <c r="LC17" s="340"/>
      <c r="LD17" s="340"/>
      <c r="LE17" s="340"/>
      <c r="LF17" s="340"/>
      <c r="LG17" s="340"/>
      <c r="LH17" s="340"/>
      <c r="LI17" s="340"/>
      <c r="LJ17" s="340"/>
      <c r="LK17" s="340"/>
      <c r="LL17" s="340"/>
      <c r="LM17" s="340"/>
      <c r="LN17" s="340"/>
      <c r="LO17" s="340"/>
      <c r="LP17" s="340"/>
      <c r="LQ17" s="340"/>
      <c r="LR17" s="340"/>
      <c r="LS17" s="340"/>
      <c r="LT17" s="340"/>
      <c r="LU17" s="340"/>
      <c r="LV17" s="340"/>
      <c r="LW17" s="340"/>
      <c r="LX17" s="340"/>
      <c r="LY17" s="340"/>
      <c r="LZ17" s="340"/>
      <c r="MA17" s="340"/>
      <c r="MB17" s="340"/>
      <c r="MC17" s="340"/>
      <c r="MD17" s="340"/>
      <c r="ME17" s="340"/>
      <c r="MF17" s="340"/>
      <c r="MG17" s="340"/>
      <c r="MH17" s="340"/>
      <c r="MI17" s="340"/>
      <c r="MJ17" s="340"/>
      <c r="MK17" s="340"/>
      <c r="ML17" s="340"/>
      <c r="MM17" s="340"/>
      <c r="MN17" s="340"/>
      <c r="MO17" s="340"/>
      <c r="MP17" s="340"/>
      <c r="MQ17" s="340"/>
      <c r="MR17" s="340"/>
      <c r="MS17" s="340"/>
      <c r="MT17" s="340"/>
      <c r="MU17" s="340"/>
      <c r="MV17" s="340"/>
      <c r="MW17" s="340"/>
      <c r="MX17" s="340"/>
      <c r="MY17" s="340"/>
      <c r="MZ17" s="340"/>
      <c r="NA17" s="340"/>
      <c r="NB17" s="340"/>
      <c r="NC17" s="340"/>
      <c r="ND17" s="340"/>
      <c r="NE17" s="340"/>
      <c r="NF17" s="340"/>
      <c r="NG17" s="340"/>
      <c r="NH17" s="340"/>
      <c r="NI17" s="340"/>
      <c r="NJ17" s="340"/>
      <c r="NK17" s="340"/>
      <c r="NL17" s="340"/>
      <c r="NM17" s="340"/>
      <c r="NN17" s="340"/>
      <c r="NO17" s="340"/>
      <c r="NP17" s="340"/>
      <c r="NQ17" s="340"/>
      <c r="NR17" s="340"/>
      <c r="NS17" s="340"/>
      <c r="NT17" s="340"/>
      <c r="NU17" s="340"/>
      <c r="NV17" s="340"/>
      <c r="NW17" s="340"/>
      <c r="NX17" s="340"/>
      <c r="NY17" s="340"/>
      <c r="NZ17" s="340"/>
      <c r="OA17" s="340"/>
      <c r="OB17" s="340"/>
      <c r="OC17" s="340"/>
      <c r="OD17" s="340"/>
      <c r="OE17" s="340"/>
      <c r="OF17" s="340"/>
      <c r="OG17" s="340"/>
      <c r="OH17" s="340"/>
      <c r="OI17" s="340"/>
      <c r="OJ17" s="340"/>
      <c r="OK17" s="340"/>
      <c r="OL17" s="340"/>
      <c r="OM17" s="340"/>
      <c r="ON17" s="340"/>
      <c r="OO17" s="340"/>
      <c r="OP17" s="340"/>
      <c r="OQ17" s="340"/>
      <c r="OR17" s="340"/>
      <c r="OS17" s="340"/>
      <c r="OT17" s="340"/>
      <c r="OU17" s="340"/>
      <c r="OV17" s="340"/>
      <c r="OW17" s="340"/>
      <c r="OX17" s="340"/>
      <c r="OY17" s="340"/>
      <c r="OZ17" s="340"/>
      <c r="PA17" s="340"/>
      <c r="PB17" s="340"/>
      <c r="PC17" s="340"/>
      <c r="PD17" s="340"/>
      <c r="PE17" s="340"/>
      <c r="PF17" s="340"/>
      <c r="PG17" s="340"/>
      <c r="PH17" s="340"/>
      <c r="PI17" s="340"/>
      <c r="PJ17" s="340"/>
      <c r="PK17" s="340"/>
      <c r="PL17" s="340"/>
      <c r="PM17" s="340"/>
      <c r="PN17" s="340"/>
      <c r="PO17" s="340"/>
      <c r="PP17" s="340"/>
      <c r="PQ17" s="340"/>
      <c r="PR17" s="340"/>
      <c r="PS17" s="340"/>
      <c r="PT17" s="340"/>
      <c r="PU17" s="340"/>
      <c r="PV17" s="340"/>
      <c r="PW17" s="340"/>
      <c r="PX17" s="340"/>
      <c r="PY17" s="340"/>
      <c r="PZ17" s="340"/>
      <c r="QA17" s="340"/>
      <c r="QB17" s="340"/>
      <c r="QC17" s="340"/>
      <c r="QD17" s="340"/>
      <c r="QE17" s="340"/>
      <c r="QF17" s="340"/>
      <c r="QG17" s="340"/>
      <c r="QH17" s="340"/>
      <c r="QI17" s="340"/>
      <c r="QJ17" s="340"/>
      <c r="QK17" s="340"/>
      <c r="QL17" s="340"/>
      <c r="QM17" s="340"/>
      <c r="QN17" s="340"/>
      <c r="QO17" s="340"/>
      <c r="QP17" s="340"/>
      <c r="QQ17" s="340"/>
      <c r="QR17" s="340"/>
      <c r="QS17" s="340"/>
      <c r="QT17" s="340"/>
      <c r="QU17" s="340"/>
      <c r="QV17" s="340"/>
      <c r="QW17" s="340"/>
      <c r="QX17" s="340"/>
      <c r="QY17" s="340"/>
      <c r="QZ17" s="340"/>
      <c r="RA17" s="340"/>
      <c r="RB17" s="340"/>
      <c r="RC17" s="340"/>
      <c r="RD17" s="340"/>
      <c r="RE17" s="340"/>
      <c r="RF17" s="340"/>
      <c r="RG17" s="340"/>
      <c r="RH17" s="340"/>
      <c r="RI17" s="340"/>
      <c r="RJ17" s="340"/>
      <c r="RK17" s="340"/>
      <c r="RL17" s="340"/>
      <c r="RM17" s="340"/>
      <c r="RN17" s="340"/>
      <c r="RO17" s="340"/>
      <c r="RP17" s="340"/>
      <c r="RQ17" s="340"/>
      <c r="RR17" s="340"/>
      <c r="RS17" s="340"/>
      <c r="RT17" s="340"/>
      <c r="RU17" s="340"/>
      <c r="RV17" s="340"/>
      <c r="RW17" s="340"/>
      <c r="RX17" s="340"/>
      <c r="RY17" s="340"/>
      <c r="RZ17" s="340"/>
      <c r="SA17" s="340"/>
      <c r="SB17" s="340"/>
      <c r="SC17" s="340"/>
      <c r="SD17" s="340"/>
      <c r="SE17" s="340"/>
      <c r="SF17" s="340"/>
      <c r="SG17" s="340"/>
      <c r="SH17" s="340"/>
      <c r="SI17" s="340"/>
      <c r="SJ17" s="340"/>
      <c r="SK17" s="1339"/>
    </row>
    <row r="18" spans="1:505" s="250" customFormat="1" ht="15">
      <c r="A18" s="1348"/>
      <c r="B18" s="90" t="s">
        <v>59</v>
      </c>
      <c r="C18" s="192" t="s">
        <v>116</v>
      </c>
      <c r="D18" s="105">
        <v>30</v>
      </c>
      <c r="E18" s="106" t="s">
        <v>32</v>
      </c>
      <c r="F18" s="107">
        <v>200</v>
      </c>
      <c r="G18" s="145">
        <v>3500</v>
      </c>
      <c r="H18" s="147">
        <v>950</v>
      </c>
      <c r="I18" s="148">
        <v>3489</v>
      </c>
      <c r="J18" s="147">
        <f t="shared" si="0"/>
        <v>2539</v>
      </c>
      <c r="K18" s="146">
        <f t="shared" si="3"/>
        <v>700000</v>
      </c>
      <c r="L18" s="169">
        <v>0.26417586564770262</v>
      </c>
      <c r="M18" s="147">
        <f t="shared" si="1"/>
        <v>130126.2949334843</v>
      </c>
      <c r="N18" s="147">
        <f t="shared" si="4"/>
        <v>190000</v>
      </c>
      <c r="O18" s="147">
        <f t="shared" si="5"/>
        <v>507800</v>
      </c>
      <c r="P18" s="147">
        <f t="shared" si="6"/>
        <v>697800</v>
      </c>
      <c r="Q18" s="148">
        <v>0</v>
      </c>
      <c r="R18" s="147">
        <f t="shared" si="2"/>
        <v>827926.29493348429</v>
      </c>
      <c r="S18" s="148">
        <v>0</v>
      </c>
      <c r="T18" s="147">
        <f t="shared" si="7"/>
        <v>765889.26450831117</v>
      </c>
      <c r="U18" s="148">
        <f t="shared" si="8"/>
        <v>0</v>
      </c>
      <c r="V18" s="148">
        <f>IF(K18=0,0,(HLOOKUP(E18,'2012-2013 CE W T&amp;D &amp; ConsCredit'!$C$6:$P$36,D18+1,FALSE)))</f>
        <v>1.4810962076906877</v>
      </c>
      <c r="W18" s="147">
        <f t="shared" si="9"/>
        <v>1036767.3453834814</v>
      </c>
      <c r="X18" s="148"/>
      <c r="Y18" s="91">
        <f t="shared" si="13"/>
        <v>1.3536778662762294</v>
      </c>
      <c r="Z18" s="172"/>
      <c r="AA18" s="147">
        <f t="shared" si="10"/>
        <v>320126.29493348429</v>
      </c>
      <c r="AB18" s="147">
        <f t="shared" si="11"/>
        <v>296139.03324096603</v>
      </c>
      <c r="AC18" s="148">
        <f>IF(K18=0,0,(HLOOKUP(E18,'2012-2013 CE W T&amp;D No ConsCredi'!$C$6:$P$36,D18+1,FALSE)))</f>
        <v>1.3464510979006257</v>
      </c>
      <c r="AD18" s="147">
        <f t="shared" si="12"/>
        <v>942515.76853043796</v>
      </c>
      <c r="AE18" s="1315"/>
      <c r="AF18" s="91">
        <f t="shared" si="14"/>
        <v>3.1826799669583585</v>
      </c>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40"/>
      <c r="BY18" s="340"/>
      <c r="BZ18" s="340"/>
      <c r="CA18" s="34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340"/>
      <c r="DI18" s="340"/>
      <c r="DJ18" s="340"/>
      <c r="DK18" s="340"/>
      <c r="DL18" s="340"/>
      <c r="DM18" s="340"/>
      <c r="DN18" s="340"/>
      <c r="DO18" s="340"/>
      <c r="DP18" s="340"/>
      <c r="DQ18" s="340"/>
      <c r="DR18" s="340"/>
      <c r="DS18" s="340"/>
      <c r="DT18" s="340"/>
      <c r="DU18" s="340"/>
      <c r="DV18" s="340"/>
      <c r="DW18" s="340"/>
      <c r="DX18" s="340"/>
      <c r="DY18" s="340"/>
      <c r="DZ18" s="340"/>
      <c r="EA18" s="340"/>
      <c r="EB18" s="340"/>
      <c r="EC18" s="340"/>
      <c r="ED18" s="340"/>
      <c r="EE18" s="340"/>
      <c r="EF18" s="340"/>
      <c r="EG18" s="340"/>
      <c r="EH18" s="340"/>
      <c r="EI18" s="340"/>
      <c r="EJ18" s="340"/>
      <c r="EK18" s="340"/>
      <c r="EL18" s="340"/>
      <c r="EM18" s="340"/>
      <c r="EN18" s="340"/>
      <c r="EO18" s="340"/>
      <c r="EP18" s="340"/>
      <c r="EQ18" s="340"/>
      <c r="ER18" s="340"/>
      <c r="ES18" s="340"/>
      <c r="ET18" s="340"/>
      <c r="EU18" s="340"/>
      <c r="EV18" s="340"/>
      <c r="EW18" s="340"/>
      <c r="EX18" s="340"/>
      <c r="EY18" s="340"/>
      <c r="EZ18" s="340"/>
      <c r="FA18" s="340"/>
      <c r="FB18" s="340"/>
      <c r="FC18" s="340"/>
      <c r="FD18" s="340"/>
      <c r="FE18" s="340"/>
      <c r="FF18" s="340"/>
      <c r="FG18" s="340"/>
      <c r="FH18" s="340"/>
      <c r="FI18" s="340"/>
      <c r="FJ18" s="340"/>
      <c r="FK18" s="340"/>
      <c r="FL18" s="340"/>
      <c r="FM18" s="340"/>
      <c r="FN18" s="340"/>
      <c r="FO18" s="340"/>
      <c r="FP18" s="340"/>
      <c r="FQ18" s="340"/>
      <c r="FR18" s="340"/>
      <c r="FS18" s="340"/>
      <c r="FT18" s="340"/>
      <c r="FU18" s="340"/>
      <c r="FV18" s="340"/>
      <c r="FW18" s="340"/>
      <c r="FX18" s="340"/>
      <c r="FY18" s="340"/>
      <c r="FZ18" s="340"/>
      <c r="GA18" s="340"/>
      <c r="GB18" s="340"/>
      <c r="GC18" s="340"/>
      <c r="GD18" s="340"/>
      <c r="GE18" s="340"/>
      <c r="GF18" s="340"/>
      <c r="GG18" s="340"/>
      <c r="GH18" s="340"/>
      <c r="GI18" s="340"/>
      <c r="GJ18" s="340"/>
      <c r="GK18" s="340"/>
      <c r="GL18" s="340"/>
      <c r="GM18" s="340"/>
      <c r="GN18" s="340"/>
      <c r="GO18" s="340"/>
      <c r="GP18" s="340"/>
      <c r="GQ18" s="340"/>
      <c r="GR18" s="340"/>
      <c r="GS18" s="340"/>
      <c r="GT18" s="340"/>
      <c r="GU18" s="340"/>
      <c r="GV18" s="340"/>
      <c r="GW18" s="340"/>
      <c r="GX18" s="340"/>
      <c r="GY18" s="340"/>
      <c r="GZ18" s="340"/>
      <c r="HA18" s="340"/>
      <c r="HB18" s="340"/>
      <c r="HC18" s="340"/>
      <c r="HD18" s="340"/>
      <c r="HE18" s="340"/>
      <c r="HF18" s="340"/>
      <c r="HG18" s="340"/>
      <c r="HH18" s="340"/>
      <c r="HI18" s="340"/>
      <c r="HJ18" s="340"/>
      <c r="HK18" s="340"/>
      <c r="HL18" s="340"/>
      <c r="HM18" s="340"/>
      <c r="HN18" s="340"/>
      <c r="HO18" s="340"/>
      <c r="HP18" s="340"/>
      <c r="HQ18" s="340"/>
      <c r="HR18" s="340"/>
      <c r="HS18" s="340"/>
      <c r="HT18" s="340"/>
      <c r="HU18" s="340"/>
      <c r="HV18" s="340"/>
      <c r="HW18" s="340"/>
      <c r="HX18" s="340"/>
      <c r="HY18" s="340"/>
      <c r="HZ18" s="340"/>
      <c r="IA18" s="340"/>
      <c r="IB18" s="340"/>
      <c r="IC18" s="340"/>
      <c r="ID18" s="340"/>
      <c r="IE18" s="340"/>
      <c r="IF18" s="340"/>
      <c r="IG18" s="340"/>
      <c r="IH18" s="340"/>
      <c r="II18" s="340"/>
      <c r="IJ18" s="340"/>
      <c r="IK18" s="340"/>
      <c r="IL18" s="340"/>
      <c r="IM18" s="340"/>
      <c r="IN18" s="340"/>
      <c r="IO18" s="340"/>
      <c r="IP18" s="340"/>
      <c r="IQ18" s="340"/>
      <c r="IR18" s="340"/>
      <c r="IS18" s="340"/>
      <c r="IT18" s="340"/>
      <c r="IU18" s="340"/>
      <c r="IV18" s="340"/>
      <c r="IW18" s="340"/>
      <c r="IX18" s="340"/>
      <c r="IY18" s="340"/>
      <c r="IZ18" s="340"/>
      <c r="JA18" s="340"/>
      <c r="JB18" s="340"/>
      <c r="JC18" s="340"/>
      <c r="JD18" s="340"/>
      <c r="JE18" s="340"/>
      <c r="JF18" s="340"/>
      <c r="JG18" s="340"/>
      <c r="JH18" s="340"/>
      <c r="JI18" s="340"/>
      <c r="JJ18" s="340"/>
      <c r="JK18" s="340"/>
      <c r="JL18" s="340"/>
      <c r="JM18" s="340"/>
      <c r="JN18" s="340"/>
      <c r="JO18" s="340"/>
      <c r="JP18" s="340"/>
      <c r="JQ18" s="340"/>
      <c r="JR18" s="340"/>
      <c r="JS18" s="340"/>
      <c r="JT18" s="340"/>
      <c r="JU18" s="340"/>
      <c r="JV18" s="340"/>
      <c r="JW18" s="340"/>
      <c r="JX18" s="340"/>
      <c r="JY18" s="340"/>
      <c r="JZ18" s="340"/>
      <c r="KA18" s="340"/>
      <c r="KB18" s="340"/>
      <c r="KC18" s="340"/>
      <c r="KD18" s="340"/>
      <c r="KE18" s="340"/>
      <c r="KF18" s="340"/>
      <c r="KG18" s="340"/>
      <c r="KH18" s="340"/>
      <c r="KI18" s="340"/>
      <c r="KJ18" s="340"/>
      <c r="KK18" s="340"/>
      <c r="KL18" s="340"/>
      <c r="KM18" s="340"/>
      <c r="KN18" s="340"/>
      <c r="KO18" s="340"/>
      <c r="KP18" s="340"/>
      <c r="KQ18" s="340"/>
      <c r="KR18" s="340"/>
      <c r="KS18" s="340"/>
      <c r="KT18" s="340"/>
      <c r="KU18" s="340"/>
      <c r="KV18" s="340"/>
      <c r="KW18" s="340"/>
      <c r="KX18" s="340"/>
      <c r="KY18" s="340"/>
      <c r="KZ18" s="340"/>
      <c r="LA18" s="340"/>
      <c r="LB18" s="340"/>
      <c r="LC18" s="340"/>
      <c r="LD18" s="340"/>
      <c r="LE18" s="340"/>
      <c r="LF18" s="340"/>
      <c r="LG18" s="340"/>
      <c r="LH18" s="340"/>
      <c r="LI18" s="340"/>
      <c r="LJ18" s="340"/>
      <c r="LK18" s="340"/>
      <c r="LL18" s="340"/>
      <c r="LM18" s="340"/>
      <c r="LN18" s="340"/>
      <c r="LO18" s="340"/>
      <c r="LP18" s="340"/>
      <c r="LQ18" s="340"/>
      <c r="LR18" s="340"/>
      <c r="LS18" s="340"/>
      <c r="LT18" s="340"/>
      <c r="LU18" s="340"/>
      <c r="LV18" s="340"/>
      <c r="LW18" s="340"/>
      <c r="LX18" s="340"/>
      <c r="LY18" s="340"/>
      <c r="LZ18" s="340"/>
      <c r="MA18" s="340"/>
      <c r="MB18" s="340"/>
      <c r="MC18" s="340"/>
      <c r="MD18" s="340"/>
      <c r="ME18" s="340"/>
      <c r="MF18" s="340"/>
      <c r="MG18" s="340"/>
      <c r="MH18" s="340"/>
      <c r="MI18" s="340"/>
      <c r="MJ18" s="340"/>
      <c r="MK18" s="340"/>
      <c r="ML18" s="340"/>
      <c r="MM18" s="340"/>
      <c r="MN18" s="340"/>
      <c r="MO18" s="340"/>
      <c r="MP18" s="340"/>
      <c r="MQ18" s="340"/>
      <c r="MR18" s="340"/>
      <c r="MS18" s="340"/>
      <c r="MT18" s="340"/>
      <c r="MU18" s="340"/>
      <c r="MV18" s="340"/>
      <c r="MW18" s="340"/>
      <c r="MX18" s="340"/>
      <c r="MY18" s="340"/>
      <c r="MZ18" s="340"/>
      <c r="NA18" s="340"/>
      <c r="NB18" s="340"/>
      <c r="NC18" s="340"/>
      <c r="ND18" s="340"/>
      <c r="NE18" s="340"/>
      <c r="NF18" s="340"/>
      <c r="NG18" s="340"/>
      <c r="NH18" s="340"/>
      <c r="NI18" s="340"/>
      <c r="NJ18" s="340"/>
      <c r="NK18" s="340"/>
      <c r="NL18" s="340"/>
      <c r="NM18" s="340"/>
      <c r="NN18" s="340"/>
      <c r="NO18" s="340"/>
      <c r="NP18" s="340"/>
      <c r="NQ18" s="340"/>
      <c r="NR18" s="340"/>
      <c r="NS18" s="340"/>
      <c r="NT18" s="340"/>
      <c r="NU18" s="340"/>
      <c r="NV18" s="340"/>
      <c r="NW18" s="340"/>
      <c r="NX18" s="340"/>
      <c r="NY18" s="340"/>
      <c r="NZ18" s="340"/>
      <c r="OA18" s="340"/>
      <c r="OB18" s="340"/>
      <c r="OC18" s="340"/>
      <c r="OD18" s="340"/>
      <c r="OE18" s="340"/>
      <c r="OF18" s="340"/>
      <c r="OG18" s="340"/>
      <c r="OH18" s="340"/>
      <c r="OI18" s="340"/>
      <c r="OJ18" s="340"/>
      <c r="OK18" s="340"/>
      <c r="OL18" s="340"/>
      <c r="OM18" s="340"/>
      <c r="ON18" s="340"/>
      <c r="OO18" s="340"/>
      <c r="OP18" s="340"/>
      <c r="OQ18" s="340"/>
      <c r="OR18" s="340"/>
      <c r="OS18" s="340"/>
      <c r="OT18" s="340"/>
      <c r="OU18" s="340"/>
      <c r="OV18" s="340"/>
      <c r="OW18" s="340"/>
      <c r="OX18" s="340"/>
      <c r="OY18" s="340"/>
      <c r="OZ18" s="340"/>
      <c r="PA18" s="340"/>
      <c r="PB18" s="340"/>
      <c r="PC18" s="340"/>
      <c r="PD18" s="340"/>
      <c r="PE18" s="340"/>
      <c r="PF18" s="340"/>
      <c r="PG18" s="340"/>
      <c r="PH18" s="340"/>
      <c r="PI18" s="340"/>
      <c r="PJ18" s="340"/>
      <c r="PK18" s="340"/>
      <c r="PL18" s="340"/>
      <c r="PM18" s="340"/>
      <c r="PN18" s="340"/>
      <c r="PO18" s="340"/>
      <c r="PP18" s="340"/>
      <c r="PQ18" s="340"/>
      <c r="PR18" s="340"/>
      <c r="PS18" s="340"/>
      <c r="PT18" s="340"/>
      <c r="PU18" s="340"/>
      <c r="PV18" s="340"/>
      <c r="PW18" s="340"/>
      <c r="PX18" s="340"/>
      <c r="PY18" s="340"/>
      <c r="PZ18" s="340"/>
      <c r="QA18" s="340"/>
      <c r="QB18" s="340"/>
      <c r="QC18" s="340"/>
      <c r="QD18" s="340"/>
      <c r="QE18" s="340"/>
      <c r="QF18" s="340"/>
      <c r="QG18" s="340"/>
      <c r="QH18" s="340"/>
      <c r="QI18" s="340"/>
      <c r="QJ18" s="340"/>
      <c r="QK18" s="340"/>
      <c r="QL18" s="340"/>
      <c r="QM18" s="340"/>
      <c r="QN18" s="340"/>
      <c r="QO18" s="340"/>
      <c r="QP18" s="340"/>
      <c r="QQ18" s="340"/>
      <c r="QR18" s="340"/>
      <c r="QS18" s="340"/>
      <c r="QT18" s="340"/>
      <c r="QU18" s="340"/>
      <c r="QV18" s="340"/>
      <c r="QW18" s="340"/>
      <c r="QX18" s="340"/>
      <c r="QY18" s="340"/>
      <c r="QZ18" s="340"/>
      <c r="RA18" s="340"/>
      <c r="RB18" s="340"/>
      <c r="RC18" s="340"/>
      <c r="RD18" s="340"/>
      <c r="RE18" s="340"/>
      <c r="RF18" s="340"/>
      <c r="RG18" s="340"/>
      <c r="RH18" s="340"/>
      <c r="RI18" s="340"/>
      <c r="RJ18" s="340"/>
      <c r="RK18" s="340"/>
      <c r="RL18" s="340"/>
      <c r="RM18" s="340"/>
      <c r="RN18" s="340"/>
      <c r="RO18" s="340"/>
      <c r="RP18" s="340"/>
      <c r="RQ18" s="340"/>
      <c r="RR18" s="340"/>
      <c r="RS18" s="340"/>
      <c r="RT18" s="340"/>
      <c r="RU18" s="340"/>
      <c r="RV18" s="340"/>
      <c r="RW18" s="340"/>
      <c r="RX18" s="340"/>
      <c r="RY18" s="340"/>
      <c r="RZ18" s="340"/>
      <c r="SA18" s="340"/>
      <c r="SB18" s="340"/>
      <c r="SC18" s="340"/>
      <c r="SD18" s="340"/>
      <c r="SE18" s="340"/>
      <c r="SF18" s="340"/>
      <c r="SG18" s="340"/>
      <c r="SH18" s="340"/>
      <c r="SI18" s="340"/>
      <c r="SJ18" s="340"/>
      <c r="SK18" s="1339"/>
    </row>
    <row r="19" spans="1:505" s="250" customFormat="1" ht="15">
      <c r="A19" s="1457"/>
      <c r="B19" s="90" t="s">
        <v>59</v>
      </c>
      <c r="C19" s="192" t="s">
        <v>117</v>
      </c>
      <c r="D19" s="105">
        <v>30</v>
      </c>
      <c r="E19" s="106" t="s">
        <v>0</v>
      </c>
      <c r="F19" s="107">
        <v>1</v>
      </c>
      <c r="G19" s="145">
        <v>8500</v>
      </c>
      <c r="H19" s="147">
        <v>2500</v>
      </c>
      <c r="I19" s="148">
        <v>7422</v>
      </c>
      <c r="J19" s="147">
        <f t="shared" si="0"/>
        <v>4922</v>
      </c>
      <c r="K19" s="146">
        <f t="shared" si="3"/>
        <v>8500</v>
      </c>
      <c r="L19" s="169">
        <v>3.2078497971506745E-3</v>
      </c>
      <c r="M19" s="147">
        <f t="shared" si="1"/>
        <v>1580.1050099065949</v>
      </c>
      <c r="N19" s="147">
        <f t="shared" si="4"/>
        <v>2500</v>
      </c>
      <c r="O19" s="147">
        <f t="shared" si="5"/>
        <v>4922</v>
      </c>
      <c r="P19" s="147">
        <f t="shared" si="6"/>
        <v>7422</v>
      </c>
      <c r="Q19" s="148">
        <v>0</v>
      </c>
      <c r="R19" s="147">
        <f t="shared" si="2"/>
        <v>9002.1050099065942</v>
      </c>
      <c r="S19" s="148">
        <v>0</v>
      </c>
      <c r="T19" s="147">
        <f t="shared" si="7"/>
        <v>8327.5717020412521</v>
      </c>
      <c r="U19" s="148">
        <f t="shared" si="8"/>
        <v>0</v>
      </c>
      <c r="V19" s="148">
        <f>IF(K19=0,0,(HLOOKUP(E19,'2012-2013 CE W T&amp;D &amp; ConsCredit'!$C$6:$P$36,D19+1,FALSE)))</f>
        <v>2.57679265504916</v>
      </c>
      <c r="W19" s="147">
        <f t="shared" si="9"/>
        <v>21902.737567917859</v>
      </c>
      <c r="X19" s="148"/>
      <c r="Y19" s="91">
        <f t="shared" si="13"/>
        <v>2.6301469806076923</v>
      </c>
      <c r="Z19" s="172"/>
      <c r="AA19" s="147">
        <f t="shared" si="10"/>
        <v>4080.1050099065942</v>
      </c>
      <c r="AB19" s="147">
        <f t="shared" si="11"/>
        <v>3774.3802126795508</v>
      </c>
      <c r="AC19" s="148">
        <f>IF(K19=0,0,(HLOOKUP(E19,'2012-2013 CE W T&amp;D No ConsCredi'!$C$6:$P$36,D19+1,FALSE)))</f>
        <v>2.3425387773174182</v>
      </c>
      <c r="AD19" s="147">
        <f t="shared" si="12"/>
        <v>19911.579607198055</v>
      </c>
      <c r="AE19" s="1315"/>
      <c r="AF19" s="91">
        <f t="shared" si="14"/>
        <v>5.2754567598430153</v>
      </c>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0"/>
      <c r="CZ19" s="340"/>
      <c r="DA19" s="340"/>
      <c r="DB19" s="340"/>
      <c r="DC19" s="340"/>
      <c r="DD19" s="340"/>
      <c r="DE19" s="340"/>
      <c r="DF19" s="340"/>
      <c r="DG19" s="340"/>
      <c r="DH19" s="340"/>
      <c r="DI19" s="340"/>
      <c r="DJ19" s="340"/>
      <c r="DK19" s="340"/>
      <c r="DL19" s="340"/>
      <c r="DM19" s="340"/>
      <c r="DN19" s="340"/>
      <c r="DO19" s="340"/>
      <c r="DP19" s="340"/>
      <c r="DQ19" s="340"/>
      <c r="DR19" s="340"/>
      <c r="DS19" s="340"/>
      <c r="DT19" s="340"/>
      <c r="DU19" s="340"/>
      <c r="DV19" s="340"/>
      <c r="DW19" s="340"/>
      <c r="DX19" s="340"/>
      <c r="DY19" s="340"/>
      <c r="DZ19" s="340"/>
      <c r="EA19" s="340"/>
      <c r="EB19" s="340"/>
      <c r="EC19" s="340"/>
      <c r="ED19" s="340"/>
      <c r="EE19" s="340"/>
      <c r="EF19" s="340"/>
      <c r="EG19" s="340"/>
      <c r="EH19" s="340"/>
      <c r="EI19" s="340"/>
      <c r="EJ19" s="340"/>
      <c r="EK19" s="340"/>
      <c r="EL19" s="340"/>
      <c r="EM19" s="340"/>
      <c r="EN19" s="340"/>
      <c r="EO19" s="340"/>
      <c r="EP19" s="340"/>
      <c r="EQ19" s="340"/>
      <c r="ER19" s="340"/>
      <c r="ES19" s="340"/>
      <c r="ET19" s="340"/>
      <c r="EU19" s="340"/>
      <c r="EV19" s="340"/>
      <c r="EW19" s="340"/>
      <c r="EX19" s="340"/>
      <c r="EY19" s="340"/>
      <c r="EZ19" s="340"/>
      <c r="FA19" s="340"/>
      <c r="FB19" s="340"/>
      <c r="FC19" s="340"/>
      <c r="FD19" s="340"/>
      <c r="FE19" s="340"/>
      <c r="FF19" s="340"/>
      <c r="FG19" s="340"/>
      <c r="FH19" s="340"/>
      <c r="FI19" s="340"/>
      <c r="FJ19" s="340"/>
      <c r="FK19" s="340"/>
      <c r="FL19" s="340"/>
      <c r="FM19" s="340"/>
      <c r="FN19" s="340"/>
      <c r="FO19" s="340"/>
      <c r="FP19" s="340"/>
      <c r="FQ19" s="340"/>
      <c r="FR19" s="340"/>
      <c r="FS19" s="340"/>
      <c r="FT19" s="340"/>
      <c r="FU19" s="340"/>
      <c r="FV19" s="340"/>
      <c r="FW19" s="340"/>
      <c r="FX19" s="340"/>
      <c r="FY19" s="340"/>
      <c r="FZ19" s="340"/>
      <c r="GA19" s="340"/>
      <c r="GB19" s="340"/>
      <c r="GC19" s="340"/>
      <c r="GD19" s="340"/>
      <c r="GE19" s="340"/>
      <c r="GF19" s="340"/>
      <c r="GG19" s="340"/>
      <c r="GH19" s="340"/>
      <c r="GI19" s="340"/>
      <c r="GJ19" s="340"/>
      <c r="GK19" s="340"/>
      <c r="GL19" s="340"/>
      <c r="GM19" s="340"/>
      <c r="GN19" s="340"/>
      <c r="GO19" s="340"/>
      <c r="GP19" s="340"/>
      <c r="GQ19" s="340"/>
      <c r="GR19" s="340"/>
      <c r="GS19" s="340"/>
      <c r="GT19" s="340"/>
      <c r="GU19" s="340"/>
      <c r="GV19" s="340"/>
      <c r="GW19" s="340"/>
      <c r="GX19" s="340"/>
      <c r="GY19" s="340"/>
      <c r="GZ19" s="340"/>
      <c r="HA19" s="340"/>
      <c r="HB19" s="340"/>
      <c r="HC19" s="340"/>
      <c r="HD19" s="340"/>
      <c r="HE19" s="340"/>
      <c r="HF19" s="340"/>
      <c r="HG19" s="340"/>
      <c r="HH19" s="340"/>
      <c r="HI19" s="340"/>
      <c r="HJ19" s="340"/>
      <c r="HK19" s="340"/>
      <c r="HL19" s="340"/>
      <c r="HM19" s="340"/>
      <c r="HN19" s="340"/>
      <c r="HO19" s="340"/>
      <c r="HP19" s="340"/>
      <c r="HQ19" s="340"/>
      <c r="HR19" s="340"/>
      <c r="HS19" s="340"/>
      <c r="HT19" s="340"/>
      <c r="HU19" s="340"/>
      <c r="HV19" s="340"/>
      <c r="HW19" s="340"/>
      <c r="HX19" s="340"/>
      <c r="HY19" s="340"/>
      <c r="HZ19" s="340"/>
      <c r="IA19" s="340"/>
      <c r="IB19" s="340"/>
      <c r="IC19" s="340"/>
      <c r="ID19" s="340"/>
      <c r="IE19" s="340"/>
      <c r="IF19" s="340"/>
      <c r="IG19" s="340"/>
      <c r="IH19" s="340"/>
      <c r="II19" s="340"/>
      <c r="IJ19" s="340"/>
      <c r="IK19" s="340"/>
      <c r="IL19" s="340"/>
      <c r="IM19" s="340"/>
      <c r="IN19" s="340"/>
      <c r="IO19" s="340"/>
      <c r="IP19" s="340"/>
      <c r="IQ19" s="340"/>
      <c r="IR19" s="340"/>
      <c r="IS19" s="340"/>
      <c r="IT19" s="340"/>
      <c r="IU19" s="340"/>
      <c r="IV19" s="340"/>
      <c r="IW19" s="340"/>
      <c r="IX19" s="340"/>
      <c r="IY19" s="340"/>
      <c r="IZ19" s="340"/>
      <c r="JA19" s="340"/>
      <c r="JB19" s="340"/>
      <c r="JC19" s="340"/>
      <c r="JD19" s="340"/>
      <c r="JE19" s="340"/>
      <c r="JF19" s="340"/>
      <c r="JG19" s="340"/>
      <c r="JH19" s="340"/>
      <c r="JI19" s="340"/>
      <c r="JJ19" s="340"/>
      <c r="JK19" s="340"/>
      <c r="JL19" s="340"/>
      <c r="JM19" s="340"/>
      <c r="JN19" s="340"/>
      <c r="JO19" s="340"/>
      <c r="JP19" s="340"/>
      <c r="JQ19" s="340"/>
      <c r="JR19" s="340"/>
      <c r="JS19" s="340"/>
      <c r="JT19" s="340"/>
      <c r="JU19" s="340"/>
      <c r="JV19" s="340"/>
      <c r="JW19" s="340"/>
      <c r="JX19" s="340"/>
      <c r="JY19" s="340"/>
      <c r="JZ19" s="340"/>
      <c r="KA19" s="340"/>
      <c r="KB19" s="340"/>
      <c r="KC19" s="340"/>
      <c r="KD19" s="340"/>
      <c r="KE19" s="340"/>
      <c r="KF19" s="340"/>
      <c r="KG19" s="340"/>
      <c r="KH19" s="340"/>
      <c r="KI19" s="340"/>
      <c r="KJ19" s="340"/>
      <c r="KK19" s="340"/>
      <c r="KL19" s="340"/>
      <c r="KM19" s="340"/>
      <c r="KN19" s="340"/>
      <c r="KO19" s="340"/>
      <c r="KP19" s="340"/>
      <c r="KQ19" s="340"/>
      <c r="KR19" s="340"/>
      <c r="KS19" s="340"/>
      <c r="KT19" s="340"/>
      <c r="KU19" s="340"/>
      <c r="KV19" s="340"/>
      <c r="KW19" s="340"/>
      <c r="KX19" s="340"/>
      <c r="KY19" s="340"/>
      <c r="KZ19" s="340"/>
      <c r="LA19" s="340"/>
      <c r="LB19" s="340"/>
      <c r="LC19" s="340"/>
      <c r="LD19" s="340"/>
      <c r="LE19" s="340"/>
      <c r="LF19" s="340"/>
      <c r="LG19" s="340"/>
      <c r="LH19" s="340"/>
      <c r="LI19" s="340"/>
      <c r="LJ19" s="340"/>
      <c r="LK19" s="340"/>
      <c r="LL19" s="340"/>
      <c r="LM19" s="340"/>
      <c r="LN19" s="340"/>
      <c r="LO19" s="340"/>
      <c r="LP19" s="340"/>
      <c r="LQ19" s="340"/>
      <c r="LR19" s="340"/>
      <c r="LS19" s="340"/>
      <c r="LT19" s="340"/>
      <c r="LU19" s="340"/>
      <c r="LV19" s="340"/>
      <c r="LW19" s="340"/>
      <c r="LX19" s="340"/>
      <c r="LY19" s="340"/>
      <c r="LZ19" s="340"/>
      <c r="MA19" s="340"/>
      <c r="MB19" s="340"/>
      <c r="MC19" s="340"/>
      <c r="MD19" s="340"/>
      <c r="ME19" s="340"/>
      <c r="MF19" s="340"/>
      <c r="MG19" s="340"/>
      <c r="MH19" s="340"/>
      <c r="MI19" s="340"/>
      <c r="MJ19" s="340"/>
      <c r="MK19" s="340"/>
      <c r="ML19" s="340"/>
      <c r="MM19" s="340"/>
      <c r="MN19" s="340"/>
      <c r="MO19" s="340"/>
      <c r="MP19" s="340"/>
      <c r="MQ19" s="340"/>
      <c r="MR19" s="340"/>
      <c r="MS19" s="340"/>
      <c r="MT19" s="340"/>
      <c r="MU19" s="340"/>
      <c r="MV19" s="340"/>
      <c r="MW19" s="340"/>
      <c r="MX19" s="340"/>
      <c r="MY19" s="340"/>
      <c r="MZ19" s="340"/>
      <c r="NA19" s="340"/>
      <c r="NB19" s="340"/>
      <c r="NC19" s="340"/>
      <c r="ND19" s="340"/>
      <c r="NE19" s="340"/>
      <c r="NF19" s="340"/>
      <c r="NG19" s="340"/>
      <c r="NH19" s="340"/>
      <c r="NI19" s="340"/>
      <c r="NJ19" s="340"/>
      <c r="NK19" s="340"/>
      <c r="NL19" s="340"/>
      <c r="NM19" s="340"/>
      <c r="NN19" s="340"/>
      <c r="NO19" s="340"/>
      <c r="NP19" s="340"/>
      <c r="NQ19" s="340"/>
      <c r="NR19" s="340"/>
      <c r="NS19" s="340"/>
      <c r="NT19" s="340"/>
      <c r="NU19" s="340"/>
      <c r="NV19" s="340"/>
      <c r="NW19" s="340"/>
      <c r="NX19" s="340"/>
      <c r="NY19" s="340"/>
      <c r="NZ19" s="340"/>
      <c r="OA19" s="340"/>
      <c r="OB19" s="340"/>
      <c r="OC19" s="340"/>
      <c r="OD19" s="340"/>
      <c r="OE19" s="340"/>
      <c r="OF19" s="340"/>
      <c r="OG19" s="340"/>
      <c r="OH19" s="340"/>
      <c r="OI19" s="340"/>
      <c r="OJ19" s="340"/>
      <c r="OK19" s="340"/>
      <c r="OL19" s="340"/>
      <c r="OM19" s="340"/>
      <c r="ON19" s="340"/>
      <c r="OO19" s="340"/>
      <c r="OP19" s="340"/>
      <c r="OQ19" s="340"/>
      <c r="OR19" s="340"/>
      <c r="OS19" s="340"/>
      <c r="OT19" s="340"/>
      <c r="OU19" s="340"/>
      <c r="OV19" s="340"/>
      <c r="OW19" s="340"/>
      <c r="OX19" s="340"/>
      <c r="OY19" s="340"/>
      <c r="OZ19" s="340"/>
      <c r="PA19" s="340"/>
      <c r="PB19" s="340"/>
      <c r="PC19" s="340"/>
      <c r="PD19" s="340"/>
      <c r="PE19" s="340"/>
      <c r="PF19" s="340"/>
      <c r="PG19" s="340"/>
      <c r="PH19" s="340"/>
      <c r="PI19" s="340"/>
      <c r="PJ19" s="340"/>
      <c r="PK19" s="340"/>
      <c r="PL19" s="340"/>
      <c r="PM19" s="340"/>
      <c r="PN19" s="340"/>
      <c r="PO19" s="340"/>
      <c r="PP19" s="340"/>
      <c r="PQ19" s="340"/>
      <c r="PR19" s="340"/>
      <c r="PS19" s="340"/>
      <c r="PT19" s="340"/>
      <c r="PU19" s="340"/>
      <c r="PV19" s="340"/>
      <c r="PW19" s="340"/>
      <c r="PX19" s="340"/>
      <c r="PY19" s="340"/>
      <c r="PZ19" s="340"/>
      <c r="QA19" s="340"/>
      <c r="QB19" s="340"/>
      <c r="QC19" s="340"/>
      <c r="QD19" s="340"/>
      <c r="QE19" s="340"/>
      <c r="QF19" s="340"/>
      <c r="QG19" s="340"/>
      <c r="QH19" s="340"/>
      <c r="QI19" s="340"/>
      <c r="QJ19" s="340"/>
      <c r="QK19" s="340"/>
      <c r="QL19" s="340"/>
      <c r="QM19" s="340"/>
      <c r="QN19" s="340"/>
      <c r="QO19" s="340"/>
      <c r="QP19" s="340"/>
      <c r="QQ19" s="340"/>
      <c r="QR19" s="340"/>
      <c r="QS19" s="340"/>
      <c r="QT19" s="340"/>
      <c r="QU19" s="340"/>
      <c r="QV19" s="340"/>
      <c r="QW19" s="340"/>
      <c r="QX19" s="340"/>
      <c r="QY19" s="340"/>
      <c r="QZ19" s="340"/>
      <c r="RA19" s="340"/>
      <c r="RB19" s="340"/>
      <c r="RC19" s="340"/>
      <c r="RD19" s="340"/>
      <c r="RE19" s="340"/>
      <c r="RF19" s="340"/>
      <c r="RG19" s="340"/>
      <c r="RH19" s="340"/>
      <c r="RI19" s="340"/>
      <c r="RJ19" s="340"/>
      <c r="RK19" s="340"/>
      <c r="RL19" s="340"/>
      <c r="RM19" s="340"/>
      <c r="RN19" s="340"/>
      <c r="RO19" s="340"/>
      <c r="RP19" s="340"/>
      <c r="RQ19" s="340"/>
      <c r="RR19" s="340"/>
      <c r="RS19" s="340"/>
      <c r="RT19" s="340"/>
      <c r="RU19" s="340"/>
      <c r="RV19" s="340"/>
      <c r="RW19" s="340"/>
      <c r="RX19" s="340"/>
      <c r="RY19" s="340"/>
      <c r="RZ19" s="340"/>
      <c r="SA19" s="340"/>
      <c r="SB19" s="340"/>
      <c r="SC19" s="340"/>
      <c r="SD19" s="340"/>
      <c r="SE19" s="340"/>
      <c r="SF19" s="340"/>
      <c r="SG19" s="340"/>
      <c r="SH19" s="340"/>
      <c r="SI19" s="340"/>
      <c r="SJ19" s="340"/>
      <c r="SK19" s="1339"/>
    </row>
    <row r="20" spans="1:505" s="250" customFormat="1" ht="15">
      <c r="A20" s="1457"/>
      <c r="B20" s="90" t="s">
        <v>59</v>
      </c>
      <c r="C20" s="192" t="s">
        <v>118</v>
      </c>
      <c r="D20" s="105">
        <v>30</v>
      </c>
      <c r="E20" s="106" t="s">
        <v>0</v>
      </c>
      <c r="F20" s="107">
        <v>1</v>
      </c>
      <c r="G20" s="145">
        <v>12750</v>
      </c>
      <c r="H20" s="147">
        <v>2000</v>
      </c>
      <c r="I20" s="148">
        <v>7422</v>
      </c>
      <c r="J20" s="147">
        <f t="shared" si="0"/>
        <v>5422</v>
      </c>
      <c r="K20" s="146">
        <f t="shared" si="3"/>
        <v>12750</v>
      </c>
      <c r="L20" s="169">
        <v>4.811774695726012E-3</v>
      </c>
      <c r="M20" s="147">
        <f t="shared" si="1"/>
        <v>2370.1575148598927</v>
      </c>
      <c r="N20" s="147">
        <f t="shared" si="4"/>
        <v>2000</v>
      </c>
      <c r="O20" s="147">
        <f t="shared" si="5"/>
        <v>5422</v>
      </c>
      <c r="P20" s="147">
        <f t="shared" si="6"/>
        <v>7422</v>
      </c>
      <c r="Q20" s="148">
        <v>0</v>
      </c>
      <c r="R20" s="147">
        <f t="shared" si="2"/>
        <v>9792.1575148598931</v>
      </c>
      <c r="S20" s="148">
        <v>0</v>
      </c>
      <c r="T20" s="147">
        <f t="shared" si="7"/>
        <v>9058.4250831266363</v>
      </c>
      <c r="U20" s="148">
        <f t="shared" si="8"/>
        <v>0</v>
      </c>
      <c r="V20" s="148">
        <f>IF(K20=0,0,(HLOOKUP(E20,'2012-2013 CE W T&amp;D &amp; ConsCredit'!$C$6:$P$36,D20+1,FALSE)))</f>
        <v>2.57679265504916</v>
      </c>
      <c r="W20" s="147">
        <f t="shared" si="9"/>
        <v>32854.106351876791</v>
      </c>
      <c r="X20" s="148"/>
      <c r="Y20" s="91">
        <f t="shared" si="13"/>
        <v>3.6269115271566346</v>
      </c>
      <c r="Z20" s="172"/>
      <c r="AA20" s="147">
        <f t="shared" si="10"/>
        <v>4370.1575148598931</v>
      </c>
      <c r="AB20" s="147">
        <f t="shared" si="11"/>
        <v>4042.6989036631762</v>
      </c>
      <c r="AC20" s="148">
        <f>IF(K20=0,0,(HLOOKUP(E20,'2012-2013 CE W T&amp;D No ConsCredi'!$C$6:$P$36,D20+1,FALSE)))</f>
        <v>2.3425387773174182</v>
      </c>
      <c r="AD20" s="147">
        <f t="shared" si="12"/>
        <v>29867.36941079708</v>
      </c>
      <c r="AE20" s="1315"/>
      <c r="AF20" s="91">
        <f t="shared" si="14"/>
        <v>7.3879777155141619</v>
      </c>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0"/>
      <c r="CZ20" s="340"/>
      <c r="DA20" s="340"/>
      <c r="DB20" s="340"/>
      <c r="DC20" s="340"/>
      <c r="DD20" s="340"/>
      <c r="DE20" s="340"/>
      <c r="DF20" s="340"/>
      <c r="DG20" s="340"/>
      <c r="DH20" s="340"/>
      <c r="DI20" s="340"/>
      <c r="DJ20" s="340"/>
      <c r="DK20" s="340"/>
      <c r="DL20" s="340"/>
      <c r="DM20" s="340"/>
      <c r="DN20" s="340"/>
      <c r="DO20" s="340"/>
      <c r="DP20" s="340"/>
      <c r="DQ20" s="340"/>
      <c r="DR20" s="340"/>
      <c r="DS20" s="340"/>
      <c r="DT20" s="340"/>
      <c r="DU20" s="340"/>
      <c r="DV20" s="340"/>
      <c r="DW20" s="340"/>
      <c r="DX20" s="340"/>
      <c r="DY20" s="340"/>
      <c r="DZ20" s="340"/>
      <c r="EA20" s="340"/>
      <c r="EB20" s="340"/>
      <c r="EC20" s="340"/>
      <c r="ED20" s="340"/>
      <c r="EE20" s="340"/>
      <c r="EF20" s="340"/>
      <c r="EG20" s="340"/>
      <c r="EH20" s="340"/>
      <c r="EI20" s="340"/>
      <c r="EJ20" s="340"/>
      <c r="EK20" s="340"/>
      <c r="EL20" s="340"/>
      <c r="EM20" s="340"/>
      <c r="EN20" s="340"/>
      <c r="EO20" s="340"/>
      <c r="EP20" s="340"/>
      <c r="EQ20" s="340"/>
      <c r="ER20" s="340"/>
      <c r="ES20" s="340"/>
      <c r="ET20" s="340"/>
      <c r="EU20" s="340"/>
      <c r="EV20" s="340"/>
      <c r="EW20" s="340"/>
      <c r="EX20" s="340"/>
      <c r="EY20" s="340"/>
      <c r="EZ20" s="340"/>
      <c r="FA20" s="340"/>
      <c r="FB20" s="340"/>
      <c r="FC20" s="340"/>
      <c r="FD20" s="340"/>
      <c r="FE20" s="340"/>
      <c r="FF20" s="340"/>
      <c r="FG20" s="340"/>
      <c r="FH20" s="340"/>
      <c r="FI20" s="340"/>
      <c r="FJ20" s="340"/>
      <c r="FK20" s="340"/>
      <c r="FL20" s="340"/>
      <c r="FM20" s="340"/>
      <c r="FN20" s="340"/>
      <c r="FO20" s="340"/>
      <c r="FP20" s="340"/>
      <c r="FQ20" s="340"/>
      <c r="FR20" s="340"/>
      <c r="FS20" s="340"/>
      <c r="FT20" s="340"/>
      <c r="FU20" s="340"/>
      <c r="FV20" s="340"/>
      <c r="FW20" s="340"/>
      <c r="FX20" s="340"/>
      <c r="FY20" s="340"/>
      <c r="FZ20" s="340"/>
      <c r="GA20" s="340"/>
      <c r="GB20" s="340"/>
      <c r="GC20" s="340"/>
      <c r="GD20" s="340"/>
      <c r="GE20" s="340"/>
      <c r="GF20" s="340"/>
      <c r="GG20" s="340"/>
      <c r="GH20" s="340"/>
      <c r="GI20" s="340"/>
      <c r="GJ20" s="340"/>
      <c r="GK20" s="340"/>
      <c r="GL20" s="340"/>
      <c r="GM20" s="340"/>
      <c r="GN20" s="340"/>
      <c r="GO20" s="340"/>
      <c r="GP20" s="340"/>
      <c r="GQ20" s="340"/>
      <c r="GR20" s="340"/>
      <c r="GS20" s="340"/>
      <c r="GT20" s="340"/>
      <c r="GU20" s="340"/>
      <c r="GV20" s="340"/>
      <c r="GW20" s="340"/>
      <c r="GX20" s="340"/>
      <c r="GY20" s="340"/>
      <c r="GZ20" s="340"/>
      <c r="HA20" s="340"/>
      <c r="HB20" s="340"/>
      <c r="HC20" s="340"/>
      <c r="HD20" s="340"/>
      <c r="HE20" s="340"/>
      <c r="HF20" s="340"/>
      <c r="HG20" s="340"/>
      <c r="HH20" s="340"/>
      <c r="HI20" s="340"/>
      <c r="HJ20" s="340"/>
      <c r="HK20" s="340"/>
      <c r="HL20" s="340"/>
      <c r="HM20" s="340"/>
      <c r="HN20" s="340"/>
      <c r="HO20" s="340"/>
      <c r="HP20" s="340"/>
      <c r="HQ20" s="340"/>
      <c r="HR20" s="340"/>
      <c r="HS20" s="340"/>
      <c r="HT20" s="340"/>
      <c r="HU20" s="340"/>
      <c r="HV20" s="340"/>
      <c r="HW20" s="340"/>
      <c r="HX20" s="340"/>
      <c r="HY20" s="340"/>
      <c r="HZ20" s="340"/>
      <c r="IA20" s="340"/>
      <c r="IB20" s="340"/>
      <c r="IC20" s="340"/>
      <c r="ID20" s="340"/>
      <c r="IE20" s="340"/>
      <c r="IF20" s="340"/>
      <c r="IG20" s="340"/>
      <c r="IH20" s="340"/>
      <c r="II20" s="340"/>
      <c r="IJ20" s="340"/>
      <c r="IK20" s="340"/>
      <c r="IL20" s="340"/>
      <c r="IM20" s="340"/>
      <c r="IN20" s="340"/>
      <c r="IO20" s="340"/>
      <c r="IP20" s="340"/>
      <c r="IQ20" s="340"/>
      <c r="IR20" s="340"/>
      <c r="IS20" s="340"/>
      <c r="IT20" s="340"/>
      <c r="IU20" s="340"/>
      <c r="IV20" s="340"/>
      <c r="IW20" s="340"/>
      <c r="IX20" s="340"/>
      <c r="IY20" s="340"/>
      <c r="IZ20" s="340"/>
      <c r="JA20" s="340"/>
      <c r="JB20" s="340"/>
      <c r="JC20" s="340"/>
      <c r="JD20" s="340"/>
      <c r="JE20" s="340"/>
      <c r="JF20" s="340"/>
      <c r="JG20" s="340"/>
      <c r="JH20" s="340"/>
      <c r="JI20" s="340"/>
      <c r="JJ20" s="340"/>
      <c r="JK20" s="340"/>
      <c r="JL20" s="340"/>
      <c r="JM20" s="340"/>
      <c r="JN20" s="340"/>
      <c r="JO20" s="340"/>
      <c r="JP20" s="340"/>
      <c r="JQ20" s="340"/>
      <c r="JR20" s="340"/>
      <c r="JS20" s="340"/>
      <c r="JT20" s="340"/>
      <c r="JU20" s="340"/>
      <c r="JV20" s="340"/>
      <c r="JW20" s="340"/>
      <c r="JX20" s="340"/>
      <c r="JY20" s="340"/>
      <c r="JZ20" s="340"/>
      <c r="KA20" s="340"/>
      <c r="KB20" s="340"/>
      <c r="KC20" s="340"/>
      <c r="KD20" s="340"/>
      <c r="KE20" s="340"/>
      <c r="KF20" s="340"/>
      <c r="KG20" s="340"/>
      <c r="KH20" s="340"/>
      <c r="KI20" s="340"/>
      <c r="KJ20" s="340"/>
      <c r="KK20" s="340"/>
      <c r="KL20" s="340"/>
      <c r="KM20" s="340"/>
      <c r="KN20" s="340"/>
      <c r="KO20" s="340"/>
      <c r="KP20" s="340"/>
      <c r="KQ20" s="340"/>
      <c r="KR20" s="340"/>
      <c r="KS20" s="340"/>
      <c r="KT20" s="340"/>
      <c r="KU20" s="340"/>
      <c r="KV20" s="340"/>
      <c r="KW20" s="340"/>
      <c r="KX20" s="340"/>
      <c r="KY20" s="340"/>
      <c r="KZ20" s="340"/>
      <c r="LA20" s="340"/>
      <c r="LB20" s="340"/>
      <c r="LC20" s="340"/>
      <c r="LD20" s="340"/>
      <c r="LE20" s="340"/>
      <c r="LF20" s="340"/>
      <c r="LG20" s="340"/>
      <c r="LH20" s="340"/>
      <c r="LI20" s="340"/>
      <c r="LJ20" s="340"/>
      <c r="LK20" s="340"/>
      <c r="LL20" s="340"/>
      <c r="LM20" s="340"/>
      <c r="LN20" s="340"/>
      <c r="LO20" s="340"/>
      <c r="LP20" s="340"/>
      <c r="LQ20" s="340"/>
      <c r="LR20" s="340"/>
      <c r="LS20" s="340"/>
      <c r="LT20" s="340"/>
      <c r="LU20" s="340"/>
      <c r="LV20" s="340"/>
      <c r="LW20" s="340"/>
      <c r="LX20" s="340"/>
      <c r="LY20" s="340"/>
      <c r="LZ20" s="340"/>
      <c r="MA20" s="340"/>
      <c r="MB20" s="340"/>
      <c r="MC20" s="340"/>
      <c r="MD20" s="340"/>
      <c r="ME20" s="340"/>
      <c r="MF20" s="340"/>
      <c r="MG20" s="340"/>
      <c r="MH20" s="340"/>
      <c r="MI20" s="340"/>
      <c r="MJ20" s="340"/>
      <c r="MK20" s="340"/>
      <c r="ML20" s="340"/>
      <c r="MM20" s="340"/>
      <c r="MN20" s="340"/>
      <c r="MO20" s="340"/>
      <c r="MP20" s="340"/>
      <c r="MQ20" s="340"/>
      <c r="MR20" s="340"/>
      <c r="MS20" s="340"/>
      <c r="MT20" s="340"/>
      <c r="MU20" s="340"/>
      <c r="MV20" s="340"/>
      <c r="MW20" s="340"/>
      <c r="MX20" s="340"/>
      <c r="MY20" s="340"/>
      <c r="MZ20" s="340"/>
      <c r="NA20" s="340"/>
      <c r="NB20" s="340"/>
      <c r="NC20" s="340"/>
      <c r="ND20" s="340"/>
      <c r="NE20" s="340"/>
      <c r="NF20" s="340"/>
      <c r="NG20" s="340"/>
      <c r="NH20" s="340"/>
      <c r="NI20" s="340"/>
      <c r="NJ20" s="340"/>
      <c r="NK20" s="340"/>
      <c r="NL20" s="340"/>
      <c r="NM20" s="340"/>
      <c r="NN20" s="340"/>
      <c r="NO20" s="340"/>
      <c r="NP20" s="340"/>
      <c r="NQ20" s="340"/>
      <c r="NR20" s="340"/>
      <c r="NS20" s="340"/>
      <c r="NT20" s="340"/>
      <c r="NU20" s="340"/>
      <c r="NV20" s="340"/>
      <c r="NW20" s="340"/>
      <c r="NX20" s="340"/>
      <c r="NY20" s="340"/>
      <c r="NZ20" s="340"/>
      <c r="OA20" s="340"/>
      <c r="OB20" s="340"/>
      <c r="OC20" s="340"/>
      <c r="OD20" s="340"/>
      <c r="OE20" s="340"/>
      <c r="OF20" s="340"/>
      <c r="OG20" s="340"/>
      <c r="OH20" s="340"/>
      <c r="OI20" s="340"/>
      <c r="OJ20" s="340"/>
      <c r="OK20" s="340"/>
      <c r="OL20" s="340"/>
      <c r="OM20" s="340"/>
      <c r="ON20" s="340"/>
      <c r="OO20" s="340"/>
      <c r="OP20" s="340"/>
      <c r="OQ20" s="340"/>
      <c r="OR20" s="340"/>
      <c r="OS20" s="340"/>
      <c r="OT20" s="340"/>
      <c r="OU20" s="340"/>
      <c r="OV20" s="340"/>
      <c r="OW20" s="340"/>
      <c r="OX20" s="340"/>
      <c r="OY20" s="340"/>
      <c r="OZ20" s="340"/>
      <c r="PA20" s="340"/>
      <c r="PB20" s="340"/>
      <c r="PC20" s="340"/>
      <c r="PD20" s="340"/>
      <c r="PE20" s="340"/>
      <c r="PF20" s="340"/>
      <c r="PG20" s="340"/>
      <c r="PH20" s="340"/>
      <c r="PI20" s="340"/>
      <c r="PJ20" s="340"/>
      <c r="PK20" s="340"/>
      <c r="PL20" s="340"/>
      <c r="PM20" s="340"/>
      <c r="PN20" s="340"/>
      <c r="PO20" s="340"/>
      <c r="PP20" s="340"/>
      <c r="PQ20" s="340"/>
      <c r="PR20" s="340"/>
      <c r="PS20" s="340"/>
      <c r="PT20" s="340"/>
      <c r="PU20" s="340"/>
      <c r="PV20" s="340"/>
      <c r="PW20" s="340"/>
      <c r="PX20" s="340"/>
      <c r="PY20" s="340"/>
      <c r="PZ20" s="340"/>
      <c r="QA20" s="340"/>
      <c r="QB20" s="340"/>
      <c r="QC20" s="340"/>
      <c r="QD20" s="340"/>
      <c r="QE20" s="340"/>
      <c r="QF20" s="340"/>
      <c r="QG20" s="340"/>
      <c r="QH20" s="340"/>
      <c r="QI20" s="340"/>
      <c r="QJ20" s="340"/>
      <c r="QK20" s="340"/>
      <c r="QL20" s="340"/>
      <c r="QM20" s="340"/>
      <c r="QN20" s="340"/>
      <c r="QO20" s="340"/>
      <c r="QP20" s="340"/>
      <c r="QQ20" s="340"/>
      <c r="QR20" s="340"/>
      <c r="QS20" s="340"/>
      <c r="QT20" s="340"/>
      <c r="QU20" s="340"/>
      <c r="QV20" s="340"/>
      <c r="QW20" s="340"/>
      <c r="QX20" s="340"/>
      <c r="QY20" s="340"/>
      <c r="QZ20" s="340"/>
      <c r="RA20" s="340"/>
      <c r="RB20" s="340"/>
      <c r="RC20" s="340"/>
      <c r="RD20" s="340"/>
      <c r="RE20" s="340"/>
      <c r="RF20" s="340"/>
      <c r="RG20" s="340"/>
      <c r="RH20" s="340"/>
      <c r="RI20" s="340"/>
      <c r="RJ20" s="340"/>
      <c r="RK20" s="340"/>
      <c r="RL20" s="340"/>
      <c r="RM20" s="340"/>
      <c r="RN20" s="340"/>
      <c r="RO20" s="340"/>
      <c r="RP20" s="340"/>
      <c r="RQ20" s="340"/>
      <c r="RR20" s="340"/>
      <c r="RS20" s="340"/>
      <c r="RT20" s="340"/>
      <c r="RU20" s="340"/>
      <c r="RV20" s="340"/>
      <c r="RW20" s="340"/>
      <c r="RX20" s="340"/>
      <c r="RY20" s="340"/>
      <c r="RZ20" s="340"/>
      <c r="SA20" s="340"/>
      <c r="SB20" s="340"/>
      <c r="SC20" s="340"/>
      <c r="SD20" s="340"/>
      <c r="SE20" s="340"/>
      <c r="SF20" s="340"/>
      <c r="SG20" s="340"/>
      <c r="SH20" s="340"/>
      <c r="SI20" s="340"/>
      <c r="SJ20" s="340"/>
      <c r="SK20" s="1339"/>
    </row>
    <row r="21" spans="1:505" s="250" customFormat="1" ht="15">
      <c r="A21" s="1348"/>
      <c r="B21" s="90" t="s">
        <v>59</v>
      </c>
      <c r="C21" s="192" t="s">
        <v>119</v>
      </c>
      <c r="D21" s="105">
        <v>30</v>
      </c>
      <c r="E21" s="106" t="s">
        <v>0</v>
      </c>
      <c r="F21" s="107">
        <v>3</v>
      </c>
      <c r="G21" s="145">
        <v>8500</v>
      </c>
      <c r="H21" s="147">
        <v>1500</v>
      </c>
      <c r="I21" s="148">
        <v>5537</v>
      </c>
      <c r="J21" s="147">
        <f t="shared" si="0"/>
        <v>4037</v>
      </c>
      <c r="K21" s="146">
        <f t="shared" si="3"/>
        <v>25500</v>
      </c>
      <c r="L21" s="169">
        <v>9.6235493914520239E-3</v>
      </c>
      <c r="M21" s="147">
        <f t="shared" si="1"/>
        <v>4740.3150297197853</v>
      </c>
      <c r="N21" s="147">
        <f t="shared" si="4"/>
        <v>4500</v>
      </c>
      <c r="O21" s="147">
        <f t="shared" si="5"/>
        <v>12111</v>
      </c>
      <c r="P21" s="147">
        <f t="shared" si="6"/>
        <v>16611</v>
      </c>
      <c r="Q21" s="148">
        <v>0</v>
      </c>
      <c r="R21" s="147">
        <f t="shared" si="2"/>
        <v>21351.315029719786</v>
      </c>
      <c r="S21" s="148">
        <v>0</v>
      </c>
      <c r="T21" s="147">
        <f t="shared" si="7"/>
        <v>19751.447761072883</v>
      </c>
      <c r="U21" s="148">
        <f t="shared" si="8"/>
        <v>0</v>
      </c>
      <c r="V21" s="148">
        <f>IF(K21=0,0,(HLOOKUP(E21,'2012-2013 CE W T&amp;D &amp; ConsCredit'!$C$6:$P$36,D21+1,FALSE)))</f>
        <v>2.57679265504916</v>
      </c>
      <c r="W21" s="147">
        <f t="shared" si="9"/>
        <v>65708.212703753583</v>
      </c>
      <c r="X21" s="148"/>
      <c r="Y21" s="91">
        <f t="shared" si="13"/>
        <v>3.3267542459978321</v>
      </c>
      <c r="Z21" s="172"/>
      <c r="AA21" s="147">
        <f t="shared" si="10"/>
        <v>9240.3150297197863</v>
      </c>
      <c r="AB21" s="147">
        <f t="shared" si="11"/>
        <v>8547.9324974281099</v>
      </c>
      <c r="AC21" s="148">
        <f>IF(K21=0,0,(HLOOKUP(E21,'2012-2013 CE W T&amp;D No ConsCredi'!$C$6:$P$36,D21+1,FALSE)))</f>
        <v>2.3425387773174182</v>
      </c>
      <c r="AD21" s="147">
        <f t="shared" si="12"/>
        <v>59734.738821594161</v>
      </c>
      <c r="AE21" s="1315"/>
      <c r="AF21" s="91">
        <f t="shared" si="14"/>
        <v>6.9882090013657763</v>
      </c>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0"/>
      <c r="CZ21" s="340"/>
      <c r="DA21" s="340"/>
      <c r="DB21" s="340"/>
      <c r="DC21" s="340"/>
      <c r="DD21" s="340"/>
      <c r="DE21" s="340"/>
      <c r="DF21" s="340"/>
      <c r="DG21" s="340"/>
      <c r="DH21" s="340"/>
      <c r="DI21" s="340"/>
      <c r="DJ21" s="340"/>
      <c r="DK21" s="340"/>
      <c r="DL21" s="340"/>
      <c r="DM21" s="340"/>
      <c r="DN21" s="340"/>
      <c r="DO21" s="340"/>
      <c r="DP21" s="340"/>
      <c r="DQ21" s="340"/>
      <c r="DR21" s="340"/>
      <c r="DS21" s="340"/>
      <c r="DT21" s="340"/>
      <c r="DU21" s="340"/>
      <c r="DV21" s="340"/>
      <c r="DW21" s="340"/>
      <c r="DX21" s="340"/>
      <c r="DY21" s="340"/>
      <c r="DZ21" s="340"/>
      <c r="EA21" s="340"/>
      <c r="EB21" s="340"/>
      <c r="EC21" s="340"/>
      <c r="ED21" s="340"/>
      <c r="EE21" s="340"/>
      <c r="EF21" s="340"/>
      <c r="EG21" s="340"/>
      <c r="EH21" s="340"/>
      <c r="EI21" s="340"/>
      <c r="EJ21" s="340"/>
      <c r="EK21" s="340"/>
      <c r="EL21" s="340"/>
      <c r="EM21" s="340"/>
      <c r="EN21" s="340"/>
      <c r="EO21" s="340"/>
      <c r="EP21" s="340"/>
      <c r="EQ21" s="340"/>
      <c r="ER21" s="340"/>
      <c r="ES21" s="340"/>
      <c r="ET21" s="340"/>
      <c r="EU21" s="340"/>
      <c r="EV21" s="340"/>
      <c r="EW21" s="340"/>
      <c r="EX21" s="340"/>
      <c r="EY21" s="340"/>
      <c r="EZ21" s="340"/>
      <c r="FA21" s="340"/>
      <c r="FB21" s="340"/>
      <c r="FC21" s="340"/>
      <c r="FD21" s="340"/>
      <c r="FE21" s="340"/>
      <c r="FF21" s="340"/>
      <c r="FG21" s="340"/>
      <c r="FH21" s="340"/>
      <c r="FI21" s="340"/>
      <c r="FJ21" s="340"/>
      <c r="FK21" s="340"/>
      <c r="FL21" s="340"/>
      <c r="FM21" s="340"/>
      <c r="FN21" s="340"/>
      <c r="FO21" s="340"/>
      <c r="FP21" s="340"/>
      <c r="FQ21" s="340"/>
      <c r="FR21" s="340"/>
      <c r="FS21" s="340"/>
      <c r="FT21" s="340"/>
      <c r="FU21" s="340"/>
      <c r="FV21" s="340"/>
      <c r="FW21" s="340"/>
      <c r="FX21" s="340"/>
      <c r="FY21" s="340"/>
      <c r="FZ21" s="340"/>
      <c r="GA21" s="340"/>
      <c r="GB21" s="340"/>
      <c r="GC21" s="340"/>
      <c r="GD21" s="340"/>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0"/>
      <c r="HE21" s="340"/>
      <c r="HF21" s="340"/>
      <c r="HG21" s="340"/>
      <c r="HH21" s="340"/>
      <c r="HI21" s="340"/>
      <c r="HJ21" s="340"/>
      <c r="HK21" s="340"/>
      <c r="HL21" s="340"/>
      <c r="HM21" s="340"/>
      <c r="HN21" s="340"/>
      <c r="HO21" s="340"/>
      <c r="HP21" s="340"/>
      <c r="HQ21" s="340"/>
      <c r="HR21" s="340"/>
      <c r="HS21" s="340"/>
      <c r="HT21" s="340"/>
      <c r="HU21" s="340"/>
      <c r="HV21" s="340"/>
      <c r="HW21" s="340"/>
      <c r="HX21" s="340"/>
      <c r="HY21" s="340"/>
      <c r="HZ21" s="340"/>
      <c r="IA21" s="340"/>
      <c r="IB21" s="340"/>
      <c r="IC21" s="340"/>
      <c r="ID21" s="340"/>
      <c r="IE21" s="340"/>
      <c r="IF21" s="340"/>
      <c r="IG21" s="340"/>
      <c r="IH21" s="340"/>
      <c r="II21" s="340"/>
      <c r="IJ21" s="340"/>
      <c r="IK21" s="340"/>
      <c r="IL21" s="340"/>
      <c r="IM21" s="340"/>
      <c r="IN21" s="340"/>
      <c r="IO21" s="340"/>
      <c r="IP21" s="340"/>
      <c r="IQ21" s="340"/>
      <c r="IR21" s="340"/>
      <c r="IS21" s="340"/>
      <c r="IT21" s="340"/>
      <c r="IU21" s="340"/>
      <c r="IV21" s="340"/>
      <c r="IW21" s="340"/>
      <c r="IX21" s="340"/>
      <c r="IY21" s="340"/>
      <c r="IZ21" s="340"/>
      <c r="JA21" s="340"/>
      <c r="JB21" s="340"/>
      <c r="JC21" s="340"/>
      <c r="JD21" s="340"/>
      <c r="JE21" s="340"/>
      <c r="JF21" s="340"/>
      <c r="JG21" s="340"/>
      <c r="JH21" s="340"/>
      <c r="JI21" s="340"/>
      <c r="JJ21" s="340"/>
      <c r="JK21" s="340"/>
      <c r="JL21" s="340"/>
      <c r="JM21" s="340"/>
      <c r="JN21" s="340"/>
      <c r="JO21" s="340"/>
      <c r="JP21" s="340"/>
      <c r="JQ21" s="340"/>
      <c r="JR21" s="340"/>
      <c r="JS21" s="340"/>
      <c r="JT21" s="340"/>
      <c r="JU21" s="340"/>
      <c r="JV21" s="340"/>
      <c r="JW21" s="340"/>
      <c r="JX21" s="340"/>
      <c r="JY21" s="340"/>
      <c r="JZ21" s="340"/>
      <c r="KA21" s="340"/>
      <c r="KB21" s="340"/>
      <c r="KC21" s="340"/>
      <c r="KD21" s="340"/>
      <c r="KE21" s="340"/>
      <c r="KF21" s="340"/>
      <c r="KG21" s="340"/>
      <c r="KH21" s="340"/>
      <c r="KI21" s="340"/>
      <c r="KJ21" s="340"/>
      <c r="KK21" s="340"/>
      <c r="KL21" s="340"/>
      <c r="KM21" s="340"/>
      <c r="KN21" s="340"/>
      <c r="KO21" s="340"/>
      <c r="KP21" s="340"/>
      <c r="KQ21" s="340"/>
      <c r="KR21" s="340"/>
      <c r="KS21" s="340"/>
      <c r="KT21" s="340"/>
      <c r="KU21" s="340"/>
      <c r="KV21" s="340"/>
      <c r="KW21" s="340"/>
      <c r="KX21" s="340"/>
      <c r="KY21" s="340"/>
      <c r="KZ21" s="340"/>
      <c r="LA21" s="340"/>
      <c r="LB21" s="340"/>
      <c r="LC21" s="340"/>
      <c r="LD21" s="340"/>
      <c r="LE21" s="340"/>
      <c r="LF21" s="340"/>
      <c r="LG21" s="340"/>
      <c r="LH21" s="340"/>
      <c r="LI21" s="340"/>
      <c r="LJ21" s="340"/>
      <c r="LK21" s="340"/>
      <c r="LL21" s="340"/>
      <c r="LM21" s="340"/>
      <c r="LN21" s="340"/>
      <c r="LO21" s="340"/>
      <c r="LP21" s="340"/>
      <c r="LQ21" s="340"/>
      <c r="LR21" s="340"/>
      <c r="LS21" s="340"/>
      <c r="LT21" s="340"/>
      <c r="LU21" s="340"/>
      <c r="LV21" s="340"/>
      <c r="LW21" s="340"/>
      <c r="LX21" s="340"/>
      <c r="LY21" s="340"/>
      <c r="LZ21" s="340"/>
      <c r="MA21" s="340"/>
      <c r="MB21" s="340"/>
      <c r="MC21" s="340"/>
      <c r="MD21" s="340"/>
      <c r="ME21" s="340"/>
      <c r="MF21" s="340"/>
      <c r="MG21" s="340"/>
      <c r="MH21" s="340"/>
      <c r="MI21" s="340"/>
      <c r="MJ21" s="340"/>
      <c r="MK21" s="340"/>
      <c r="ML21" s="340"/>
      <c r="MM21" s="340"/>
      <c r="MN21" s="340"/>
      <c r="MO21" s="340"/>
      <c r="MP21" s="340"/>
      <c r="MQ21" s="340"/>
      <c r="MR21" s="340"/>
      <c r="MS21" s="340"/>
      <c r="MT21" s="340"/>
      <c r="MU21" s="340"/>
      <c r="MV21" s="340"/>
      <c r="MW21" s="340"/>
      <c r="MX21" s="340"/>
      <c r="MY21" s="340"/>
      <c r="MZ21" s="340"/>
      <c r="NA21" s="340"/>
      <c r="NB21" s="340"/>
      <c r="NC21" s="340"/>
      <c r="ND21" s="340"/>
      <c r="NE21" s="340"/>
      <c r="NF21" s="340"/>
      <c r="NG21" s="340"/>
      <c r="NH21" s="340"/>
      <c r="NI21" s="340"/>
      <c r="NJ21" s="340"/>
      <c r="NK21" s="340"/>
      <c r="NL21" s="340"/>
      <c r="NM21" s="340"/>
      <c r="NN21" s="340"/>
      <c r="NO21" s="340"/>
      <c r="NP21" s="340"/>
      <c r="NQ21" s="340"/>
      <c r="NR21" s="340"/>
      <c r="NS21" s="340"/>
      <c r="NT21" s="340"/>
      <c r="NU21" s="340"/>
      <c r="NV21" s="340"/>
      <c r="NW21" s="340"/>
      <c r="NX21" s="340"/>
      <c r="NY21" s="340"/>
      <c r="NZ21" s="340"/>
      <c r="OA21" s="340"/>
      <c r="OB21" s="340"/>
      <c r="OC21" s="340"/>
      <c r="OD21" s="340"/>
      <c r="OE21" s="340"/>
      <c r="OF21" s="340"/>
      <c r="OG21" s="340"/>
      <c r="OH21" s="340"/>
      <c r="OI21" s="340"/>
      <c r="OJ21" s="340"/>
      <c r="OK21" s="340"/>
      <c r="OL21" s="340"/>
      <c r="OM21" s="340"/>
      <c r="ON21" s="340"/>
      <c r="OO21" s="340"/>
      <c r="OP21" s="340"/>
      <c r="OQ21" s="340"/>
      <c r="OR21" s="340"/>
      <c r="OS21" s="340"/>
      <c r="OT21" s="340"/>
      <c r="OU21" s="340"/>
      <c r="OV21" s="340"/>
      <c r="OW21" s="340"/>
      <c r="OX21" s="340"/>
      <c r="OY21" s="340"/>
      <c r="OZ21" s="340"/>
      <c r="PA21" s="340"/>
      <c r="PB21" s="340"/>
      <c r="PC21" s="340"/>
      <c r="PD21" s="340"/>
      <c r="PE21" s="340"/>
      <c r="PF21" s="340"/>
      <c r="PG21" s="340"/>
      <c r="PH21" s="340"/>
      <c r="PI21" s="340"/>
      <c r="PJ21" s="340"/>
      <c r="PK21" s="340"/>
      <c r="PL21" s="340"/>
      <c r="PM21" s="340"/>
      <c r="PN21" s="340"/>
      <c r="PO21" s="340"/>
      <c r="PP21" s="340"/>
      <c r="PQ21" s="340"/>
      <c r="PR21" s="340"/>
      <c r="PS21" s="340"/>
      <c r="PT21" s="340"/>
      <c r="PU21" s="340"/>
      <c r="PV21" s="340"/>
      <c r="PW21" s="340"/>
      <c r="PX21" s="340"/>
      <c r="PY21" s="340"/>
      <c r="PZ21" s="340"/>
      <c r="QA21" s="340"/>
      <c r="QB21" s="340"/>
      <c r="QC21" s="340"/>
      <c r="QD21" s="340"/>
      <c r="QE21" s="340"/>
      <c r="QF21" s="340"/>
      <c r="QG21" s="340"/>
      <c r="QH21" s="340"/>
      <c r="QI21" s="340"/>
      <c r="QJ21" s="340"/>
      <c r="QK21" s="340"/>
      <c r="QL21" s="340"/>
      <c r="QM21" s="340"/>
      <c r="QN21" s="340"/>
      <c r="QO21" s="340"/>
      <c r="QP21" s="340"/>
      <c r="QQ21" s="340"/>
      <c r="QR21" s="340"/>
      <c r="QS21" s="340"/>
      <c r="QT21" s="340"/>
      <c r="QU21" s="340"/>
      <c r="QV21" s="340"/>
      <c r="QW21" s="340"/>
      <c r="QX21" s="340"/>
      <c r="QY21" s="340"/>
      <c r="QZ21" s="340"/>
      <c r="RA21" s="340"/>
      <c r="RB21" s="340"/>
      <c r="RC21" s="340"/>
      <c r="RD21" s="340"/>
      <c r="RE21" s="340"/>
      <c r="RF21" s="340"/>
      <c r="RG21" s="340"/>
      <c r="RH21" s="340"/>
      <c r="RI21" s="340"/>
      <c r="RJ21" s="340"/>
      <c r="RK21" s="340"/>
      <c r="RL21" s="340"/>
      <c r="RM21" s="340"/>
      <c r="RN21" s="340"/>
      <c r="RO21" s="340"/>
      <c r="RP21" s="340"/>
      <c r="RQ21" s="340"/>
      <c r="RR21" s="340"/>
      <c r="RS21" s="340"/>
      <c r="RT21" s="340"/>
      <c r="RU21" s="340"/>
      <c r="RV21" s="340"/>
      <c r="RW21" s="340"/>
      <c r="RX21" s="340"/>
      <c r="RY21" s="340"/>
      <c r="RZ21" s="340"/>
      <c r="SA21" s="340"/>
      <c r="SB21" s="340"/>
      <c r="SC21" s="340"/>
      <c r="SD21" s="340"/>
      <c r="SE21" s="340"/>
      <c r="SF21" s="340"/>
      <c r="SG21" s="340"/>
      <c r="SH21" s="340"/>
      <c r="SI21" s="340"/>
      <c r="SJ21" s="340"/>
      <c r="SK21" s="1339"/>
    </row>
    <row r="22" spans="1:505" s="250" customFormat="1" ht="15">
      <c r="A22" s="1457"/>
      <c r="B22" s="90" t="s">
        <v>59</v>
      </c>
      <c r="C22" s="192" t="s">
        <v>120</v>
      </c>
      <c r="D22" s="105">
        <v>30</v>
      </c>
      <c r="E22" s="106" t="s">
        <v>0</v>
      </c>
      <c r="F22" s="107">
        <v>4</v>
      </c>
      <c r="G22" s="145">
        <v>14000</v>
      </c>
      <c r="H22" s="147">
        <v>2000</v>
      </c>
      <c r="I22" s="148">
        <v>5537</v>
      </c>
      <c r="J22" s="147">
        <f t="shared" si="0"/>
        <v>3537</v>
      </c>
      <c r="K22" s="146">
        <f t="shared" si="3"/>
        <v>56000</v>
      </c>
      <c r="L22" s="169">
        <v>2.1134069251816209E-2</v>
      </c>
      <c r="M22" s="147">
        <f t="shared" si="1"/>
        <v>10410.103594678743</v>
      </c>
      <c r="N22" s="147">
        <f t="shared" si="4"/>
        <v>8000</v>
      </c>
      <c r="O22" s="147">
        <f t="shared" si="5"/>
        <v>14148</v>
      </c>
      <c r="P22" s="147">
        <f t="shared" si="6"/>
        <v>22148</v>
      </c>
      <c r="Q22" s="148">
        <v>0</v>
      </c>
      <c r="R22" s="147">
        <f t="shared" si="2"/>
        <v>32558.103594678745</v>
      </c>
      <c r="S22" s="148">
        <v>0</v>
      </c>
      <c r="T22" s="147">
        <f t="shared" si="7"/>
        <v>30118.50471293131</v>
      </c>
      <c r="U22" s="148">
        <f t="shared" si="8"/>
        <v>0</v>
      </c>
      <c r="V22" s="148">
        <f>IF(K22=0,0,(HLOOKUP(E22,'2012-2013 CE W T&amp;D &amp; ConsCredit'!$C$6:$P$36,D22+1,FALSE)))</f>
        <v>2.57679265504916</v>
      </c>
      <c r="W22" s="147">
        <f t="shared" si="9"/>
        <v>144300.38868275296</v>
      </c>
      <c r="X22" s="148"/>
      <c r="Y22" s="91">
        <f t="shared" si="13"/>
        <v>4.7910874081606689</v>
      </c>
      <c r="Z22" s="172"/>
      <c r="AA22" s="147">
        <f t="shared" si="10"/>
        <v>18410.103594678745</v>
      </c>
      <c r="AB22" s="147">
        <f t="shared" si="11"/>
        <v>17030.623121811976</v>
      </c>
      <c r="AC22" s="148">
        <f>IF(K22=0,0,(HLOOKUP(E22,'2012-2013 CE W T&amp;D No ConsCredi'!$C$6:$P$36,D22+1,FALSE)))</f>
        <v>2.3425387773174182</v>
      </c>
      <c r="AD22" s="147">
        <f t="shared" si="12"/>
        <v>131182.17152977543</v>
      </c>
      <c r="AE22" s="1315"/>
      <c r="AF22" s="91">
        <f t="shared" si="14"/>
        <v>7.7027229474512779</v>
      </c>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c r="DY22" s="340"/>
      <c r="DZ22" s="340"/>
      <c r="EA22" s="340"/>
      <c r="EB22" s="340"/>
      <c r="EC22" s="340"/>
      <c r="ED22" s="340"/>
      <c r="EE22" s="340"/>
      <c r="EF22" s="340"/>
      <c r="EG22" s="340"/>
      <c r="EH22" s="340"/>
      <c r="EI22" s="340"/>
      <c r="EJ22" s="340"/>
      <c r="EK22" s="340"/>
      <c r="EL22" s="340"/>
      <c r="EM22" s="340"/>
      <c r="EN22" s="340"/>
      <c r="EO22" s="340"/>
      <c r="EP22" s="340"/>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c r="FP22" s="340"/>
      <c r="FQ22" s="340"/>
      <c r="FR22" s="340"/>
      <c r="FS22" s="340"/>
      <c r="FT22" s="340"/>
      <c r="FU22" s="340"/>
      <c r="FV22" s="340"/>
      <c r="FW22" s="340"/>
      <c r="FX22" s="340"/>
      <c r="FY22" s="340"/>
      <c r="FZ22" s="340"/>
      <c r="GA22" s="340"/>
      <c r="GB22" s="340"/>
      <c r="GC22" s="340"/>
      <c r="GD22" s="340"/>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0"/>
      <c r="HE22" s="340"/>
      <c r="HF22" s="340"/>
      <c r="HG22" s="340"/>
      <c r="HH22" s="340"/>
      <c r="HI22" s="340"/>
      <c r="HJ22" s="340"/>
      <c r="HK22" s="340"/>
      <c r="HL22" s="340"/>
      <c r="HM22" s="340"/>
      <c r="HN22" s="340"/>
      <c r="HO22" s="340"/>
      <c r="HP22" s="340"/>
      <c r="HQ22" s="340"/>
      <c r="HR22" s="340"/>
      <c r="HS22" s="340"/>
      <c r="HT22" s="340"/>
      <c r="HU22" s="340"/>
      <c r="HV22" s="340"/>
      <c r="HW22" s="340"/>
      <c r="HX22" s="340"/>
      <c r="HY22" s="340"/>
      <c r="HZ22" s="340"/>
      <c r="IA22" s="340"/>
      <c r="IB22" s="340"/>
      <c r="IC22" s="340"/>
      <c r="ID22" s="340"/>
      <c r="IE22" s="340"/>
      <c r="IF22" s="340"/>
      <c r="IG22" s="340"/>
      <c r="IH22" s="340"/>
      <c r="II22" s="340"/>
      <c r="IJ22" s="340"/>
      <c r="IK22" s="340"/>
      <c r="IL22" s="340"/>
      <c r="IM22" s="340"/>
      <c r="IN22" s="340"/>
      <c r="IO22" s="340"/>
      <c r="IP22" s="340"/>
      <c r="IQ22" s="340"/>
      <c r="IR22" s="340"/>
      <c r="IS22" s="340"/>
      <c r="IT22" s="340"/>
      <c r="IU22" s="340"/>
      <c r="IV22" s="340"/>
      <c r="IW22" s="340"/>
      <c r="IX22" s="340"/>
      <c r="IY22" s="340"/>
      <c r="IZ22" s="340"/>
      <c r="JA22" s="340"/>
      <c r="JB22" s="340"/>
      <c r="JC22" s="340"/>
      <c r="JD22" s="340"/>
      <c r="JE22" s="340"/>
      <c r="JF22" s="340"/>
      <c r="JG22" s="340"/>
      <c r="JH22" s="340"/>
      <c r="JI22" s="340"/>
      <c r="JJ22" s="340"/>
      <c r="JK22" s="340"/>
      <c r="JL22" s="340"/>
      <c r="JM22" s="340"/>
      <c r="JN22" s="340"/>
      <c r="JO22" s="340"/>
      <c r="JP22" s="340"/>
      <c r="JQ22" s="340"/>
      <c r="JR22" s="340"/>
      <c r="JS22" s="340"/>
      <c r="JT22" s="340"/>
      <c r="JU22" s="340"/>
      <c r="JV22" s="340"/>
      <c r="JW22" s="340"/>
      <c r="JX22" s="340"/>
      <c r="JY22" s="340"/>
      <c r="JZ22" s="340"/>
      <c r="KA22" s="340"/>
      <c r="KB22" s="340"/>
      <c r="KC22" s="340"/>
      <c r="KD22" s="340"/>
      <c r="KE22" s="340"/>
      <c r="KF22" s="340"/>
      <c r="KG22" s="340"/>
      <c r="KH22" s="340"/>
      <c r="KI22" s="340"/>
      <c r="KJ22" s="340"/>
      <c r="KK22" s="340"/>
      <c r="KL22" s="340"/>
      <c r="KM22" s="340"/>
      <c r="KN22" s="340"/>
      <c r="KO22" s="340"/>
      <c r="KP22" s="340"/>
      <c r="KQ22" s="340"/>
      <c r="KR22" s="340"/>
      <c r="KS22" s="340"/>
      <c r="KT22" s="340"/>
      <c r="KU22" s="340"/>
      <c r="KV22" s="340"/>
      <c r="KW22" s="340"/>
      <c r="KX22" s="340"/>
      <c r="KY22" s="340"/>
      <c r="KZ22" s="340"/>
      <c r="LA22" s="340"/>
      <c r="LB22" s="340"/>
      <c r="LC22" s="340"/>
      <c r="LD22" s="340"/>
      <c r="LE22" s="340"/>
      <c r="LF22" s="340"/>
      <c r="LG22" s="340"/>
      <c r="LH22" s="340"/>
      <c r="LI22" s="340"/>
      <c r="LJ22" s="340"/>
      <c r="LK22" s="340"/>
      <c r="LL22" s="340"/>
      <c r="LM22" s="340"/>
      <c r="LN22" s="340"/>
      <c r="LO22" s="340"/>
      <c r="LP22" s="340"/>
      <c r="LQ22" s="340"/>
      <c r="LR22" s="340"/>
      <c r="LS22" s="340"/>
      <c r="LT22" s="340"/>
      <c r="LU22" s="340"/>
      <c r="LV22" s="340"/>
      <c r="LW22" s="340"/>
      <c r="LX22" s="340"/>
      <c r="LY22" s="340"/>
      <c r="LZ22" s="340"/>
      <c r="MA22" s="340"/>
      <c r="MB22" s="340"/>
      <c r="MC22" s="340"/>
      <c r="MD22" s="340"/>
      <c r="ME22" s="340"/>
      <c r="MF22" s="340"/>
      <c r="MG22" s="340"/>
      <c r="MH22" s="340"/>
      <c r="MI22" s="340"/>
      <c r="MJ22" s="340"/>
      <c r="MK22" s="340"/>
      <c r="ML22" s="340"/>
      <c r="MM22" s="340"/>
      <c r="MN22" s="340"/>
      <c r="MO22" s="340"/>
      <c r="MP22" s="340"/>
      <c r="MQ22" s="340"/>
      <c r="MR22" s="340"/>
      <c r="MS22" s="340"/>
      <c r="MT22" s="340"/>
      <c r="MU22" s="340"/>
      <c r="MV22" s="340"/>
      <c r="MW22" s="340"/>
      <c r="MX22" s="340"/>
      <c r="MY22" s="340"/>
      <c r="MZ22" s="340"/>
      <c r="NA22" s="340"/>
      <c r="NB22" s="340"/>
      <c r="NC22" s="340"/>
      <c r="ND22" s="340"/>
      <c r="NE22" s="340"/>
      <c r="NF22" s="340"/>
      <c r="NG22" s="340"/>
      <c r="NH22" s="340"/>
      <c r="NI22" s="340"/>
      <c r="NJ22" s="340"/>
      <c r="NK22" s="340"/>
      <c r="NL22" s="340"/>
      <c r="NM22" s="340"/>
      <c r="NN22" s="340"/>
      <c r="NO22" s="340"/>
      <c r="NP22" s="340"/>
      <c r="NQ22" s="340"/>
      <c r="NR22" s="340"/>
      <c r="NS22" s="340"/>
      <c r="NT22" s="340"/>
      <c r="NU22" s="340"/>
      <c r="NV22" s="340"/>
      <c r="NW22" s="340"/>
      <c r="NX22" s="340"/>
      <c r="NY22" s="340"/>
      <c r="NZ22" s="340"/>
      <c r="OA22" s="340"/>
      <c r="OB22" s="340"/>
      <c r="OC22" s="340"/>
      <c r="OD22" s="340"/>
      <c r="OE22" s="340"/>
      <c r="OF22" s="340"/>
      <c r="OG22" s="340"/>
      <c r="OH22" s="340"/>
      <c r="OI22" s="340"/>
      <c r="OJ22" s="340"/>
      <c r="OK22" s="340"/>
      <c r="OL22" s="340"/>
      <c r="OM22" s="340"/>
      <c r="ON22" s="340"/>
      <c r="OO22" s="340"/>
      <c r="OP22" s="340"/>
      <c r="OQ22" s="340"/>
      <c r="OR22" s="340"/>
      <c r="OS22" s="340"/>
      <c r="OT22" s="340"/>
      <c r="OU22" s="340"/>
      <c r="OV22" s="340"/>
      <c r="OW22" s="340"/>
      <c r="OX22" s="340"/>
      <c r="OY22" s="340"/>
      <c r="OZ22" s="340"/>
      <c r="PA22" s="340"/>
      <c r="PB22" s="340"/>
      <c r="PC22" s="340"/>
      <c r="PD22" s="340"/>
      <c r="PE22" s="340"/>
      <c r="PF22" s="340"/>
      <c r="PG22" s="340"/>
      <c r="PH22" s="340"/>
      <c r="PI22" s="340"/>
      <c r="PJ22" s="340"/>
      <c r="PK22" s="340"/>
      <c r="PL22" s="340"/>
      <c r="PM22" s="340"/>
      <c r="PN22" s="340"/>
      <c r="PO22" s="340"/>
      <c r="PP22" s="340"/>
      <c r="PQ22" s="340"/>
      <c r="PR22" s="340"/>
      <c r="PS22" s="340"/>
      <c r="PT22" s="340"/>
      <c r="PU22" s="340"/>
      <c r="PV22" s="340"/>
      <c r="PW22" s="340"/>
      <c r="PX22" s="340"/>
      <c r="PY22" s="340"/>
      <c r="PZ22" s="340"/>
      <c r="QA22" s="340"/>
      <c r="QB22" s="340"/>
      <c r="QC22" s="340"/>
      <c r="QD22" s="340"/>
      <c r="QE22" s="340"/>
      <c r="QF22" s="340"/>
      <c r="QG22" s="340"/>
      <c r="QH22" s="340"/>
      <c r="QI22" s="340"/>
      <c r="QJ22" s="340"/>
      <c r="QK22" s="340"/>
      <c r="QL22" s="340"/>
      <c r="QM22" s="340"/>
      <c r="QN22" s="340"/>
      <c r="QO22" s="340"/>
      <c r="QP22" s="340"/>
      <c r="QQ22" s="340"/>
      <c r="QR22" s="340"/>
      <c r="QS22" s="340"/>
      <c r="QT22" s="340"/>
      <c r="QU22" s="340"/>
      <c r="QV22" s="340"/>
      <c r="QW22" s="340"/>
      <c r="QX22" s="340"/>
      <c r="QY22" s="340"/>
      <c r="QZ22" s="340"/>
      <c r="RA22" s="340"/>
      <c r="RB22" s="340"/>
      <c r="RC22" s="340"/>
      <c r="RD22" s="340"/>
      <c r="RE22" s="340"/>
      <c r="RF22" s="340"/>
      <c r="RG22" s="340"/>
      <c r="RH22" s="340"/>
      <c r="RI22" s="340"/>
      <c r="RJ22" s="340"/>
      <c r="RK22" s="340"/>
      <c r="RL22" s="340"/>
      <c r="RM22" s="340"/>
      <c r="RN22" s="340"/>
      <c r="RO22" s="340"/>
      <c r="RP22" s="340"/>
      <c r="RQ22" s="340"/>
      <c r="RR22" s="340"/>
      <c r="RS22" s="340"/>
      <c r="RT22" s="340"/>
      <c r="RU22" s="340"/>
      <c r="RV22" s="340"/>
      <c r="RW22" s="340"/>
      <c r="RX22" s="340"/>
      <c r="RY22" s="340"/>
      <c r="RZ22" s="340"/>
      <c r="SA22" s="340"/>
      <c r="SB22" s="340"/>
      <c r="SC22" s="340"/>
      <c r="SD22" s="340"/>
      <c r="SE22" s="340"/>
      <c r="SF22" s="340"/>
      <c r="SG22" s="340"/>
      <c r="SH22" s="340"/>
      <c r="SI22" s="340"/>
      <c r="SJ22" s="340"/>
      <c r="SK22" s="1339"/>
    </row>
    <row r="23" spans="1:505" s="883" customFormat="1" ht="15.75" thickBot="1">
      <c r="A23" s="1457"/>
      <c r="B23" s="90" t="s">
        <v>59</v>
      </c>
      <c r="C23" s="192" t="s">
        <v>121</v>
      </c>
      <c r="D23" s="105">
        <v>30</v>
      </c>
      <c r="E23" s="106" t="s">
        <v>0</v>
      </c>
      <c r="F23" s="107">
        <v>10</v>
      </c>
      <c r="G23" s="145">
        <v>14875</v>
      </c>
      <c r="H23" s="147">
        <v>3950</v>
      </c>
      <c r="I23" s="148">
        <v>9618</v>
      </c>
      <c r="J23" s="147">
        <f t="shared" si="0"/>
        <v>5668</v>
      </c>
      <c r="K23" s="146">
        <f t="shared" si="3"/>
        <v>148750</v>
      </c>
      <c r="L23" s="169">
        <v>5.6137371450136808E-2</v>
      </c>
      <c r="M23" s="147">
        <f t="shared" si="1"/>
        <v>27651.837673365415</v>
      </c>
      <c r="N23" s="147">
        <f t="shared" si="4"/>
        <v>39500</v>
      </c>
      <c r="O23" s="147">
        <f t="shared" si="5"/>
        <v>56680</v>
      </c>
      <c r="P23" s="147">
        <f t="shared" si="6"/>
        <v>96180</v>
      </c>
      <c r="Q23" s="148">
        <v>0</v>
      </c>
      <c r="R23" s="147">
        <f t="shared" si="2"/>
        <v>123831.83767336541</v>
      </c>
      <c r="S23" s="148">
        <v>0</v>
      </c>
      <c r="T23" s="147">
        <f t="shared" si="7"/>
        <v>114553.04132596246</v>
      </c>
      <c r="U23" s="148">
        <f t="shared" si="8"/>
        <v>0</v>
      </c>
      <c r="V23" s="148">
        <f>IF(K23=0,0,(HLOOKUP(E23,'2012-2013 CE W T&amp;D &amp; ConsCredit'!$C$6:$P$36,D23+1,FALSE)))</f>
        <v>2.57679265504916</v>
      </c>
      <c r="W23" s="147">
        <f t="shared" si="9"/>
        <v>383297.90743856254</v>
      </c>
      <c r="X23" s="148"/>
      <c r="Y23" s="91">
        <f t="shared" si="13"/>
        <v>3.3460299526040727</v>
      </c>
      <c r="Z23" s="172"/>
      <c r="AA23" s="147">
        <f t="shared" si="10"/>
        <v>67151.837673365415</v>
      </c>
      <c r="AB23" s="147">
        <f t="shared" si="11"/>
        <v>62120.108856027211</v>
      </c>
      <c r="AC23" s="148">
        <f>IF(K23=0,0,(HLOOKUP(E23,'2012-2013 CE W T&amp;D No ConsCredi'!$C$6:$P$36,D23+1,FALSE)))</f>
        <v>2.3425387773174182</v>
      </c>
      <c r="AD23" s="147">
        <f>AC23*K23</f>
        <v>348452.64312596596</v>
      </c>
      <c r="AE23" s="1315"/>
      <c r="AF23" s="91">
        <f t="shared" si="14"/>
        <v>5.6093372909818608</v>
      </c>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340"/>
      <c r="DI23" s="340"/>
      <c r="DJ23" s="340"/>
      <c r="DK23" s="340"/>
      <c r="DL23" s="340"/>
      <c r="DM23" s="340"/>
      <c r="DN23" s="340"/>
      <c r="DO23" s="340"/>
      <c r="DP23" s="340"/>
      <c r="DQ23" s="340"/>
      <c r="DR23" s="340"/>
      <c r="DS23" s="340"/>
      <c r="DT23" s="340"/>
      <c r="DU23" s="340"/>
      <c r="DV23" s="340"/>
      <c r="DW23" s="340"/>
      <c r="DX23" s="340"/>
      <c r="DY23" s="340"/>
      <c r="DZ23" s="340"/>
      <c r="EA23" s="340"/>
      <c r="EB23" s="340"/>
      <c r="EC23" s="340"/>
      <c r="ED23" s="340"/>
      <c r="EE23" s="340"/>
      <c r="EF23" s="340"/>
      <c r="EG23" s="340"/>
      <c r="EH23" s="340"/>
      <c r="EI23" s="340"/>
      <c r="EJ23" s="340"/>
      <c r="EK23" s="340"/>
      <c r="EL23" s="340"/>
      <c r="EM23" s="340"/>
      <c r="EN23" s="340"/>
      <c r="EO23" s="340"/>
      <c r="EP23" s="340"/>
      <c r="EQ23" s="340"/>
      <c r="ER23" s="340"/>
      <c r="ES23" s="340"/>
      <c r="ET23" s="340"/>
      <c r="EU23" s="340"/>
      <c r="EV23" s="340"/>
      <c r="EW23" s="340"/>
      <c r="EX23" s="340"/>
      <c r="EY23" s="340"/>
      <c r="EZ23" s="340"/>
      <c r="FA23" s="340"/>
      <c r="FB23" s="340"/>
      <c r="FC23" s="340"/>
      <c r="FD23" s="340"/>
      <c r="FE23" s="340"/>
      <c r="FF23" s="340"/>
      <c r="FG23" s="340"/>
      <c r="FH23" s="340"/>
      <c r="FI23" s="340"/>
      <c r="FJ23" s="340"/>
      <c r="FK23" s="340"/>
      <c r="FL23" s="340"/>
      <c r="FM23" s="340"/>
      <c r="FN23" s="340"/>
      <c r="FO23" s="340"/>
      <c r="FP23" s="340"/>
      <c r="FQ23" s="340"/>
      <c r="FR23" s="340"/>
      <c r="FS23" s="340"/>
      <c r="FT23" s="340"/>
      <c r="FU23" s="340"/>
      <c r="FV23" s="340"/>
      <c r="FW23" s="340"/>
      <c r="FX23" s="340"/>
      <c r="FY23" s="340"/>
      <c r="FZ23" s="340"/>
      <c r="GA23" s="340"/>
      <c r="GB23" s="340"/>
      <c r="GC23" s="340"/>
      <c r="GD23" s="340"/>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0"/>
      <c r="HE23" s="340"/>
      <c r="HF23" s="340"/>
      <c r="HG23" s="340"/>
      <c r="HH23" s="340"/>
      <c r="HI23" s="340"/>
      <c r="HJ23" s="340"/>
      <c r="HK23" s="340"/>
      <c r="HL23" s="340"/>
      <c r="HM23" s="340"/>
      <c r="HN23" s="340"/>
      <c r="HO23" s="340"/>
      <c r="HP23" s="340"/>
      <c r="HQ23" s="340"/>
      <c r="HR23" s="340"/>
      <c r="HS23" s="340"/>
      <c r="HT23" s="340"/>
      <c r="HU23" s="340"/>
      <c r="HV23" s="340"/>
      <c r="HW23" s="340"/>
      <c r="HX23" s="340"/>
      <c r="HY23" s="340"/>
      <c r="HZ23" s="340"/>
      <c r="IA23" s="340"/>
      <c r="IB23" s="340"/>
      <c r="IC23" s="340"/>
      <c r="ID23" s="340"/>
      <c r="IE23" s="340"/>
      <c r="IF23" s="340"/>
      <c r="IG23" s="340"/>
      <c r="IH23" s="340"/>
      <c r="II23" s="340"/>
      <c r="IJ23" s="340"/>
      <c r="IK23" s="340"/>
      <c r="IL23" s="340"/>
      <c r="IM23" s="340"/>
      <c r="IN23" s="340"/>
      <c r="IO23" s="340"/>
      <c r="IP23" s="340"/>
      <c r="IQ23" s="340"/>
      <c r="IR23" s="340"/>
      <c r="IS23" s="340"/>
      <c r="IT23" s="340"/>
      <c r="IU23" s="340"/>
      <c r="IV23" s="340"/>
      <c r="IW23" s="340"/>
      <c r="IX23" s="340"/>
      <c r="IY23" s="340"/>
      <c r="IZ23" s="340"/>
      <c r="JA23" s="340"/>
      <c r="JB23" s="340"/>
      <c r="JC23" s="340"/>
      <c r="JD23" s="340"/>
      <c r="JE23" s="340"/>
      <c r="JF23" s="340"/>
      <c r="JG23" s="340"/>
      <c r="JH23" s="340"/>
      <c r="JI23" s="340"/>
      <c r="JJ23" s="340"/>
      <c r="JK23" s="340"/>
      <c r="JL23" s="340"/>
      <c r="JM23" s="340"/>
      <c r="JN23" s="340"/>
      <c r="JO23" s="340"/>
      <c r="JP23" s="340"/>
      <c r="JQ23" s="340"/>
      <c r="JR23" s="340"/>
      <c r="JS23" s="340"/>
      <c r="JT23" s="340"/>
      <c r="JU23" s="340"/>
      <c r="JV23" s="340"/>
      <c r="JW23" s="340"/>
      <c r="JX23" s="340"/>
      <c r="JY23" s="340"/>
      <c r="JZ23" s="340"/>
      <c r="KA23" s="340"/>
      <c r="KB23" s="340"/>
      <c r="KC23" s="340"/>
      <c r="KD23" s="340"/>
      <c r="KE23" s="340"/>
      <c r="KF23" s="340"/>
      <c r="KG23" s="340"/>
      <c r="KH23" s="340"/>
      <c r="KI23" s="340"/>
      <c r="KJ23" s="340"/>
      <c r="KK23" s="340"/>
      <c r="KL23" s="340"/>
      <c r="KM23" s="340"/>
      <c r="KN23" s="340"/>
      <c r="KO23" s="340"/>
      <c r="KP23" s="340"/>
      <c r="KQ23" s="340"/>
      <c r="KR23" s="340"/>
      <c r="KS23" s="340"/>
      <c r="KT23" s="340"/>
      <c r="KU23" s="340"/>
      <c r="KV23" s="340"/>
      <c r="KW23" s="340"/>
      <c r="KX23" s="340"/>
      <c r="KY23" s="340"/>
      <c r="KZ23" s="340"/>
      <c r="LA23" s="340"/>
      <c r="LB23" s="340"/>
      <c r="LC23" s="340"/>
      <c r="LD23" s="340"/>
      <c r="LE23" s="340"/>
      <c r="LF23" s="340"/>
      <c r="LG23" s="340"/>
      <c r="LH23" s="340"/>
      <c r="LI23" s="340"/>
      <c r="LJ23" s="340"/>
      <c r="LK23" s="340"/>
      <c r="LL23" s="340"/>
      <c r="LM23" s="340"/>
      <c r="LN23" s="340"/>
      <c r="LO23" s="340"/>
      <c r="LP23" s="340"/>
      <c r="LQ23" s="340"/>
      <c r="LR23" s="340"/>
      <c r="LS23" s="340"/>
      <c r="LT23" s="340"/>
      <c r="LU23" s="340"/>
      <c r="LV23" s="340"/>
      <c r="LW23" s="340"/>
      <c r="LX23" s="340"/>
      <c r="LY23" s="340"/>
      <c r="LZ23" s="340"/>
      <c r="MA23" s="340"/>
      <c r="MB23" s="340"/>
      <c r="MC23" s="340"/>
      <c r="MD23" s="340"/>
      <c r="ME23" s="340"/>
      <c r="MF23" s="340"/>
      <c r="MG23" s="340"/>
      <c r="MH23" s="340"/>
      <c r="MI23" s="340"/>
      <c r="MJ23" s="340"/>
      <c r="MK23" s="340"/>
      <c r="ML23" s="340"/>
      <c r="MM23" s="340"/>
      <c r="MN23" s="340"/>
      <c r="MO23" s="340"/>
      <c r="MP23" s="340"/>
      <c r="MQ23" s="340"/>
      <c r="MR23" s="340"/>
      <c r="MS23" s="340"/>
      <c r="MT23" s="340"/>
      <c r="MU23" s="340"/>
      <c r="MV23" s="340"/>
      <c r="MW23" s="340"/>
      <c r="MX23" s="340"/>
      <c r="MY23" s="340"/>
      <c r="MZ23" s="340"/>
      <c r="NA23" s="340"/>
      <c r="NB23" s="340"/>
      <c r="NC23" s="340"/>
      <c r="ND23" s="340"/>
      <c r="NE23" s="340"/>
      <c r="NF23" s="340"/>
      <c r="NG23" s="340"/>
      <c r="NH23" s="340"/>
      <c r="NI23" s="340"/>
      <c r="NJ23" s="340"/>
      <c r="NK23" s="340"/>
      <c r="NL23" s="340"/>
      <c r="NM23" s="340"/>
      <c r="NN23" s="340"/>
      <c r="NO23" s="340"/>
      <c r="NP23" s="340"/>
      <c r="NQ23" s="340"/>
      <c r="NR23" s="340"/>
      <c r="NS23" s="340"/>
      <c r="NT23" s="340"/>
      <c r="NU23" s="340"/>
      <c r="NV23" s="340"/>
      <c r="NW23" s="340"/>
      <c r="NX23" s="340"/>
      <c r="NY23" s="340"/>
      <c r="NZ23" s="340"/>
      <c r="OA23" s="340"/>
      <c r="OB23" s="340"/>
      <c r="OC23" s="340"/>
      <c r="OD23" s="340"/>
      <c r="OE23" s="340"/>
      <c r="OF23" s="340"/>
      <c r="OG23" s="340"/>
      <c r="OH23" s="340"/>
      <c r="OI23" s="340"/>
      <c r="OJ23" s="340"/>
      <c r="OK23" s="340"/>
      <c r="OL23" s="340"/>
      <c r="OM23" s="340"/>
      <c r="ON23" s="340"/>
      <c r="OO23" s="340"/>
      <c r="OP23" s="340"/>
      <c r="OQ23" s="340"/>
      <c r="OR23" s="340"/>
      <c r="OS23" s="340"/>
      <c r="OT23" s="340"/>
      <c r="OU23" s="340"/>
      <c r="OV23" s="340"/>
      <c r="OW23" s="340"/>
      <c r="OX23" s="340"/>
      <c r="OY23" s="340"/>
      <c r="OZ23" s="340"/>
      <c r="PA23" s="340"/>
      <c r="PB23" s="340"/>
      <c r="PC23" s="340"/>
      <c r="PD23" s="340"/>
      <c r="PE23" s="340"/>
      <c r="PF23" s="340"/>
      <c r="PG23" s="340"/>
      <c r="PH23" s="340"/>
      <c r="PI23" s="340"/>
      <c r="PJ23" s="340"/>
      <c r="PK23" s="340"/>
      <c r="PL23" s="340"/>
      <c r="PM23" s="340"/>
      <c r="PN23" s="340"/>
      <c r="PO23" s="340"/>
      <c r="PP23" s="340"/>
      <c r="PQ23" s="340"/>
      <c r="PR23" s="340"/>
      <c r="PS23" s="340"/>
      <c r="PT23" s="340"/>
      <c r="PU23" s="340"/>
      <c r="PV23" s="340"/>
      <c r="PW23" s="340"/>
      <c r="PX23" s="340"/>
      <c r="PY23" s="340"/>
      <c r="PZ23" s="340"/>
      <c r="QA23" s="340"/>
      <c r="QB23" s="340"/>
      <c r="QC23" s="340"/>
      <c r="QD23" s="340"/>
      <c r="QE23" s="340"/>
      <c r="QF23" s="340"/>
      <c r="QG23" s="340"/>
      <c r="QH23" s="340"/>
      <c r="QI23" s="340"/>
      <c r="QJ23" s="340"/>
      <c r="QK23" s="340"/>
      <c r="QL23" s="340"/>
      <c r="QM23" s="340"/>
      <c r="QN23" s="340"/>
      <c r="QO23" s="340"/>
      <c r="QP23" s="340"/>
      <c r="QQ23" s="340"/>
      <c r="QR23" s="340"/>
      <c r="QS23" s="340"/>
      <c r="QT23" s="340"/>
      <c r="QU23" s="340"/>
      <c r="QV23" s="340"/>
      <c r="QW23" s="340"/>
      <c r="QX23" s="340"/>
      <c r="QY23" s="340"/>
      <c r="QZ23" s="340"/>
      <c r="RA23" s="340"/>
      <c r="RB23" s="340"/>
      <c r="RC23" s="340"/>
      <c r="RD23" s="340"/>
      <c r="RE23" s="340"/>
      <c r="RF23" s="340"/>
      <c r="RG23" s="340"/>
      <c r="RH23" s="340"/>
      <c r="RI23" s="340"/>
      <c r="RJ23" s="340"/>
      <c r="RK23" s="340"/>
      <c r="RL23" s="340"/>
      <c r="RM23" s="340"/>
      <c r="RN23" s="340"/>
      <c r="RO23" s="340"/>
      <c r="RP23" s="340"/>
      <c r="RQ23" s="340"/>
      <c r="RR23" s="340"/>
      <c r="RS23" s="340"/>
      <c r="RT23" s="340"/>
      <c r="RU23" s="340"/>
      <c r="RV23" s="340"/>
      <c r="RW23" s="340"/>
      <c r="RX23" s="340"/>
      <c r="RY23" s="340"/>
      <c r="RZ23" s="340"/>
      <c r="SA23" s="340"/>
      <c r="SB23" s="340"/>
      <c r="SC23" s="340"/>
      <c r="SD23" s="340"/>
      <c r="SE23" s="340"/>
      <c r="SF23" s="340"/>
      <c r="SG23" s="340"/>
      <c r="SH23" s="340"/>
      <c r="SI23" s="340"/>
      <c r="SJ23" s="340"/>
      <c r="SK23" s="1340"/>
    </row>
    <row r="24" spans="1:505" s="220" customFormat="1" ht="15" thickBot="1">
      <c r="A24" s="99"/>
      <c r="B24" s="842"/>
      <c r="C24" s="862" t="s">
        <v>580</v>
      </c>
      <c r="D24" s="843">
        <v>30</v>
      </c>
      <c r="E24" s="843"/>
      <c r="F24" s="843"/>
      <c r="G24" s="843"/>
      <c r="H24" s="843"/>
      <c r="I24" s="881"/>
      <c r="J24" s="1311">
        <f>SUM(J5:J23)</f>
        <v>94593</v>
      </c>
      <c r="K24" s="1319">
        <f>SUM(K5:K23)</f>
        <v>2649750</v>
      </c>
      <c r="L24" s="846">
        <f>SUM(L5:L23)</f>
        <v>1.0000000000000002</v>
      </c>
      <c r="M24" s="1311">
        <v>492574.5</v>
      </c>
      <c r="N24" s="1311">
        <f t="shared" ref="N24:S24" si="15">SUM(N5:N23)</f>
        <v>591000</v>
      </c>
      <c r="O24" s="1311">
        <f t="shared" si="15"/>
        <v>1255399</v>
      </c>
      <c r="P24" s="1287">
        <f t="shared" si="15"/>
        <v>1846399</v>
      </c>
      <c r="Q24" s="877">
        <f t="shared" si="15"/>
        <v>0</v>
      </c>
      <c r="R24" s="1287">
        <f t="shared" si="15"/>
        <v>2338973.5000000005</v>
      </c>
      <c r="S24" s="877">
        <f t="shared" si="15"/>
        <v>0</v>
      </c>
      <c r="T24" s="1287">
        <f>(SUM(T5:T23))</f>
        <v>2163712.7659574468</v>
      </c>
      <c r="U24" s="877">
        <f>SUM(U5:U23)</f>
        <v>0</v>
      </c>
      <c r="V24" s="877"/>
      <c r="W24" s="1287">
        <f>SUM(W5:W23)</f>
        <v>5677375.067990114</v>
      </c>
      <c r="X24" s="1287">
        <f>J50</f>
        <v>1358751.8220288085</v>
      </c>
      <c r="Y24" s="844">
        <f>(W24+U24)/(T24+X24)</f>
        <v>1.6117621415850178</v>
      </c>
      <c r="Z24" s="848"/>
      <c r="AA24" s="1318">
        <f>SUM(AA5:AA23)</f>
        <v>1083574.5</v>
      </c>
      <c r="AB24" s="1318">
        <f>SUM(AB5:AB23)</f>
        <v>1002381.591119334</v>
      </c>
      <c r="AC24" s="849"/>
      <c r="AD24" s="1318">
        <f>SUM(AD5:AD23)</f>
        <v>5161250.0618091961</v>
      </c>
      <c r="AE24" s="1318">
        <f>J50</f>
        <v>1358751.8220288085</v>
      </c>
      <c r="AF24" s="1341">
        <f>AD24/(AB24+AE24)</f>
        <v>2.185920555385986</v>
      </c>
      <c r="AG24" s="354"/>
      <c r="AH24" s="354"/>
      <c r="AI24" s="354"/>
      <c r="AJ24" s="354"/>
      <c r="AK24" s="354"/>
      <c r="AL24" s="354"/>
      <c r="AM24" s="354"/>
      <c r="AN24" s="354"/>
      <c r="AO24" s="354"/>
      <c r="AP24" s="354"/>
      <c r="AQ24" s="354"/>
      <c r="AR24" s="354"/>
      <c r="AS24" s="354"/>
      <c r="AT24" s="354"/>
      <c r="AU24" s="354"/>
      <c r="AV24" s="354"/>
      <c r="AW24" s="354"/>
      <c r="AX24" s="354"/>
      <c r="AY24" s="354"/>
      <c r="AZ24" s="354"/>
      <c r="BA24" s="354"/>
      <c r="BB24" s="354"/>
      <c r="BC24" s="354"/>
      <c r="BD24" s="354"/>
      <c r="BE24" s="354"/>
      <c r="BF24" s="354"/>
      <c r="BG24" s="354"/>
      <c r="BH24" s="354"/>
      <c r="BI24" s="354"/>
      <c r="BJ24" s="354"/>
      <c r="BK24" s="354"/>
      <c r="BL24" s="354"/>
      <c r="BM24" s="354"/>
      <c r="BN24" s="354"/>
      <c r="BO24" s="354"/>
      <c r="BP24" s="354"/>
      <c r="BQ24" s="354"/>
      <c r="BR24" s="354"/>
      <c r="BS24" s="354"/>
      <c r="BT24" s="354"/>
      <c r="BU24" s="354"/>
      <c r="BV24" s="354"/>
      <c r="BW24" s="354"/>
      <c r="BX24" s="354"/>
      <c r="BY24" s="354"/>
      <c r="BZ24" s="354"/>
      <c r="CA24" s="354"/>
      <c r="CB24" s="354"/>
      <c r="CC24" s="354"/>
      <c r="CD24" s="354"/>
      <c r="CE24" s="354"/>
      <c r="CF24" s="354"/>
      <c r="CG24" s="354"/>
      <c r="CH24" s="354"/>
      <c r="CI24" s="354"/>
      <c r="CJ24" s="354"/>
      <c r="CK24" s="354"/>
      <c r="CL24" s="354"/>
      <c r="CM24" s="354"/>
      <c r="CN24" s="354"/>
      <c r="CO24" s="354"/>
      <c r="CP24" s="354"/>
      <c r="CQ24" s="354"/>
      <c r="CR24" s="354"/>
      <c r="CS24" s="354"/>
      <c r="CT24" s="354"/>
      <c r="CU24" s="354"/>
      <c r="CV24" s="354"/>
      <c r="CW24" s="354"/>
      <c r="CX24" s="354"/>
      <c r="CY24" s="354"/>
      <c r="CZ24" s="354"/>
      <c r="DA24" s="354"/>
      <c r="DB24" s="354"/>
      <c r="DC24" s="354"/>
      <c r="DD24" s="354"/>
      <c r="DE24" s="354"/>
      <c r="DF24" s="354"/>
      <c r="DG24" s="354"/>
      <c r="DH24" s="354"/>
      <c r="DI24" s="354"/>
      <c r="DJ24" s="354"/>
      <c r="DK24" s="354"/>
      <c r="DL24" s="354"/>
      <c r="DM24" s="354"/>
      <c r="DN24" s="354"/>
      <c r="DO24" s="354"/>
      <c r="DP24" s="354"/>
      <c r="DQ24" s="354"/>
      <c r="DR24" s="354"/>
      <c r="DS24" s="354"/>
      <c r="DT24" s="354"/>
      <c r="DU24" s="354"/>
      <c r="DV24" s="354"/>
      <c r="DW24" s="354"/>
      <c r="DX24" s="354"/>
      <c r="DY24" s="354"/>
      <c r="DZ24" s="354"/>
      <c r="EA24" s="354"/>
      <c r="EB24" s="354"/>
      <c r="EC24" s="354"/>
      <c r="ED24" s="354"/>
      <c r="EE24" s="354"/>
      <c r="EF24" s="354"/>
      <c r="EG24" s="354"/>
      <c r="EH24" s="354"/>
      <c r="EI24" s="354"/>
      <c r="EJ24" s="354"/>
      <c r="EK24" s="354"/>
      <c r="EL24" s="354"/>
      <c r="EM24" s="354"/>
      <c r="EN24" s="354"/>
      <c r="EO24" s="354"/>
      <c r="EP24" s="354"/>
      <c r="EQ24" s="354"/>
      <c r="ER24" s="354"/>
      <c r="ES24" s="354"/>
      <c r="ET24" s="354"/>
      <c r="EU24" s="354"/>
      <c r="EV24" s="354"/>
      <c r="EW24" s="354"/>
      <c r="EX24" s="354"/>
      <c r="EY24" s="354"/>
      <c r="EZ24" s="354"/>
      <c r="FA24" s="354"/>
      <c r="FB24" s="354"/>
      <c r="FC24" s="354"/>
      <c r="FD24" s="354"/>
      <c r="FE24" s="354"/>
      <c r="FF24" s="354"/>
      <c r="FG24" s="354"/>
      <c r="FH24" s="354"/>
      <c r="FI24" s="354"/>
      <c r="FJ24" s="354"/>
      <c r="FK24" s="354"/>
      <c r="FL24" s="354"/>
      <c r="FM24" s="354"/>
      <c r="FN24" s="354"/>
      <c r="FO24" s="354"/>
      <c r="FP24" s="354"/>
      <c r="FQ24" s="354"/>
      <c r="FR24" s="354"/>
      <c r="FS24" s="354"/>
      <c r="FT24" s="354"/>
      <c r="FU24" s="354"/>
      <c r="FV24" s="354"/>
      <c r="FW24" s="354"/>
      <c r="FX24" s="354"/>
      <c r="FY24" s="354"/>
      <c r="FZ24" s="354"/>
      <c r="GA24" s="354"/>
      <c r="GB24" s="354"/>
      <c r="GC24" s="354"/>
      <c r="GD24" s="354"/>
      <c r="GE24" s="354"/>
      <c r="GF24" s="354"/>
      <c r="GG24" s="354"/>
      <c r="GH24" s="354"/>
      <c r="GI24" s="354"/>
      <c r="GJ24" s="354"/>
      <c r="GK24" s="354"/>
      <c r="GL24" s="354"/>
      <c r="GM24" s="354"/>
      <c r="GN24" s="354"/>
      <c r="GO24" s="354"/>
      <c r="GP24" s="354"/>
      <c r="GQ24" s="354"/>
      <c r="GR24" s="354"/>
      <c r="GS24" s="354"/>
      <c r="GT24" s="354"/>
      <c r="GU24" s="354"/>
      <c r="GV24" s="354"/>
      <c r="GW24" s="354"/>
      <c r="GX24" s="354"/>
      <c r="GY24" s="354"/>
      <c r="GZ24" s="354"/>
      <c r="HA24" s="354"/>
      <c r="HB24" s="354"/>
      <c r="HC24" s="354"/>
      <c r="HD24" s="354"/>
      <c r="HE24" s="354"/>
      <c r="HF24" s="354"/>
      <c r="HG24" s="354"/>
      <c r="HH24" s="354"/>
      <c r="HI24" s="354"/>
      <c r="HJ24" s="354"/>
      <c r="HK24" s="354"/>
      <c r="HL24" s="354"/>
      <c r="HM24" s="354"/>
      <c r="HN24" s="354"/>
      <c r="HO24" s="354"/>
      <c r="HP24" s="354"/>
      <c r="HQ24" s="354"/>
      <c r="HR24" s="354"/>
      <c r="HS24" s="354"/>
      <c r="HT24" s="354"/>
      <c r="HU24" s="354"/>
      <c r="HV24" s="354"/>
      <c r="HW24" s="354"/>
      <c r="HX24" s="354"/>
      <c r="HY24" s="354"/>
      <c r="HZ24" s="354"/>
      <c r="IA24" s="354"/>
      <c r="IB24" s="354"/>
      <c r="IC24" s="354"/>
      <c r="ID24" s="354"/>
      <c r="IE24" s="354"/>
      <c r="IF24" s="354"/>
      <c r="IG24" s="354"/>
      <c r="IH24" s="354"/>
      <c r="II24" s="354"/>
      <c r="IJ24" s="354"/>
      <c r="IK24" s="354"/>
      <c r="IL24" s="354"/>
      <c r="IM24" s="354"/>
      <c r="IN24" s="354"/>
      <c r="IO24" s="354"/>
      <c r="IP24" s="354"/>
      <c r="IQ24" s="354"/>
      <c r="IR24" s="354"/>
      <c r="IS24" s="354"/>
      <c r="IT24" s="354"/>
      <c r="IU24" s="354"/>
      <c r="IV24" s="354"/>
      <c r="IW24" s="354"/>
      <c r="IX24" s="354"/>
      <c r="IY24" s="354"/>
      <c r="IZ24" s="354"/>
      <c r="JA24" s="354"/>
      <c r="JB24" s="354"/>
      <c r="JC24" s="354"/>
      <c r="JD24" s="354"/>
      <c r="JE24" s="354"/>
      <c r="JF24" s="354"/>
      <c r="JG24" s="354"/>
      <c r="JH24" s="354"/>
      <c r="JI24" s="354"/>
      <c r="JJ24" s="354"/>
      <c r="JK24" s="354"/>
      <c r="JL24" s="354"/>
      <c r="JM24" s="354"/>
      <c r="JN24" s="354"/>
      <c r="JO24" s="354"/>
      <c r="JP24" s="354"/>
      <c r="JQ24" s="354"/>
      <c r="JR24" s="354"/>
      <c r="JS24" s="354"/>
      <c r="JT24" s="354"/>
      <c r="JU24" s="354"/>
      <c r="JV24" s="354"/>
      <c r="JW24" s="354"/>
      <c r="JX24" s="354"/>
      <c r="JY24" s="354"/>
      <c r="JZ24" s="354"/>
      <c r="KA24" s="354"/>
      <c r="KB24" s="354"/>
      <c r="KC24" s="354"/>
      <c r="KD24" s="354"/>
      <c r="KE24" s="354"/>
      <c r="KF24" s="354"/>
      <c r="KG24" s="354"/>
      <c r="KH24" s="354"/>
      <c r="KI24" s="354"/>
      <c r="KJ24" s="354"/>
      <c r="KK24" s="354"/>
      <c r="KL24" s="354"/>
      <c r="KM24" s="354"/>
      <c r="KN24" s="354"/>
      <c r="KO24" s="354"/>
      <c r="KP24" s="354"/>
      <c r="KQ24" s="354"/>
      <c r="KR24" s="354"/>
      <c r="KS24" s="354"/>
      <c r="KT24" s="354"/>
      <c r="KU24" s="354"/>
      <c r="KV24" s="354"/>
      <c r="KW24" s="354"/>
      <c r="KX24" s="354"/>
      <c r="KY24" s="354"/>
      <c r="KZ24" s="354"/>
      <c r="LA24" s="354"/>
      <c r="LB24" s="354"/>
      <c r="LC24" s="354"/>
      <c r="LD24" s="354"/>
      <c r="LE24" s="354"/>
      <c r="LF24" s="354"/>
      <c r="LG24" s="354"/>
      <c r="LH24" s="354"/>
      <c r="LI24" s="354"/>
      <c r="LJ24" s="354"/>
      <c r="LK24" s="354"/>
      <c r="LL24" s="354"/>
      <c r="LM24" s="354"/>
      <c r="LN24" s="354"/>
      <c r="LO24" s="354"/>
      <c r="LP24" s="354"/>
      <c r="LQ24" s="354"/>
      <c r="LR24" s="354"/>
      <c r="LS24" s="354"/>
      <c r="LT24" s="354"/>
      <c r="LU24" s="354"/>
      <c r="LV24" s="354"/>
      <c r="LW24" s="354"/>
      <c r="LX24" s="354"/>
      <c r="LY24" s="354"/>
      <c r="LZ24" s="354"/>
      <c r="MA24" s="354"/>
      <c r="MB24" s="354"/>
      <c r="MC24" s="354"/>
      <c r="MD24" s="354"/>
      <c r="ME24" s="354"/>
      <c r="MF24" s="354"/>
      <c r="MG24" s="354"/>
      <c r="MH24" s="354"/>
      <c r="MI24" s="354"/>
      <c r="MJ24" s="354"/>
      <c r="MK24" s="354"/>
      <c r="ML24" s="354"/>
      <c r="MM24" s="354"/>
      <c r="MN24" s="354"/>
      <c r="MO24" s="354"/>
      <c r="MP24" s="354"/>
      <c r="MQ24" s="354"/>
      <c r="MR24" s="354"/>
      <c r="MS24" s="354"/>
      <c r="MT24" s="354"/>
      <c r="MU24" s="354"/>
      <c r="MV24" s="354"/>
      <c r="MW24" s="354"/>
      <c r="MX24" s="354"/>
      <c r="MY24" s="354"/>
      <c r="MZ24" s="354"/>
      <c r="NA24" s="354"/>
      <c r="NB24" s="354"/>
      <c r="NC24" s="354"/>
      <c r="ND24" s="354"/>
      <c r="NE24" s="354"/>
      <c r="NF24" s="354"/>
      <c r="NG24" s="354"/>
      <c r="NH24" s="354"/>
      <c r="NI24" s="354"/>
      <c r="NJ24" s="354"/>
      <c r="NK24" s="354"/>
      <c r="NL24" s="354"/>
      <c r="NM24" s="354"/>
      <c r="NN24" s="354"/>
      <c r="NO24" s="354"/>
      <c r="NP24" s="354"/>
      <c r="NQ24" s="354"/>
      <c r="NR24" s="354"/>
      <c r="NS24" s="354"/>
      <c r="NT24" s="354"/>
      <c r="NU24" s="354"/>
      <c r="NV24" s="354"/>
      <c r="NW24" s="354"/>
      <c r="NX24" s="354"/>
      <c r="NY24" s="354"/>
      <c r="NZ24" s="354"/>
      <c r="OA24" s="354"/>
      <c r="OB24" s="354"/>
      <c r="OC24" s="354"/>
      <c r="OD24" s="354"/>
      <c r="OE24" s="354"/>
      <c r="OF24" s="354"/>
      <c r="OG24" s="354"/>
      <c r="OH24" s="354"/>
      <c r="OI24" s="354"/>
      <c r="OJ24" s="354"/>
      <c r="OK24" s="354"/>
      <c r="OL24" s="354"/>
      <c r="OM24" s="354"/>
      <c r="ON24" s="354"/>
      <c r="OO24" s="354"/>
      <c r="OP24" s="354"/>
      <c r="OQ24" s="354"/>
      <c r="OR24" s="354"/>
      <c r="OS24" s="354"/>
      <c r="OT24" s="354"/>
      <c r="OU24" s="354"/>
      <c r="OV24" s="354"/>
      <c r="OW24" s="354"/>
      <c r="OX24" s="354"/>
      <c r="OY24" s="354"/>
      <c r="OZ24" s="354"/>
      <c r="PA24" s="354"/>
      <c r="PB24" s="354"/>
      <c r="PC24" s="354"/>
      <c r="PD24" s="354"/>
      <c r="PE24" s="354"/>
      <c r="PF24" s="354"/>
      <c r="PG24" s="354"/>
      <c r="PH24" s="354"/>
      <c r="PI24" s="354"/>
      <c r="PJ24" s="354"/>
      <c r="PK24" s="354"/>
      <c r="PL24" s="354"/>
      <c r="PM24" s="354"/>
      <c r="PN24" s="354"/>
      <c r="PO24" s="354"/>
      <c r="PP24" s="354"/>
      <c r="PQ24" s="354"/>
      <c r="PR24" s="354"/>
      <c r="PS24" s="354"/>
      <c r="PT24" s="354"/>
      <c r="PU24" s="354"/>
      <c r="PV24" s="354"/>
      <c r="PW24" s="354"/>
      <c r="PX24" s="354"/>
      <c r="PY24" s="354"/>
      <c r="PZ24" s="354"/>
      <c r="QA24" s="354"/>
      <c r="QB24" s="354"/>
      <c r="QC24" s="354"/>
      <c r="QD24" s="354"/>
      <c r="QE24" s="354"/>
      <c r="QF24" s="354"/>
      <c r="QG24" s="354"/>
      <c r="QH24" s="354"/>
      <c r="QI24" s="354"/>
      <c r="QJ24" s="354"/>
      <c r="QK24" s="354"/>
      <c r="QL24" s="354"/>
      <c r="QM24" s="354"/>
      <c r="QN24" s="354"/>
      <c r="QO24" s="354"/>
      <c r="QP24" s="354"/>
      <c r="QQ24" s="354"/>
      <c r="QR24" s="354"/>
      <c r="QS24" s="354"/>
      <c r="QT24" s="354"/>
      <c r="QU24" s="354"/>
      <c r="QV24" s="354"/>
      <c r="QW24" s="354"/>
      <c r="QX24" s="354"/>
      <c r="QY24" s="354"/>
      <c r="QZ24" s="354"/>
      <c r="RA24" s="354"/>
      <c r="RB24" s="354"/>
      <c r="RC24" s="354"/>
      <c r="RD24" s="354"/>
      <c r="RE24" s="354"/>
      <c r="RF24" s="354"/>
      <c r="RG24" s="354"/>
      <c r="RH24" s="354"/>
      <c r="RI24" s="354"/>
      <c r="RJ24" s="354"/>
      <c r="RK24" s="354"/>
      <c r="RL24" s="354"/>
      <c r="RM24" s="354"/>
      <c r="RN24" s="354"/>
      <c r="RO24" s="354"/>
      <c r="RP24" s="354"/>
      <c r="RQ24" s="354"/>
      <c r="RR24" s="354"/>
      <c r="RS24" s="354"/>
      <c r="RT24" s="354"/>
      <c r="RU24" s="354"/>
      <c r="RV24" s="354"/>
      <c r="RW24" s="354"/>
      <c r="RX24" s="354"/>
      <c r="RY24" s="354"/>
      <c r="RZ24" s="354"/>
      <c r="SA24" s="354"/>
      <c r="SB24" s="354"/>
      <c r="SC24" s="354"/>
      <c r="SD24" s="354"/>
      <c r="SE24" s="354"/>
      <c r="SF24" s="354"/>
      <c r="SG24" s="354"/>
      <c r="SH24" s="354"/>
      <c r="SI24" s="354"/>
      <c r="SJ24" s="354"/>
    </row>
    <row r="28" spans="1:505">
      <c r="C28" s="611" t="s">
        <v>130</v>
      </c>
    </row>
    <row r="29" spans="1:505" s="1342" customFormat="1" ht="39" customHeight="1">
      <c r="A29" s="1345"/>
      <c r="C29" s="1343" t="s">
        <v>126</v>
      </c>
      <c r="D29" s="1343" t="s">
        <v>127</v>
      </c>
      <c r="E29" s="1343" t="s">
        <v>128</v>
      </c>
      <c r="F29" s="1343" t="s">
        <v>129</v>
      </c>
      <c r="G29" s="1344" t="s">
        <v>131</v>
      </c>
      <c r="H29" s="1344" t="s">
        <v>132</v>
      </c>
      <c r="I29" s="1344" t="s">
        <v>133</v>
      </c>
      <c r="J29" s="1344" t="s">
        <v>134</v>
      </c>
      <c r="L29" s="1342" t="s">
        <v>206</v>
      </c>
      <c r="M29" s="1342" t="s">
        <v>207</v>
      </c>
      <c r="N29" s="1342" t="s">
        <v>208</v>
      </c>
      <c r="Z29" s="1345"/>
      <c r="AA29" s="1345"/>
      <c r="AB29" s="1345"/>
      <c r="AC29" s="1345"/>
      <c r="AD29" s="1345"/>
      <c r="AE29" s="1345"/>
      <c r="AF29" s="1345"/>
      <c r="AG29" s="1345"/>
      <c r="AH29" s="1345"/>
      <c r="AI29" s="1345"/>
      <c r="AJ29" s="1345"/>
      <c r="AK29" s="1345"/>
      <c r="AL29" s="1345"/>
      <c r="AM29" s="1345"/>
      <c r="AN29" s="1345"/>
      <c r="AO29" s="1345"/>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c r="BJ29" s="1345"/>
      <c r="BK29" s="1345"/>
      <c r="BL29" s="1345"/>
      <c r="BM29" s="1345"/>
      <c r="BN29" s="1345"/>
      <c r="BO29" s="1345"/>
      <c r="BP29" s="1345"/>
    </row>
    <row r="30" spans="1:505">
      <c r="C30" s="612" t="str">
        <f>C5</f>
        <v>E2G Fuel Conv - Space &amp; WH - BB - 19-20K</v>
      </c>
      <c r="D30" s="613">
        <v>197</v>
      </c>
      <c r="E30" s="613">
        <v>602</v>
      </c>
      <c r="F30" s="613">
        <f>D30+E30</f>
        <v>799</v>
      </c>
      <c r="G30" s="614">
        <v>7.8191414337507537</v>
      </c>
      <c r="H30" s="614">
        <v>11.242394187140158</v>
      </c>
      <c r="I30" s="615">
        <f>(G30*D30)+(H30*E30)</f>
        <v>8308.2921631072732</v>
      </c>
      <c r="J30" s="615">
        <f t="shared" ref="J30:J48" si="16">I30*F5</f>
        <v>83082.921631072735</v>
      </c>
      <c r="L30" s="616">
        <f>F5</f>
        <v>10</v>
      </c>
      <c r="M30" s="79">
        <f>F30*L30</f>
        <v>7990</v>
      </c>
    </row>
    <row r="31" spans="1:505">
      <c r="C31" s="612" t="str">
        <f t="shared" ref="C31:C48" si="17">C6</f>
        <v>E2G Fuel Conv - Space &amp; WH - BB - 20-22.5K</v>
      </c>
      <c r="D31" s="613">
        <v>197</v>
      </c>
      <c r="E31" s="613">
        <v>602</v>
      </c>
      <c r="F31" s="613">
        <f t="shared" ref="F31:F48" si="18">D31+E31</f>
        <v>799</v>
      </c>
      <c r="G31" s="614">
        <v>7.8191414337507537</v>
      </c>
      <c r="H31" s="614">
        <v>11.242394187140158</v>
      </c>
      <c r="I31" s="615">
        <f t="shared" ref="I31:I48" si="19">(G31*D31)+(H31*E31)</f>
        <v>8308.2921631072732</v>
      </c>
      <c r="J31" s="615">
        <f t="shared" si="16"/>
        <v>83082.921631072735</v>
      </c>
      <c r="L31" s="616">
        <f t="shared" ref="L31:L48" si="20">F6</f>
        <v>10</v>
      </c>
      <c r="M31" s="79">
        <f t="shared" ref="M31:M48" si="21">F31*L31</f>
        <v>7990</v>
      </c>
    </row>
    <row r="32" spans="1:505">
      <c r="C32" s="612" t="str">
        <f t="shared" si="17"/>
        <v>E2G Fuel Conv - Space &amp; WH - BB - 22.5-25K</v>
      </c>
      <c r="D32" s="613">
        <v>197</v>
      </c>
      <c r="E32" s="613">
        <v>602</v>
      </c>
      <c r="F32" s="613">
        <f t="shared" si="18"/>
        <v>799</v>
      </c>
      <c r="G32" s="614">
        <v>7.8191414337507537</v>
      </c>
      <c r="H32" s="614">
        <v>11.242394187140158</v>
      </c>
      <c r="I32" s="615">
        <f t="shared" si="19"/>
        <v>8308.2921631072732</v>
      </c>
      <c r="J32" s="615">
        <f t="shared" si="16"/>
        <v>83082.921631072735</v>
      </c>
      <c r="L32" s="616">
        <f t="shared" si="20"/>
        <v>10</v>
      </c>
      <c r="M32" s="79">
        <f t="shared" si="21"/>
        <v>7990</v>
      </c>
    </row>
    <row r="33" spans="3:13">
      <c r="C33" s="612" t="str">
        <f t="shared" si="17"/>
        <v>E2G Fuel Conv - Space &amp; WH - BB - 25K+</v>
      </c>
      <c r="D33" s="613">
        <v>197</v>
      </c>
      <c r="E33" s="613">
        <v>602</v>
      </c>
      <c r="F33" s="613">
        <f t="shared" si="18"/>
        <v>799</v>
      </c>
      <c r="G33" s="614">
        <v>7.8191414337507537</v>
      </c>
      <c r="H33" s="614">
        <v>11.242394187140158</v>
      </c>
      <c r="I33" s="615">
        <f t="shared" si="19"/>
        <v>8308.2921631072732</v>
      </c>
      <c r="J33" s="615">
        <f t="shared" si="16"/>
        <v>83082.921631072735</v>
      </c>
      <c r="L33" s="616">
        <f t="shared" si="20"/>
        <v>10</v>
      </c>
      <c r="M33" s="79">
        <f t="shared" si="21"/>
        <v>7990</v>
      </c>
    </row>
    <row r="34" spans="3:13">
      <c r="C34" s="612" t="str">
        <f t="shared" si="17"/>
        <v>E2G Fuel Conv - Space &amp; WH - FA - 19-20K</v>
      </c>
      <c r="D34" s="613">
        <v>197</v>
      </c>
      <c r="E34" s="613">
        <v>602</v>
      </c>
      <c r="F34" s="613">
        <f t="shared" si="18"/>
        <v>799</v>
      </c>
      <c r="G34" s="614">
        <v>7.8191414337507537</v>
      </c>
      <c r="H34" s="614">
        <v>11.242394187140158</v>
      </c>
      <c r="I34" s="615">
        <f t="shared" si="19"/>
        <v>8308.2921631072732</v>
      </c>
      <c r="J34" s="615">
        <f t="shared" si="16"/>
        <v>83082.921631072735</v>
      </c>
      <c r="L34" s="616">
        <f t="shared" si="20"/>
        <v>10</v>
      </c>
      <c r="M34" s="79">
        <f t="shared" si="21"/>
        <v>7990</v>
      </c>
    </row>
    <row r="35" spans="3:13">
      <c r="C35" s="612" t="str">
        <f t="shared" si="17"/>
        <v>E2G Fuel Conv - Space &amp; WH - FA - 20-22.5K</v>
      </c>
      <c r="D35" s="613">
        <v>197</v>
      </c>
      <c r="E35" s="613">
        <v>602</v>
      </c>
      <c r="F35" s="613">
        <f t="shared" si="18"/>
        <v>799</v>
      </c>
      <c r="G35" s="614">
        <v>7.8191414337507537</v>
      </c>
      <c r="H35" s="614">
        <v>11.242394187140158</v>
      </c>
      <c r="I35" s="615">
        <f t="shared" si="19"/>
        <v>8308.2921631072732</v>
      </c>
      <c r="J35" s="615">
        <f t="shared" si="16"/>
        <v>83082.921631072735</v>
      </c>
      <c r="L35" s="616">
        <f t="shared" si="20"/>
        <v>10</v>
      </c>
      <c r="M35" s="79">
        <f t="shared" si="21"/>
        <v>7990</v>
      </c>
    </row>
    <row r="36" spans="3:13">
      <c r="C36" s="612" t="str">
        <f t="shared" si="17"/>
        <v>E2G Fuel Conv - Space &amp; WH - FA - 22.5-25K</v>
      </c>
      <c r="D36" s="613">
        <v>197</v>
      </c>
      <c r="E36" s="613">
        <v>602</v>
      </c>
      <c r="F36" s="613">
        <f t="shared" si="18"/>
        <v>799</v>
      </c>
      <c r="G36" s="614">
        <v>7.8191414337507537</v>
      </c>
      <c r="H36" s="614">
        <v>11.242394187140158</v>
      </c>
      <c r="I36" s="615">
        <f t="shared" si="19"/>
        <v>8308.2921631072732</v>
      </c>
      <c r="J36" s="615">
        <f t="shared" si="16"/>
        <v>83082.921631072735</v>
      </c>
      <c r="L36" s="616">
        <f t="shared" si="20"/>
        <v>10</v>
      </c>
      <c r="M36" s="79">
        <f t="shared" si="21"/>
        <v>7990</v>
      </c>
    </row>
    <row r="37" spans="3:13">
      <c r="C37" s="612" t="str">
        <f t="shared" si="17"/>
        <v>E2G Fuel Conv - Space &amp; WH - FA - 25K+</v>
      </c>
      <c r="D37" s="613">
        <v>197</v>
      </c>
      <c r="E37" s="613">
        <v>602</v>
      </c>
      <c r="F37" s="613">
        <f t="shared" si="18"/>
        <v>799</v>
      </c>
      <c r="G37" s="614">
        <v>7.8191414337507537</v>
      </c>
      <c r="H37" s="614">
        <v>11.242394187140158</v>
      </c>
      <c r="I37" s="615">
        <f t="shared" si="19"/>
        <v>8308.2921631072732</v>
      </c>
      <c r="J37" s="615">
        <f t="shared" si="16"/>
        <v>83082.921631072735</v>
      </c>
      <c r="L37" s="616">
        <f t="shared" si="20"/>
        <v>10</v>
      </c>
      <c r="M37" s="79">
        <f t="shared" si="21"/>
        <v>7990</v>
      </c>
    </row>
    <row r="38" spans="3:13">
      <c r="C38" s="612" t="str">
        <f t="shared" si="17"/>
        <v>E2G Fuel Conv - Space Heat Only - BB - 20-22.5K</v>
      </c>
      <c r="D38" s="617"/>
      <c r="E38" s="613">
        <v>602</v>
      </c>
      <c r="F38" s="613">
        <f t="shared" si="18"/>
        <v>602</v>
      </c>
      <c r="G38" s="614">
        <v>7.8191414337507537</v>
      </c>
      <c r="H38" s="614">
        <v>11.242394187140158</v>
      </c>
      <c r="I38" s="615">
        <f t="shared" si="19"/>
        <v>6767.921300658375</v>
      </c>
      <c r="J38" s="615">
        <f t="shared" si="16"/>
        <v>6767.921300658375</v>
      </c>
      <c r="L38" s="616">
        <f t="shared" si="20"/>
        <v>1</v>
      </c>
      <c r="M38" s="79">
        <f t="shared" si="21"/>
        <v>602</v>
      </c>
    </row>
    <row r="39" spans="3:13">
      <c r="C39" s="612" t="str">
        <f t="shared" si="17"/>
        <v>E2G Fuel Conv - Space Heat Only - BB - 25K+</v>
      </c>
      <c r="D39" s="617"/>
      <c r="E39" s="613">
        <v>602</v>
      </c>
      <c r="F39" s="613">
        <f t="shared" si="18"/>
        <v>602</v>
      </c>
      <c r="G39" s="614">
        <v>7.8191414337507537</v>
      </c>
      <c r="H39" s="614">
        <v>11.242394187140158</v>
      </c>
      <c r="I39" s="615">
        <f t="shared" si="19"/>
        <v>6767.921300658375</v>
      </c>
      <c r="J39" s="615">
        <f t="shared" si="16"/>
        <v>40607.527803950252</v>
      </c>
      <c r="L39" s="616">
        <f t="shared" si="20"/>
        <v>6</v>
      </c>
      <c r="M39" s="79">
        <f t="shared" si="21"/>
        <v>3612</v>
      </c>
    </row>
    <row r="40" spans="3:13">
      <c r="C40" s="612" t="str">
        <f t="shared" si="17"/>
        <v>E2G Fuel Conv - Space Heat Only - FA - 20-22.5K</v>
      </c>
      <c r="D40" s="617"/>
      <c r="E40" s="613">
        <v>602</v>
      </c>
      <c r="F40" s="613">
        <f t="shared" si="18"/>
        <v>602</v>
      </c>
      <c r="G40" s="614">
        <v>7.8191414337507537</v>
      </c>
      <c r="H40" s="614">
        <v>11.242394187140158</v>
      </c>
      <c r="I40" s="615">
        <f t="shared" si="19"/>
        <v>6767.921300658375</v>
      </c>
      <c r="J40" s="615">
        <f t="shared" si="16"/>
        <v>33839.606503291878</v>
      </c>
      <c r="L40" s="616">
        <f t="shared" si="20"/>
        <v>5</v>
      </c>
      <c r="M40" s="79">
        <f t="shared" si="21"/>
        <v>3010</v>
      </c>
    </row>
    <row r="41" spans="3:13">
      <c r="C41" s="612" t="str">
        <f t="shared" si="17"/>
        <v>E2G Fuel Conv - Space Heat Only - FA - 22.5-25K</v>
      </c>
      <c r="D41" s="617"/>
      <c r="E41" s="613">
        <v>602</v>
      </c>
      <c r="F41" s="613">
        <f t="shared" si="18"/>
        <v>602</v>
      </c>
      <c r="G41" s="614">
        <v>7.8191414337507537</v>
      </c>
      <c r="H41" s="614">
        <v>11.242394187140158</v>
      </c>
      <c r="I41" s="615">
        <f t="shared" si="19"/>
        <v>6767.921300658375</v>
      </c>
      <c r="J41" s="615">
        <f t="shared" si="16"/>
        <v>6767.921300658375</v>
      </c>
      <c r="L41" s="616">
        <f t="shared" si="20"/>
        <v>1</v>
      </c>
      <c r="M41" s="79">
        <f t="shared" si="21"/>
        <v>602</v>
      </c>
    </row>
    <row r="42" spans="3:13">
      <c r="C42" s="612" t="str">
        <f t="shared" si="17"/>
        <v>E2G Fuel Conv - WH Only - Storage</v>
      </c>
      <c r="D42" s="617">
        <v>197</v>
      </c>
      <c r="E42" s="613"/>
      <c r="F42" s="613">
        <f t="shared" si="18"/>
        <v>197</v>
      </c>
      <c r="G42" s="614">
        <v>7.8191414337507537</v>
      </c>
      <c r="H42" s="614">
        <v>11.242394187140158</v>
      </c>
      <c r="I42" s="615">
        <f t="shared" si="19"/>
        <v>1540.3708624488984</v>
      </c>
      <c r="J42" s="615">
        <f t="shared" si="16"/>
        <v>154037.08624488983</v>
      </c>
      <c r="L42" s="616">
        <f t="shared" si="20"/>
        <v>100</v>
      </c>
      <c r="M42" s="79">
        <f t="shared" si="21"/>
        <v>19700</v>
      </c>
    </row>
    <row r="43" spans="3:13">
      <c r="C43" s="612" t="str">
        <f t="shared" si="17"/>
        <v>E2G Fuel Conv - WH Only - Tankless</v>
      </c>
      <c r="D43" s="617">
        <v>197</v>
      </c>
      <c r="E43" s="613"/>
      <c r="F43" s="613">
        <f t="shared" si="18"/>
        <v>197</v>
      </c>
      <c r="G43" s="614">
        <v>7.8191414337507537</v>
      </c>
      <c r="H43" s="614">
        <v>11.242394187140158</v>
      </c>
      <c r="I43" s="615">
        <f t="shared" si="19"/>
        <v>1540.3708624488984</v>
      </c>
      <c r="J43" s="615">
        <f t="shared" si="16"/>
        <v>308074.17248977965</v>
      </c>
      <c r="L43" s="616">
        <f t="shared" si="20"/>
        <v>200</v>
      </c>
      <c r="M43" s="79">
        <f t="shared" si="21"/>
        <v>39400</v>
      </c>
    </row>
    <row r="44" spans="3:13">
      <c r="C44" s="612" t="str">
        <f t="shared" si="17"/>
        <v>E2G Fuel Conv - Space Heat Only - BB - 19-20K</v>
      </c>
      <c r="D44" s="617"/>
      <c r="E44" s="613">
        <v>602</v>
      </c>
      <c r="F44" s="613">
        <f t="shared" si="18"/>
        <v>602</v>
      </c>
      <c r="G44" s="614">
        <v>7.8191414337507537</v>
      </c>
      <c r="H44" s="614">
        <v>11.242394187140158</v>
      </c>
      <c r="I44" s="615">
        <f t="shared" si="19"/>
        <v>6767.921300658375</v>
      </c>
      <c r="J44" s="615">
        <f t="shared" si="16"/>
        <v>6767.921300658375</v>
      </c>
      <c r="L44" s="616">
        <f t="shared" si="20"/>
        <v>1</v>
      </c>
      <c r="M44" s="79">
        <f t="shared" si="21"/>
        <v>602</v>
      </c>
    </row>
    <row r="45" spans="3:13">
      <c r="C45" s="612" t="str">
        <f t="shared" si="17"/>
        <v>E2G Fuel Conv - Space Heat Only - BB - 22.5-25K</v>
      </c>
      <c r="D45" s="617"/>
      <c r="E45" s="613">
        <v>602</v>
      </c>
      <c r="F45" s="613">
        <f t="shared" si="18"/>
        <v>602</v>
      </c>
      <c r="G45" s="614">
        <v>7.8191414337507537</v>
      </c>
      <c r="H45" s="614">
        <v>11.242394187140158</v>
      </c>
      <c r="I45" s="615">
        <f t="shared" si="19"/>
        <v>6767.921300658375</v>
      </c>
      <c r="J45" s="615">
        <f t="shared" si="16"/>
        <v>6767.921300658375</v>
      </c>
      <c r="L45" s="616">
        <f t="shared" si="20"/>
        <v>1</v>
      </c>
      <c r="M45" s="79">
        <f t="shared" si="21"/>
        <v>602</v>
      </c>
    </row>
    <row r="46" spans="3:13">
      <c r="C46" s="612" t="str">
        <f t="shared" si="17"/>
        <v>E2G Fuel Conv - Space Heat Only - FA - 19-20K</v>
      </c>
      <c r="D46" s="613"/>
      <c r="E46" s="617">
        <v>602</v>
      </c>
      <c r="F46" s="613">
        <f t="shared" si="18"/>
        <v>602</v>
      </c>
      <c r="G46" s="614">
        <v>7.8191414337507537</v>
      </c>
      <c r="H46" s="614">
        <v>11.242394187140158</v>
      </c>
      <c r="I46" s="615">
        <f t="shared" si="19"/>
        <v>6767.921300658375</v>
      </c>
      <c r="J46" s="615">
        <f t="shared" si="16"/>
        <v>20303.763901975126</v>
      </c>
      <c r="L46" s="616">
        <f t="shared" si="20"/>
        <v>3</v>
      </c>
      <c r="M46" s="79">
        <f t="shared" si="21"/>
        <v>1806</v>
      </c>
    </row>
    <row r="47" spans="3:13">
      <c r="C47" s="612" t="str">
        <f t="shared" si="17"/>
        <v>E2G Fuel Conv - Space Heat Only - FA - 25K+</v>
      </c>
      <c r="D47" s="613"/>
      <c r="E47" s="617">
        <v>602</v>
      </c>
      <c r="F47" s="613">
        <f t="shared" si="18"/>
        <v>602</v>
      </c>
      <c r="G47" s="614">
        <v>7.8191414337507537</v>
      </c>
      <c r="H47" s="614">
        <v>11.242394187140158</v>
      </c>
      <c r="I47" s="615">
        <f t="shared" si="19"/>
        <v>6767.921300658375</v>
      </c>
      <c r="J47" s="615">
        <f t="shared" si="16"/>
        <v>27071.6852026335</v>
      </c>
      <c r="L47" s="616">
        <f t="shared" si="20"/>
        <v>4</v>
      </c>
      <c r="M47" s="79">
        <f t="shared" si="21"/>
        <v>2408</v>
      </c>
    </row>
    <row r="48" spans="3:13">
      <c r="C48" s="612" t="str">
        <f t="shared" si="17"/>
        <v>E2G Fuel Conv - Boilers</v>
      </c>
      <c r="D48" s="618">
        <v>197</v>
      </c>
      <c r="E48" s="618">
        <v>602</v>
      </c>
      <c r="F48" s="613">
        <f t="shared" si="18"/>
        <v>799</v>
      </c>
      <c r="G48" s="614">
        <v>7.8191414337507537</v>
      </c>
      <c r="H48" s="614">
        <v>11.242394187140158</v>
      </c>
      <c r="I48" s="619">
        <f t="shared" si="19"/>
        <v>8308.2921631072732</v>
      </c>
      <c r="J48" s="619">
        <f t="shared" si="16"/>
        <v>83082.921631072735</v>
      </c>
      <c r="L48" s="616">
        <f t="shared" si="20"/>
        <v>10</v>
      </c>
      <c r="M48" s="79">
        <f t="shared" si="21"/>
        <v>7990</v>
      </c>
    </row>
    <row r="49" spans="7:15">
      <c r="G49" s="620"/>
      <c r="H49" s="620"/>
      <c r="I49" s="620"/>
      <c r="J49" s="620"/>
      <c r="M49" s="79">
        <f>SUM(M30:M48)</f>
        <v>144254</v>
      </c>
      <c r="N49" s="621" t="e">
        <f>#REF!</f>
        <v>#REF!</v>
      </c>
      <c r="O49" s="79" t="e">
        <f>N49*M49</f>
        <v>#REF!</v>
      </c>
    </row>
    <row r="50" spans="7:15">
      <c r="G50" s="620"/>
      <c r="H50" s="620"/>
      <c r="I50" s="620" t="s">
        <v>135</v>
      </c>
      <c r="J50" s="620">
        <f>SUM(J30:J48)</f>
        <v>1358751.8220288085</v>
      </c>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W1">
      <selection sqref="A1:A1048576"/>
      <pageMargins left="0.7" right="0.7" top="0.75" bottom="0.75" header="0.3" footer="0.3"/>
      <pageSetup paperSize="3" scale="60" orientation="landscape" r:id="rId2"/>
    </customSheetView>
  </customSheetViews>
  <mergeCells count="2">
    <mergeCell ref="M3:R3"/>
    <mergeCell ref="T3:W3"/>
  </mergeCells>
  <dataValidations count="4">
    <dataValidation type="list" allowBlank="1" showInputMessage="1" showErrorMessage="1" sqref="E5:E23">
      <formula1>INDIRECT($F5)</formula1>
    </dataValidation>
    <dataValidation type="decimal" operator="greaterThan" allowBlank="1" showInputMessage="1" showErrorMessage="1" errorTitle="Measure Life" error="Measure Life must be greater than zero." sqref="D5:D23">
      <formula1>0</formula1>
    </dataValidation>
    <dataValidation type="decimal" operator="greaterThanOrEqual" allowBlank="1" showInputMessage="1" sqref="F5:F23">
      <formula1>0</formula1>
    </dataValidation>
    <dataValidation allowBlank="1" showErrorMessage="1" sqref="I5:I23"/>
  </dataValidations>
  <hyperlinks>
    <hyperlink ref="A1" location="'Electric CE'!A1" display="Rtn to Summary"/>
  </hyperlinks>
  <pageMargins left="0.6" right="0.31" top="0.75" bottom="0.75" header="0.3" footer="0.3"/>
  <pageSetup paperSize="3" scale="40" orientation="landscape" r:id="rId3"/>
</worksheet>
</file>

<file path=xl/worksheets/sheet18.xml><?xml version="1.0" encoding="utf-8"?>
<worksheet xmlns="http://schemas.openxmlformats.org/spreadsheetml/2006/main" xmlns:r="http://schemas.openxmlformats.org/officeDocument/2006/relationships">
  <sheetPr>
    <tabColor theme="2" tint="-0.749992370372631"/>
  </sheetPr>
  <dimension ref="A1:TD53"/>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35"/>
    <col min="2" max="2" width="12.85546875" style="36" customWidth="1"/>
    <col min="3" max="3" width="67.7109375" style="36" customWidth="1"/>
    <col min="4" max="4" width="11.140625" style="36" customWidth="1"/>
    <col min="5" max="5" width="12.42578125" style="36" customWidth="1"/>
    <col min="6" max="6" width="16.28515625" style="36" customWidth="1"/>
    <col min="7" max="7" width="11.42578125" style="36" customWidth="1"/>
    <col min="8" max="8" width="12.28515625" style="36" customWidth="1"/>
    <col min="9" max="9" width="12.5703125" style="36" customWidth="1"/>
    <col min="10" max="10" width="14" style="36" customWidth="1"/>
    <col min="11" max="11" width="15.85546875" style="36" customWidth="1"/>
    <col min="12" max="12" width="14.7109375" style="36" customWidth="1"/>
    <col min="13" max="13" width="13.42578125" style="36" customWidth="1"/>
    <col min="14" max="14" width="15.140625" style="36" customWidth="1"/>
    <col min="15" max="15" width="16" style="36" customWidth="1"/>
    <col min="16" max="16" width="16.85546875" style="36" customWidth="1"/>
    <col min="17" max="17" width="17.85546875" style="36" customWidth="1"/>
    <col min="18" max="18" width="14.7109375" style="36" customWidth="1"/>
    <col min="19" max="19" width="15.28515625" style="36" customWidth="1"/>
    <col min="20" max="20" width="16.28515625" style="36" customWidth="1"/>
    <col min="21" max="21" width="19" style="36" customWidth="1"/>
    <col min="22" max="22" width="17.5703125" style="36" customWidth="1"/>
    <col min="23" max="23" width="17.85546875" style="36" customWidth="1"/>
    <col min="24" max="24" width="18.28515625" style="36" customWidth="1"/>
    <col min="25" max="25" width="12.85546875" style="36" customWidth="1"/>
    <col min="26" max="26" width="5.28515625" style="35" customWidth="1"/>
    <col min="27" max="28" width="17.85546875" style="35" customWidth="1"/>
    <col min="29" max="29" width="11.7109375" style="35" customWidth="1"/>
    <col min="30" max="30" width="19.42578125" style="35" customWidth="1"/>
    <col min="31" max="31" width="13.28515625" style="35" customWidth="1"/>
    <col min="32" max="67" width="9.140625" style="231"/>
    <col min="68" max="68" width="9.140625" style="1"/>
    <col min="69" max="16384" width="9.140625" style="36"/>
  </cols>
  <sheetData>
    <row r="1" spans="1:524" s="556" customFormat="1" ht="25.5">
      <c r="A1" s="1454" t="s">
        <v>680</v>
      </c>
      <c r="B1" t="s">
        <v>596</v>
      </c>
      <c r="Z1" s="35"/>
      <c r="AA1" s="35"/>
      <c r="AB1" s="35"/>
      <c r="AC1" s="35"/>
      <c r="AD1" s="35"/>
      <c r="AE1" s="35"/>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1"/>
    </row>
    <row r="2" spans="1:524" s="98" customFormat="1" ht="15">
      <c r="A2" s="97"/>
      <c r="B2" s="832" t="s">
        <v>605</v>
      </c>
      <c r="C2" s="833">
        <v>8.1000000000000003E-2</v>
      </c>
      <c r="Z2" s="97"/>
      <c r="AA2" s="97"/>
      <c r="AB2" s="97"/>
      <c r="AC2" s="97"/>
      <c r="AD2" s="97"/>
      <c r="AE2" s="97"/>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1"/>
    </row>
    <row r="3" spans="1:524"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524" s="98" customFormat="1" ht="45.75" thickBot="1">
      <c r="A4" s="97"/>
      <c r="B4" s="834" t="s">
        <v>579</v>
      </c>
      <c r="C4" s="835" t="s">
        <v>558</v>
      </c>
      <c r="D4" s="835" t="s">
        <v>1</v>
      </c>
      <c r="E4" s="835" t="s">
        <v>141</v>
      </c>
      <c r="F4" s="835" t="s">
        <v>4</v>
      </c>
      <c r="G4" s="835" t="s">
        <v>43</v>
      </c>
      <c r="H4" s="835" t="s">
        <v>578</v>
      </c>
      <c r="I4" s="835" t="s">
        <v>48</v>
      </c>
      <c r="J4" s="835" t="s">
        <v>50</v>
      </c>
      <c r="K4" s="835" t="s">
        <v>97</v>
      </c>
      <c r="L4" s="835" t="s">
        <v>45</v>
      </c>
      <c r="M4" s="835" t="s">
        <v>589</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84" t="s">
        <v>123</v>
      </c>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1"/>
    </row>
    <row r="5" spans="1:524" s="632" customFormat="1" ht="15">
      <c r="A5" s="1462"/>
      <c r="B5" s="622" t="s">
        <v>60</v>
      </c>
      <c r="C5" s="623" t="s">
        <v>295</v>
      </c>
      <c r="D5" s="624">
        <v>10</v>
      </c>
      <c r="E5" s="625">
        <f>(L5/$L$50)*D5</f>
        <v>1.5856913158233197</v>
      </c>
      <c r="F5" s="624" t="s">
        <v>32</v>
      </c>
      <c r="G5" s="626">
        <v>8650</v>
      </c>
      <c r="H5" s="627">
        <v>307</v>
      </c>
      <c r="I5" s="628">
        <v>17.3</v>
      </c>
      <c r="J5" s="628">
        <v>17.3</v>
      </c>
      <c r="K5" s="628">
        <f t="shared" ref="K5:K49" si="0">IF(J5&gt;I5,J5-I5,0)</f>
        <v>0</v>
      </c>
      <c r="L5" s="629">
        <f>H5*G5</f>
        <v>2655550</v>
      </c>
      <c r="M5" s="628">
        <v>4.7533073104000003</v>
      </c>
      <c r="N5" s="628">
        <f>M5*G5</f>
        <v>41116.108234960004</v>
      </c>
      <c r="O5" s="628">
        <f>I5*G5</f>
        <v>149645</v>
      </c>
      <c r="P5" s="628">
        <f>K5*G5</f>
        <v>0</v>
      </c>
      <c r="Q5" s="628">
        <f>P5+O5</f>
        <v>149645</v>
      </c>
      <c r="R5" s="628">
        <v>0</v>
      </c>
      <c r="S5" s="628">
        <f t="shared" ref="S5:S49" si="1">N5+Q5+R5</f>
        <v>190761.10823496</v>
      </c>
      <c r="T5" s="628">
        <v>1693626.4446878699</v>
      </c>
      <c r="U5" s="628">
        <f>S5/(1+$C$2)^1</f>
        <v>176467.26016185014</v>
      </c>
      <c r="V5" s="628">
        <f>T5/(1+$C$2)^1</f>
        <v>1566721.9654836908</v>
      </c>
      <c r="W5" s="630">
        <f>IF(L5=0,0,(HLOOKUP(F5,'2012-2013 CE W T&amp;D &amp; ConsCredit'!$C$6:$P$36,D5+1,FALSE)))</f>
        <v>0.772479894449701</v>
      </c>
      <c r="X5" s="628">
        <f t="shared" ref="X5:X49" si="2">W5*L5</f>
        <v>2051358.9837059034</v>
      </c>
      <c r="Y5" s="631">
        <f>(X5+V5)/U5</f>
        <v>20.502845376933976</v>
      </c>
      <c r="AA5" s="628">
        <f t="shared" ref="AA5:AA49" si="3">O5+N5</f>
        <v>190761.10823496</v>
      </c>
      <c r="AB5" s="628">
        <f>AA5/(1+$C$2)^1</f>
        <v>176467.26016185014</v>
      </c>
      <c r="AC5" s="630">
        <f>IF(L5=0,0,(HLOOKUP(F5,'2012-2013 CE W T&amp;D No ConsCredi'!$C$6:$P$36,D5+1,FALSE)))</f>
        <v>0.70225444949972815</v>
      </c>
      <c r="AD5" s="628">
        <f t="shared" ref="AD5:AD49" si="4">AC5*L5</f>
        <v>1864871.8033690031</v>
      </c>
      <c r="AE5" s="1333">
        <f>AD5/AB5</f>
        <v>10.56780618489006</v>
      </c>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2"/>
      <c r="BC5" s="1332"/>
      <c r="BD5" s="1332"/>
      <c r="BE5" s="1332"/>
      <c r="BF5" s="1332"/>
      <c r="BG5" s="1332"/>
      <c r="BH5" s="1332"/>
      <c r="BI5" s="1332"/>
      <c r="BJ5" s="1332"/>
      <c r="BK5" s="1332"/>
      <c r="BL5" s="1332"/>
      <c r="BM5" s="1332"/>
      <c r="BN5" s="1332"/>
      <c r="BO5" s="1332"/>
      <c r="BP5" s="1332"/>
      <c r="BQ5" s="1332"/>
      <c r="BR5" s="1332"/>
      <c r="BS5" s="1332"/>
      <c r="BT5" s="1332"/>
      <c r="BU5" s="1332"/>
      <c r="BV5" s="1332"/>
      <c r="BW5" s="1332"/>
      <c r="BX5" s="1332"/>
      <c r="BY5" s="1332"/>
      <c r="BZ5" s="1332"/>
      <c r="CA5" s="1332"/>
      <c r="CB5" s="1332"/>
      <c r="CC5" s="1332"/>
      <c r="CD5" s="1332"/>
      <c r="CE5" s="1332"/>
      <c r="CF5" s="1332"/>
      <c r="CG5" s="1332"/>
      <c r="CH5" s="1332"/>
      <c r="CI5" s="1332"/>
      <c r="CJ5" s="1332"/>
      <c r="CK5" s="1332"/>
      <c r="CL5" s="1332"/>
      <c r="CM5" s="1332"/>
      <c r="CN5" s="1332"/>
      <c r="CO5" s="1332"/>
      <c r="CP5" s="1332"/>
      <c r="CQ5" s="1332"/>
      <c r="CR5" s="1332"/>
      <c r="CS5" s="1332"/>
      <c r="CT5" s="1332"/>
      <c r="CU5" s="1332"/>
      <c r="CV5" s="1332"/>
      <c r="CW5" s="1332"/>
      <c r="CX5" s="1332"/>
      <c r="CY5" s="1332"/>
      <c r="CZ5" s="1332"/>
      <c r="DA5" s="1332"/>
      <c r="DB5" s="1332"/>
      <c r="DC5" s="1332"/>
      <c r="DD5" s="1332"/>
      <c r="DE5" s="1332"/>
      <c r="DF5" s="1332"/>
      <c r="DG5" s="1332"/>
      <c r="DH5" s="1332"/>
      <c r="DI5" s="1332"/>
      <c r="DJ5" s="1332"/>
      <c r="DK5" s="1332"/>
      <c r="DL5" s="1332"/>
      <c r="DM5" s="1332"/>
      <c r="DN5" s="1332"/>
      <c r="DO5" s="1332"/>
      <c r="DP5" s="1332"/>
      <c r="DQ5" s="1332"/>
      <c r="DR5" s="1332"/>
      <c r="DS5" s="1332"/>
      <c r="DT5" s="1332"/>
      <c r="DU5" s="1332"/>
      <c r="DV5" s="1332"/>
      <c r="DW5" s="1332"/>
      <c r="DX5" s="1332"/>
      <c r="DY5" s="1332"/>
      <c r="DZ5" s="1332"/>
      <c r="EA5" s="1332"/>
      <c r="EB5" s="1332"/>
      <c r="EC5" s="1332"/>
      <c r="ED5" s="1332"/>
      <c r="EE5" s="1332"/>
      <c r="EF5" s="1332"/>
      <c r="EG5" s="1332"/>
      <c r="EH5" s="1332"/>
      <c r="EI5" s="1332"/>
      <c r="EJ5" s="1332"/>
      <c r="EK5" s="1332"/>
      <c r="EL5" s="1332"/>
      <c r="EM5" s="1332"/>
      <c r="EN5" s="1332"/>
      <c r="EO5" s="1332"/>
      <c r="EP5" s="1332"/>
      <c r="EQ5" s="1332"/>
      <c r="ER5" s="1332"/>
      <c r="ES5" s="1332"/>
      <c r="ET5" s="1332"/>
      <c r="EU5" s="1332"/>
      <c r="EV5" s="1332"/>
      <c r="EW5" s="1332"/>
      <c r="EX5" s="1332"/>
      <c r="EY5" s="1332"/>
      <c r="EZ5" s="1332"/>
      <c r="FA5" s="1332"/>
      <c r="FB5" s="1332"/>
      <c r="FC5" s="1332"/>
      <c r="FD5" s="1332"/>
      <c r="FE5" s="1332"/>
      <c r="FF5" s="1332"/>
      <c r="FG5" s="1332"/>
      <c r="FH5" s="1332"/>
      <c r="FI5" s="1332"/>
      <c r="FJ5" s="1332"/>
      <c r="FK5" s="1332"/>
      <c r="FL5" s="1332"/>
      <c r="FM5" s="1332"/>
      <c r="FN5" s="1332"/>
      <c r="FO5" s="1332"/>
      <c r="FP5" s="1332"/>
      <c r="FQ5" s="1332"/>
      <c r="FR5" s="1332"/>
      <c r="FS5" s="1332"/>
      <c r="FT5" s="1332"/>
      <c r="FU5" s="1332"/>
      <c r="FV5" s="1332"/>
      <c r="FW5" s="1332"/>
      <c r="FX5" s="1332"/>
      <c r="FY5" s="1332"/>
      <c r="FZ5" s="1332"/>
      <c r="GA5" s="1332"/>
      <c r="GB5" s="1332"/>
      <c r="GC5" s="1332"/>
      <c r="GD5" s="1332"/>
      <c r="GE5" s="1332"/>
      <c r="GF5" s="1332"/>
      <c r="GG5" s="1332"/>
      <c r="GH5" s="1332"/>
      <c r="GI5" s="1332"/>
      <c r="GJ5" s="1332"/>
      <c r="GK5" s="1332"/>
      <c r="GL5" s="1332"/>
      <c r="GM5" s="1332"/>
      <c r="GN5" s="1332"/>
      <c r="GO5" s="1332"/>
      <c r="GP5" s="1332"/>
      <c r="GQ5" s="1332"/>
      <c r="GR5" s="1332"/>
      <c r="GS5" s="1332"/>
      <c r="GT5" s="1332"/>
      <c r="GU5" s="1332"/>
      <c r="GV5" s="1332"/>
      <c r="GW5" s="1332"/>
      <c r="GX5" s="1332"/>
      <c r="GY5" s="1332"/>
      <c r="GZ5" s="1332"/>
      <c r="HA5" s="1332"/>
      <c r="HB5" s="1332"/>
      <c r="HC5" s="1332"/>
      <c r="HD5" s="1332"/>
      <c r="HE5" s="1332"/>
      <c r="HF5" s="1332"/>
      <c r="HG5" s="1332"/>
      <c r="HH5" s="1332"/>
      <c r="HI5" s="1332"/>
      <c r="HJ5" s="1332"/>
      <c r="HK5" s="1332"/>
      <c r="HL5" s="1332"/>
      <c r="HM5" s="1332"/>
      <c r="HN5" s="1332"/>
      <c r="HO5" s="1332"/>
      <c r="HP5" s="1332"/>
      <c r="HQ5" s="1332"/>
      <c r="HR5" s="1332"/>
      <c r="HS5" s="1332"/>
      <c r="HT5" s="1332"/>
      <c r="HU5" s="1332"/>
      <c r="HV5" s="1332"/>
      <c r="HW5" s="1332"/>
      <c r="HX5" s="1332"/>
      <c r="HY5" s="1332"/>
      <c r="HZ5" s="1332"/>
      <c r="IA5" s="1332"/>
      <c r="IB5" s="1332"/>
      <c r="IC5" s="1332"/>
      <c r="ID5" s="1332"/>
      <c r="IE5" s="1332"/>
      <c r="IF5" s="1332"/>
      <c r="IG5" s="1332"/>
      <c r="IH5" s="1332"/>
      <c r="II5" s="1332"/>
      <c r="IJ5" s="1332"/>
      <c r="IK5" s="1332"/>
      <c r="IL5" s="1332"/>
      <c r="IM5" s="1332"/>
      <c r="IN5" s="1332"/>
      <c r="IO5" s="1332"/>
      <c r="IP5" s="1332"/>
      <c r="IQ5" s="1332"/>
      <c r="IR5" s="1332"/>
      <c r="IS5" s="1332"/>
      <c r="IT5" s="1332"/>
      <c r="IU5" s="1332"/>
      <c r="IV5" s="1332"/>
      <c r="IW5" s="1332"/>
      <c r="IX5" s="1332"/>
      <c r="IY5" s="1332"/>
      <c r="IZ5" s="1332"/>
      <c r="JA5" s="1332"/>
      <c r="JB5" s="1332"/>
      <c r="JC5" s="1332"/>
      <c r="JD5" s="1332"/>
      <c r="JE5" s="1332"/>
      <c r="JF5" s="1332"/>
      <c r="JG5" s="1332"/>
      <c r="JH5" s="1332"/>
      <c r="JI5" s="1332"/>
      <c r="JJ5" s="1332"/>
      <c r="JK5" s="1332"/>
      <c r="JL5" s="1332"/>
      <c r="JM5" s="1332"/>
      <c r="JN5" s="1332"/>
      <c r="JO5" s="1332"/>
      <c r="JP5" s="1332"/>
      <c r="JQ5" s="1332"/>
      <c r="JR5" s="1332"/>
      <c r="JS5" s="1332"/>
      <c r="JT5" s="1332"/>
      <c r="JU5" s="1332"/>
      <c r="JV5" s="1332"/>
      <c r="JW5" s="1332"/>
      <c r="JX5" s="1332"/>
      <c r="JY5" s="1332"/>
      <c r="JZ5" s="1332"/>
      <c r="KA5" s="1332"/>
      <c r="KB5" s="1332"/>
      <c r="KC5" s="1332"/>
      <c r="KD5" s="1332"/>
      <c r="KE5" s="1332"/>
      <c r="KF5" s="1332"/>
      <c r="KG5" s="1332"/>
      <c r="KH5" s="1332"/>
      <c r="KI5" s="1332"/>
      <c r="KJ5" s="1332"/>
      <c r="KK5" s="1332"/>
      <c r="KL5" s="1332"/>
      <c r="KM5" s="1332"/>
      <c r="KN5" s="1332"/>
      <c r="KO5" s="1332"/>
      <c r="KP5" s="1332"/>
      <c r="KQ5" s="1332"/>
      <c r="KR5" s="1332"/>
      <c r="KS5" s="1332"/>
      <c r="KT5" s="1332"/>
      <c r="KU5" s="1332"/>
      <c r="KV5" s="1332"/>
      <c r="KW5" s="1332"/>
      <c r="KX5" s="1332"/>
      <c r="KY5" s="1332"/>
      <c r="KZ5" s="1332"/>
      <c r="LA5" s="1332"/>
      <c r="LB5" s="1332"/>
      <c r="LC5" s="1332"/>
      <c r="LD5" s="1332"/>
      <c r="LE5" s="1332"/>
      <c r="LF5" s="1332"/>
      <c r="LG5" s="1332"/>
      <c r="LH5" s="1332"/>
      <c r="LI5" s="1332"/>
      <c r="LJ5" s="1332"/>
      <c r="LK5" s="1332"/>
      <c r="LL5" s="1332"/>
      <c r="LM5" s="1332"/>
      <c r="LN5" s="1332"/>
      <c r="LO5" s="1332"/>
      <c r="LP5" s="1332"/>
      <c r="LQ5" s="1332"/>
      <c r="LR5" s="1332"/>
      <c r="LS5" s="1332"/>
      <c r="LT5" s="1332"/>
      <c r="LU5" s="1332"/>
      <c r="LV5" s="1332"/>
      <c r="LW5" s="1332"/>
      <c r="LX5" s="1332"/>
      <c r="LY5" s="1332"/>
      <c r="LZ5" s="1332"/>
      <c r="MA5" s="1332"/>
      <c r="MB5" s="1332"/>
      <c r="MC5" s="1332"/>
      <c r="MD5" s="1332"/>
      <c r="ME5" s="1332"/>
      <c r="MF5" s="1332"/>
      <c r="MG5" s="1332"/>
      <c r="MH5" s="1332"/>
      <c r="MI5" s="1332"/>
      <c r="MJ5" s="1332"/>
      <c r="MK5" s="1332"/>
      <c r="ML5" s="1332"/>
      <c r="MM5" s="1332"/>
      <c r="MN5" s="1332"/>
      <c r="MO5" s="1332"/>
      <c r="MP5" s="1332"/>
      <c r="MQ5" s="1332"/>
      <c r="MR5" s="1332"/>
      <c r="MS5" s="1332"/>
      <c r="MT5" s="1332"/>
      <c r="MU5" s="1332"/>
      <c r="MV5" s="1332"/>
      <c r="MW5" s="1332"/>
      <c r="MX5" s="1332"/>
      <c r="MY5" s="1332"/>
      <c r="MZ5" s="1332"/>
      <c r="NA5" s="1332"/>
      <c r="NB5" s="1332"/>
      <c r="NC5" s="1332"/>
      <c r="ND5" s="1332"/>
      <c r="NE5" s="1332"/>
      <c r="NF5" s="1332"/>
      <c r="NG5" s="1332"/>
      <c r="NH5" s="1332"/>
      <c r="NI5" s="1332"/>
      <c r="NJ5" s="1332"/>
      <c r="NK5" s="1332"/>
      <c r="NL5" s="1332"/>
      <c r="NM5" s="1332"/>
      <c r="NN5" s="1332"/>
      <c r="NO5" s="1332"/>
      <c r="NP5" s="1332"/>
      <c r="NQ5" s="1332"/>
      <c r="NR5" s="1332"/>
      <c r="NS5" s="1332"/>
      <c r="NT5" s="1332"/>
      <c r="NU5" s="1332"/>
      <c r="NV5" s="1332"/>
      <c r="NW5" s="1332"/>
      <c r="NX5" s="1332"/>
      <c r="NY5" s="1332"/>
      <c r="NZ5" s="1332"/>
      <c r="OA5" s="1332"/>
      <c r="OB5" s="1332"/>
      <c r="OC5" s="1332"/>
      <c r="OD5" s="1332"/>
      <c r="OE5" s="1332"/>
      <c r="OF5" s="1332"/>
      <c r="OG5" s="1332"/>
      <c r="OH5" s="1332"/>
      <c r="OI5" s="1332"/>
      <c r="OJ5" s="1332"/>
      <c r="OK5" s="1332"/>
      <c r="OL5" s="1332"/>
      <c r="OM5" s="1332"/>
      <c r="ON5" s="1332"/>
      <c r="OO5" s="1332"/>
      <c r="OP5" s="1332"/>
      <c r="OQ5" s="1332"/>
      <c r="OR5" s="1332"/>
      <c r="OS5" s="1332"/>
      <c r="OT5" s="1332"/>
      <c r="OU5" s="1332"/>
      <c r="OV5" s="1332"/>
      <c r="OW5" s="1332"/>
      <c r="OX5" s="1332"/>
      <c r="OY5" s="1332"/>
      <c r="OZ5" s="1332"/>
      <c r="PA5" s="1332"/>
      <c r="PB5" s="1332"/>
      <c r="PC5" s="1332"/>
      <c r="PD5" s="1332"/>
      <c r="PE5" s="1332"/>
      <c r="PF5" s="1332"/>
      <c r="PG5" s="1332"/>
      <c r="PH5" s="1332"/>
      <c r="PI5" s="1332"/>
      <c r="PJ5" s="1332"/>
      <c r="PK5" s="1332"/>
      <c r="PL5" s="1332"/>
      <c r="PM5" s="1332"/>
      <c r="PN5" s="1332"/>
      <c r="PO5" s="1332"/>
      <c r="PP5" s="1332"/>
      <c r="PQ5" s="1332"/>
      <c r="PR5" s="1332"/>
      <c r="PS5" s="1332"/>
      <c r="PT5" s="1332"/>
      <c r="PU5" s="1332"/>
      <c r="PV5" s="1332"/>
      <c r="PW5" s="1332"/>
      <c r="PX5" s="1332"/>
      <c r="PY5" s="1332"/>
      <c r="PZ5" s="1332"/>
      <c r="QA5" s="1332"/>
      <c r="QB5" s="1332"/>
      <c r="QC5" s="1332"/>
      <c r="QD5" s="1332"/>
      <c r="QE5" s="1332"/>
      <c r="QF5" s="1332"/>
      <c r="QG5" s="1332"/>
      <c r="QH5" s="1332"/>
      <c r="QI5" s="1332"/>
      <c r="QJ5" s="1332"/>
      <c r="QK5" s="1332"/>
      <c r="QL5" s="1332"/>
      <c r="QM5" s="1332"/>
      <c r="QN5" s="1332"/>
      <c r="QO5" s="1332"/>
      <c r="QP5" s="1332"/>
      <c r="QQ5" s="1332"/>
      <c r="QR5" s="1332"/>
      <c r="QS5" s="1332"/>
      <c r="QT5" s="1332"/>
      <c r="QU5" s="1332"/>
      <c r="QV5" s="1332"/>
      <c r="QW5" s="1332"/>
      <c r="QX5" s="1332"/>
      <c r="QY5" s="1332"/>
      <c r="QZ5" s="1332"/>
      <c r="RA5" s="1332"/>
      <c r="RB5" s="1332"/>
      <c r="RC5" s="1332"/>
      <c r="RD5" s="1332"/>
      <c r="RE5" s="1332"/>
      <c r="RF5" s="1332"/>
      <c r="RG5" s="1332"/>
      <c r="RH5" s="1332"/>
      <c r="RI5" s="1332"/>
      <c r="RJ5" s="1332"/>
      <c r="RK5" s="1332"/>
      <c r="RL5" s="1332"/>
      <c r="RM5" s="1332"/>
      <c r="RN5" s="1332"/>
      <c r="RO5" s="1332"/>
      <c r="RP5" s="1332"/>
      <c r="RQ5" s="1332"/>
      <c r="RR5" s="1332"/>
      <c r="RS5" s="1332"/>
      <c r="RT5" s="1332"/>
      <c r="RU5" s="1332"/>
      <c r="RV5" s="1332"/>
      <c r="RW5" s="1332"/>
      <c r="RX5" s="1332"/>
      <c r="RY5" s="1332"/>
      <c r="RZ5" s="1332"/>
      <c r="SA5" s="1332"/>
      <c r="SB5" s="1332"/>
      <c r="SC5" s="1332"/>
      <c r="SD5" s="1332"/>
      <c r="SE5" s="1332"/>
      <c r="SF5" s="1332"/>
      <c r="SG5" s="1332"/>
      <c r="SH5" s="1332"/>
      <c r="SI5" s="1332"/>
      <c r="SJ5" s="1332"/>
      <c r="SK5" s="1332"/>
      <c r="SL5" s="1332"/>
      <c r="SM5" s="1332"/>
      <c r="SN5" s="1332"/>
      <c r="SO5" s="1332"/>
      <c r="SP5" s="1332"/>
      <c r="SQ5" s="1332"/>
      <c r="SR5" s="1332"/>
      <c r="SS5" s="1332"/>
      <c r="ST5" s="1332"/>
      <c r="SU5" s="1332"/>
      <c r="SV5" s="1332"/>
      <c r="SW5" s="1332"/>
      <c r="SX5" s="1332"/>
      <c r="SY5" s="1332"/>
      <c r="SZ5" s="1332"/>
      <c r="TA5" s="1332"/>
      <c r="TB5" s="1332"/>
      <c r="TC5" s="1332"/>
      <c r="TD5" s="1336"/>
    </row>
    <row r="6" spans="1:524" s="643" customFormat="1" ht="15">
      <c r="A6" s="1458"/>
      <c r="B6" s="635" t="s">
        <v>60</v>
      </c>
      <c r="C6" s="636" t="s">
        <v>296</v>
      </c>
      <c r="D6" s="636">
        <v>12</v>
      </c>
      <c r="E6" s="604">
        <f t="shared" ref="E6:E39" si="5">(L6/$L$50)*D6</f>
        <v>3.8693602931728313E-2</v>
      </c>
      <c r="F6" s="636" t="s">
        <v>32</v>
      </c>
      <c r="G6" s="637">
        <v>2</v>
      </c>
      <c r="H6" s="638">
        <v>27000</v>
      </c>
      <c r="I6" s="639">
        <v>8000</v>
      </c>
      <c r="J6" s="639">
        <v>12665</v>
      </c>
      <c r="K6" s="639">
        <f t="shared" si="0"/>
        <v>4665</v>
      </c>
      <c r="L6" s="640">
        <f>H6*G6</f>
        <v>54000</v>
      </c>
      <c r="M6" s="639">
        <v>2198.0611840000001</v>
      </c>
      <c r="N6" s="639">
        <f t="shared" ref="N6:N49" si="6">M6*G6</f>
        <v>4396.1223680000003</v>
      </c>
      <c r="O6" s="639">
        <f>I6*G6</f>
        <v>16000</v>
      </c>
      <c r="P6" s="639">
        <f>K6*G6</f>
        <v>9330</v>
      </c>
      <c r="Q6" s="639">
        <f>P6+O6</f>
        <v>25330</v>
      </c>
      <c r="R6" s="639">
        <v>0</v>
      </c>
      <c r="S6" s="639">
        <f t="shared" si="1"/>
        <v>29726.122368</v>
      </c>
      <c r="T6" s="639"/>
      <c r="U6" s="639">
        <f t="shared" ref="U6:U49" si="7">S6/(1+$C$2)^1</f>
        <v>27498.725594819614</v>
      </c>
      <c r="V6" s="639">
        <f>T6/(1+$C$2)^1</f>
        <v>0</v>
      </c>
      <c r="W6" s="641">
        <f>IF(L6=0,0,(HLOOKUP(F6,'2012-2013 CE W T&amp;D &amp; ConsCredit'!$C$6:$P$36,D6+1,FALSE)))</f>
        <v>0.8860019019665788</v>
      </c>
      <c r="X6" s="639">
        <f t="shared" si="2"/>
        <v>47844.102706195255</v>
      </c>
      <c r="Y6" s="642">
        <f>(X6+V6)/U6</f>
        <v>1.7398661818425663</v>
      </c>
      <c r="AA6" s="639">
        <f t="shared" si="3"/>
        <v>20396.122368</v>
      </c>
      <c r="AB6" s="639">
        <f t="shared" ref="AB6:AB49" si="8">AA6/(1+$C$2)^1</f>
        <v>18867.828277520814</v>
      </c>
      <c r="AC6" s="641">
        <f>IF(L6=0,0,(HLOOKUP(F6,'2012-2013 CE W T&amp;D No ConsCredi'!$C$6:$P$36,D6+1,FALSE)))</f>
        <v>0.80545627451507174</v>
      </c>
      <c r="AD6" s="639">
        <f t="shared" si="4"/>
        <v>43494.638823813875</v>
      </c>
      <c r="AE6" s="642">
        <f>AD6/AB6</f>
        <v>2.3052276172999475</v>
      </c>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2"/>
      <c r="BC6" s="1332"/>
      <c r="BD6" s="1332"/>
      <c r="BE6" s="1332"/>
      <c r="BF6" s="1332"/>
      <c r="BG6" s="1332"/>
      <c r="BH6" s="1332"/>
      <c r="BI6" s="1332"/>
      <c r="BJ6" s="1332"/>
      <c r="BK6" s="1332"/>
      <c r="BL6" s="1332"/>
      <c r="BM6" s="1332"/>
      <c r="BN6" s="1332"/>
      <c r="BO6" s="1332"/>
      <c r="BP6" s="1332"/>
      <c r="BQ6" s="1332"/>
      <c r="BR6" s="1332"/>
      <c r="BS6" s="1332"/>
      <c r="BT6" s="1332"/>
      <c r="BU6" s="1332"/>
      <c r="BV6" s="1332"/>
      <c r="BW6" s="1332"/>
      <c r="BX6" s="1332"/>
      <c r="BY6" s="1332"/>
      <c r="BZ6" s="1332"/>
      <c r="CA6" s="1332"/>
      <c r="CB6" s="1332"/>
      <c r="CC6" s="1332"/>
      <c r="CD6" s="1332"/>
      <c r="CE6" s="1332"/>
      <c r="CF6" s="1332"/>
      <c r="CG6" s="1332"/>
      <c r="CH6" s="1332"/>
      <c r="CI6" s="1332"/>
      <c r="CJ6" s="1332"/>
      <c r="CK6" s="1332"/>
      <c r="CL6" s="1332"/>
      <c r="CM6" s="1332"/>
      <c r="CN6" s="1332"/>
      <c r="CO6" s="1332"/>
      <c r="CP6" s="1332"/>
      <c r="CQ6" s="1332"/>
      <c r="CR6" s="1332"/>
      <c r="CS6" s="1332"/>
      <c r="CT6" s="1332"/>
      <c r="CU6" s="1332"/>
      <c r="CV6" s="1332"/>
      <c r="CW6" s="1332"/>
      <c r="CX6" s="1332"/>
      <c r="CY6" s="1332"/>
      <c r="CZ6" s="1332"/>
      <c r="DA6" s="1332"/>
      <c r="DB6" s="1332"/>
      <c r="DC6" s="1332"/>
      <c r="DD6" s="1332"/>
      <c r="DE6" s="1332"/>
      <c r="DF6" s="1332"/>
      <c r="DG6" s="1332"/>
      <c r="DH6" s="1332"/>
      <c r="DI6" s="1332"/>
      <c r="DJ6" s="1332"/>
      <c r="DK6" s="1332"/>
      <c r="DL6" s="1332"/>
      <c r="DM6" s="1332"/>
      <c r="DN6" s="1332"/>
      <c r="DO6" s="1332"/>
      <c r="DP6" s="1332"/>
      <c r="DQ6" s="1332"/>
      <c r="DR6" s="1332"/>
      <c r="DS6" s="1332"/>
      <c r="DT6" s="1332"/>
      <c r="DU6" s="1332"/>
      <c r="DV6" s="1332"/>
      <c r="DW6" s="1332"/>
      <c r="DX6" s="1332"/>
      <c r="DY6" s="1332"/>
      <c r="DZ6" s="1332"/>
      <c r="EA6" s="1332"/>
      <c r="EB6" s="1332"/>
      <c r="EC6" s="1332"/>
      <c r="ED6" s="1332"/>
      <c r="EE6" s="1332"/>
      <c r="EF6" s="1332"/>
      <c r="EG6" s="1332"/>
      <c r="EH6" s="1332"/>
      <c r="EI6" s="1332"/>
      <c r="EJ6" s="1332"/>
      <c r="EK6" s="1332"/>
      <c r="EL6" s="1332"/>
      <c r="EM6" s="1332"/>
      <c r="EN6" s="1332"/>
      <c r="EO6" s="1332"/>
      <c r="EP6" s="1332"/>
      <c r="EQ6" s="1332"/>
      <c r="ER6" s="1332"/>
      <c r="ES6" s="1332"/>
      <c r="ET6" s="1332"/>
      <c r="EU6" s="1332"/>
      <c r="EV6" s="1332"/>
      <c r="EW6" s="1332"/>
      <c r="EX6" s="1332"/>
      <c r="EY6" s="1332"/>
      <c r="EZ6" s="1332"/>
      <c r="FA6" s="1332"/>
      <c r="FB6" s="1332"/>
      <c r="FC6" s="1332"/>
      <c r="FD6" s="1332"/>
      <c r="FE6" s="1332"/>
      <c r="FF6" s="1332"/>
      <c r="FG6" s="1332"/>
      <c r="FH6" s="1332"/>
      <c r="FI6" s="1332"/>
      <c r="FJ6" s="1332"/>
      <c r="FK6" s="1332"/>
      <c r="FL6" s="1332"/>
      <c r="FM6" s="1332"/>
      <c r="FN6" s="1332"/>
      <c r="FO6" s="1332"/>
      <c r="FP6" s="1332"/>
      <c r="FQ6" s="1332"/>
      <c r="FR6" s="1332"/>
      <c r="FS6" s="1332"/>
      <c r="FT6" s="1332"/>
      <c r="FU6" s="1332"/>
      <c r="FV6" s="1332"/>
      <c r="FW6" s="1332"/>
      <c r="FX6" s="1332"/>
      <c r="FY6" s="1332"/>
      <c r="FZ6" s="1332"/>
      <c r="GA6" s="1332"/>
      <c r="GB6" s="1332"/>
      <c r="GC6" s="1332"/>
      <c r="GD6" s="1332"/>
      <c r="GE6" s="1332"/>
      <c r="GF6" s="1332"/>
      <c r="GG6" s="1332"/>
      <c r="GH6" s="1332"/>
      <c r="GI6" s="1332"/>
      <c r="GJ6" s="1332"/>
      <c r="GK6" s="1332"/>
      <c r="GL6" s="1332"/>
      <c r="GM6" s="1332"/>
      <c r="GN6" s="1332"/>
      <c r="GO6" s="1332"/>
      <c r="GP6" s="1332"/>
      <c r="GQ6" s="1332"/>
      <c r="GR6" s="1332"/>
      <c r="GS6" s="1332"/>
      <c r="GT6" s="1332"/>
      <c r="GU6" s="1332"/>
      <c r="GV6" s="1332"/>
      <c r="GW6" s="1332"/>
      <c r="GX6" s="1332"/>
      <c r="GY6" s="1332"/>
      <c r="GZ6" s="1332"/>
      <c r="HA6" s="1332"/>
      <c r="HB6" s="1332"/>
      <c r="HC6" s="1332"/>
      <c r="HD6" s="1332"/>
      <c r="HE6" s="1332"/>
      <c r="HF6" s="1332"/>
      <c r="HG6" s="1332"/>
      <c r="HH6" s="1332"/>
      <c r="HI6" s="1332"/>
      <c r="HJ6" s="1332"/>
      <c r="HK6" s="1332"/>
      <c r="HL6" s="1332"/>
      <c r="HM6" s="1332"/>
      <c r="HN6" s="1332"/>
      <c r="HO6" s="1332"/>
      <c r="HP6" s="1332"/>
      <c r="HQ6" s="1332"/>
      <c r="HR6" s="1332"/>
      <c r="HS6" s="1332"/>
      <c r="HT6" s="1332"/>
      <c r="HU6" s="1332"/>
      <c r="HV6" s="1332"/>
      <c r="HW6" s="1332"/>
      <c r="HX6" s="1332"/>
      <c r="HY6" s="1332"/>
      <c r="HZ6" s="1332"/>
      <c r="IA6" s="1332"/>
      <c r="IB6" s="1332"/>
      <c r="IC6" s="1332"/>
      <c r="ID6" s="1332"/>
      <c r="IE6" s="1332"/>
      <c r="IF6" s="1332"/>
      <c r="IG6" s="1332"/>
      <c r="IH6" s="1332"/>
      <c r="II6" s="1332"/>
      <c r="IJ6" s="1332"/>
      <c r="IK6" s="1332"/>
      <c r="IL6" s="1332"/>
      <c r="IM6" s="1332"/>
      <c r="IN6" s="1332"/>
      <c r="IO6" s="1332"/>
      <c r="IP6" s="1332"/>
      <c r="IQ6" s="1332"/>
      <c r="IR6" s="1332"/>
      <c r="IS6" s="1332"/>
      <c r="IT6" s="1332"/>
      <c r="IU6" s="1332"/>
      <c r="IV6" s="1332"/>
      <c r="IW6" s="1332"/>
      <c r="IX6" s="1332"/>
      <c r="IY6" s="1332"/>
      <c r="IZ6" s="1332"/>
      <c r="JA6" s="1332"/>
      <c r="JB6" s="1332"/>
      <c r="JC6" s="1332"/>
      <c r="JD6" s="1332"/>
      <c r="JE6" s="1332"/>
      <c r="JF6" s="1332"/>
      <c r="JG6" s="1332"/>
      <c r="JH6" s="1332"/>
      <c r="JI6" s="1332"/>
      <c r="JJ6" s="1332"/>
      <c r="JK6" s="1332"/>
      <c r="JL6" s="1332"/>
      <c r="JM6" s="1332"/>
      <c r="JN6" s="1332"/>
      <c r="JO6" s="1332"/>
      <c r="JP6" s="1332"/>
      <c r="JQ6" s="1332"/>
      <c r="JR6" s="1332"/>
      <c r="JS6" s="1332"/>
      <c r="JT6" s="1332"/>
      <c r="JU6" s="1332"/>
      <c r="JV6" s="1332"/>
      <c r="JW6" s="1332"/>
      <c r="JX6" s="1332"/>
      <c r="JY6" s="1332"/>
      <c r="JZ6" s="1332"/>
      <c r="KA6" s="1332"/>
      <c r="KB6" s="1332"/>
      <c r="KC6" s="1332"/>
      <c r="KD6" s="1332"/>
      <c r="KE6" s="1332"/>
      <c r="KF6" s="1332"/>
      <c r="KG6" s="1332"/>
      <c r="KH6" s="1332"/>
      <c r="KI6" s="1332"/>
      <c r="KJ6" s="1332"/>
      <c r="KK6" s="1332"/>
      <c r="KL6" s="1332"/>
      <c r="KM6" s="1332"/>
      <c r="KN6" s="1332"/>
      <c r="KO6" s="1332"/>
      <c r="KP6" s="1332"/>
      <c r="KQ6" s="1332"/>
      <c r="KR6" s="1332"/>
      <c r="KS6" s="1332"/>
      <c r="KT6" s="1332"/>
      <c r="KU6" s="1332"/>
      <c r="KV6" s="1332"/>
      <c r="KW6" s="1332"/>
      <c r="KX6" s="1332"/>
      <c r="KY6" s="1332"/>
      <c r="KZ6" s="1332"/>
      <c r="LA6" s="1332"/>
      <c r="LB6" s="1332"/>
      <c r="LC6" s="1332"/>
      <c r="LD6" s="1332"/>
      <c r="LE6" s="1332"/>
      <c r="LF6" s="1332"/>
      <c r="LG6" s="1332"/>
      <c r="LH6" s="1332"/>
      <c r="LI6" s="1332"/>
      <c r="LJ6" s="1332"/>
      <c r="LK6" s="1332"/>
      <c r="LL6" s="1332"/>
      <c r="LM6" s="1332"/>
      <c r="LN6" s="1332"/>
      <c r="LO6" s="1332"/>
      <c r="LP6" s="1332"/>
      <c r="LQ6" s="1332"/>
      <c r="LR6" s="1332"/>
      <c r="LS6" s="1332"/>
      <c r="LT6" s="1332"/>
      <c r="LU6" s="1332"/>
      <c r="LV6" s="1332"/>
      <c r="LW6" s="1332"/>
      <c r="LX6" s="1332"/>
      <c r="LY6" s="1332"/>
      <c r="LZ6" s="1332"/>
      <c r="MA6" s="1332"/>
      <c r="MB6" s="1332"/>
      <c r="MC6" s="1332"/>
      <c r="MD6" s="1332"/>
      <c r="ME6" s="1332"/>
      <c r="MF6" s="1332"/>
      <c r="MG6" s="1332"/>
      <c r="MH6" s="1332"/>
      <c r="MI6" s="1332"/>
      <c r="MJ6" s="1332"/>
      <c r="MK6" s="1332"/>
      <c r="ML6" s="1332"/>
      <c r="MM6" s="1332"/>
      <c r="MN6" s="1332"/>
      <c r="MO6" s="1332"/>
      <c r="MP6" s="1332"/>
      <c r="MQ6" s="1332"/>
      <c r="MR6" s="1332"/>
      <c r="MS6" s="1332"/>
      <c r="MT6" s="1332"/>
      <c r="MU6" s="1332"/>
      <c r="MV6" s="1332"/>
      <c r="MW6" s="1332"/>
      <c r="MX6" s="1332"/>
      <c r="MY6" s="1332"/>
      <c r="MZ6" s="1332"/>
      <c r="NA6" s="1332"/>
      <c r="NB6" s="1332"/>
      <c r="NC6" s="1332"/>
      <c r="ND6" s="1332"/>
      <c r="NE6" s="1332"/>
      <c r="NF6" s="1332"/>
      <c r="NG6" s="1332"/>
      <c r="NH6" s="1332"/>
      <c r="NI6" s="1332"/>
      <c r="NJ6" s="1332"/>
      <c r="NK6" s="1332"/>
      <c r="NL6" s="1332"/>
      <c r="NM6" s="1332"/>
      <c r="NN6" s="1332"/>
      <c r="NO6" s="1332"/>
      <c r="NP6" s="1332"/>
      <c r="NQ6" s="1332"/>
      <c r="NR6" s="1332"/>
      <c r="NS6" s="1332"/>
      <c r="NT6" s="1332"/>
      <c r="NU6" s="1332"/>
      <c r="NV6" s="1332"/>
      <c r="NW6" s="1332"/>
      <c r="NX6" s="1332"/>
      <c r="NY6" s="1332"/>
      <c r="NZ6" s="1332"/>
      <c r="OA6" s="1332"/>
      <c r="OB6" s="1332"/>
      <c r="OC6" s="1332"/>
      <c r="OD6" s="1332"/>
      <c r="OE6" s="1332"/>
      <c r="OF6" s="1332"/>
      <c r="OG6" s="1332"/>
      <c r="OH6" s="1332"/>
      <c r="OI6" s="1332"/>
      <c r="OJ6" s="1332"/>
      <c r="OK6" s="1332"/>
      <c r="OL6" s="1332"/>
      <c r="OM6" s="1332"/>
      <c r="ON6" s="1332"/>
      <c r="OO6" s="1332"/>
      <c r="OP6" s="1332"/>
      <c r="OQ6" s="1332"/>
      <c r="OR6" s="1332"/>
      <c r="OS6" s="1332"/>
      <c r="OT6" s="1332"/>
      <c r="OU6" s="1332"/>
      <c r="OV6" s="1332"/>
      <c r="OW6" s="1332"/>
      <c r="OX6" s="1332"/>
      <c r="OY6" s="1332"/>
      <c r="OZ6" s="1332"/>
      <c r="PA6" s="1332"/>
      <c r="PB6" s="1332"/>
      <c r="PC6" s="1332"/>
      <c r="PD6" s="1332"/>
      <c r="PE6" s="1332"/>
      <c r="PF6" s="1332"/>
      <c r="PG6" s="1332"/>
      <c r="PH6" s="1332"/>
      <c r="PI6" s="1332"/>
      <c r="PJ6" s="1332"/>
      <c r="PK6" s="1332"/>
      <c r="PL6" s="1332"/>
      <c r="PM6" s="1332"/>
      <c r="PN6" s="1332"/>
      <c r="PO6" s="1332"/>
      <c r="PP6" s="1332"/>
      <c r="PQ6" s="1332"/>
      <c r="PR6" s="1332"/>
      <c r="PS6" s="1332"/>
      <c r="PT6" s="1332"/>
      <c r="PU6" s="1332"/>
      <c r="PV6" s="1332"/>
      <c r="PW6" s="1332"/>
      <c r="PX6" s="1332"/>
      <c r="PY6" s="1332"/>
      <c r="PZ6" s="1332"/>
      <c r="QA6" s="1332"/>
      <c r="QB6" s="1332"/>
      <c r="QC6" s="1332"/>
      <c r="QD6" s="1332"/>
      <c r="QE6" s="1332"/>
      <c r="QF6" s="1332"/>
      <c r="QG6" s="1332"/>
      <c r="QH6" s="1332"/>
      <c r="QI6" s="1332"/>
      <c r="QJ6" s="1332"/>
      <c r="QK6" s="1332"/>
      <c r="QL6" s="1332"/>
      <c r="QM6" s="1332"/>
      <c r="QN6" s="1332"/>
      <c r="QO6" s="1332"/>
      <c r="QP6" s="1332"/>
      <c r="QQ6" s="1332"/>
      <c r="QR6" s="1332"/>
      <c r="QS6" s="1332"/>
      <c r="QT6" s="1332"/>
      <c r="QU6" s="1332"/>
      <c r="QV6" s="1332"/>
      <c r="QW6" s="1332"/>
      <c r="QX6" s="1332"/>
      <c r="QY6" s="1332"/>
      <c r="QZ6" s="1332"/>
      <c r="RA6" s="1332"/>
      <c r="RB6" s="1332"/>
      <c r="RC6" s="1332"/>
      <c r="RD6" s="1332"/>
      <c r="RE6" s="1332"/>
      <c r="RF6" s="1332"/>
      <c r="RG6" s="1332"/>
      <c r="RH6" s="1332"/>
      <c r="RI6" s="1332"/>
      <c r="RJ6" s="1332"/>
      <c r="RK6" s="1332"/>
      <c r="RL6" s="1332"/>
      <c r="RM6" s="1332"/>
      <c r="RN6" s="1332"/>
      <c r="RO6" s="1332"/>
      <c r="RP6" s="1332"/>
      <c r="RQ6" s="1332"/>
      <c r="RR6" s="1332"/>
      <c r="RS6" s="1332"/>
      <c r="RT6" s="1332"/>
      <c r="RU6" s="1332"/>
      <c r="RV6" s="1332"/>
      <c r="RW6" s="1332"/>
      <c r="RX6" s="1332"/>
      <c r="RY6" s="1332"/>
      <c r="RZ6" s="1332"/>
      <c r="SA6" s="1332"/>
      <c r="SB6" s="1332"/>
      <c r="SC6" s="1332"/>
      <c r="SD6" s="1332"/>
      <c r="SE6" s="1332"/>
      <c r="SF6" s="1332"/>
      <c r="SG6" s="1332"/>
      <c r="SH6" s="1332"/>
      <c r="SI6" s="1332"/>
      <c r="SJ6" s="1332"/>
      <c r="SK6" s="1332"/>
      <c r="SL6" s="1332"/>
      <c r="SM6" s="1332"/>
      <c r="SN6" s="1332"/>
      <c r="SO6" s="1332"/>
      <c r="SP6" s="1332"/>
      <c r="SQ6" s="1332"/>
      <c r="SR6" s="1332"/>
      <c r="SS6" s="1332"/>
      <c r="ST6" s="1332"/>
      <c r="SU6" s="1332"/>
      <c r="SV6" s="1332"/>
      <c r="SW6" s="1332"/>
      <c r="SX6" s="1332"/>
      <c r="SY6" s="1332"/>
      <c r="SZ6" s="1332"/>
      <c r="TA6" s="1332"/>
      <c r="TB6" s="1332"/>
      <c r="TC6" s="1332"/>
      <c r="TD6" s="645"/>
    </row>
    <row r="7" spans="1:524" s="643" customFormat="1" ht="15">
      <c r="A7" s="1459"/>
      <c r="B7" s="635" t="s">
        <v>60</v>
      </c>
      <c r="C7" s="636" t="s">
        <v>297</v>
      </c>
      <c r="D7" s="636">
        <v>15</v>
      </c>
      <c r="E7" s="604">
        <f t="shared" si="5"/>
        <v>7.3446190750039844E-2</v>
      </c>
      <c r="F7" s="636" t="s">
        <v>32</v>
      </c>
      <c r="G7" s="637">
        <v>4100</v>
      </c>
      <c r="H7" s="638">
        <v>20</v>
      </c>
      <c r="I7" s="639">
        <v>4.2</v>
      </c>
      <c r="J7" s="639">
        <v>4.2</v>
      </c>
      <c r="K7" s="639">
        <f t="shared" si="0"/>
        <v>0</v>
      </c>
      <c r="L7" s="640">
        <f t="shared" ref="L7:L29" si="9">H7*G7</f>
        <v>82000</v>
      </c>
      <c r="M7" s="639">
        <v>1.1539821216000001</v>
      </c>
      <c r="N7" s="639">
        <f t="shared" si="6"/>
        <v>4731.3266985600003</v>
      </c>
      <c r="O7" s="639">
        <f t="shared" ref="O7:O29" si="10">I7*G7</f>
        <v>17220</v>
      </c>
      <c r="P7" s="639">
        <f t="shared" ref="P7:P29" si="11">K7*G7</f>
        <v>0</v>
      </c>
      <c r="Q7" s="639">
        <f t="shared" ref="Q7:Q29" si="12">P7+O7</f>
        <v>17220</v>
      </c>
      <c r="R7" s="639">
        <v>0</v>
      </c>
      <c r="S7" s="639">
        <f t="shared" ref="S7:S29" si="13">N7+Q7+R7</f>
        <v>21951.326698559998</v>
      </c>
      <c r="T7" s="639"/>
      <c r="U7" s="639">
        <f t="shared" si="7"/>
        <v>20306.500183681776</v>
      </c>
      <c r="V7" s="639">
        <f t="shared" ref="V7:V49" si="14">T7/(1+$C$2)^1</f>
        <v>0</v>
      </c>
      <c r="W7" s="641">
        <f>IF(L7=0,0,(HLOOKUP(F7,'2012-2013 CE W T&amp;D &amp; ConsCredit'!$C$6:$P$36,D7+1,FALSE)))</f>
        <v>1.0250515210594204</v>
      </c>
      <c r="X7" s="639">
        <f t="shared" ref="X7:X29" si="15">W7*L7</f>
        <v>84054.224726872475</v>
      </c>
      <c r="Y7" s="642">
        <f t="shared" ref="Y7:Y29" si="16">(X7+V7)/U7</f>
        <v>4.1392767816493619</v>
      </c>
      <c r="AA7" s="639">
        <f t="shared" si="3"/>
        <v>21951.326698559998</v>
      </c>
      <c r="AB7" s="639">
        <f t="shared" si="8"/>
        <v>20306.500183681776</v>
      </c>
      <c r="AC7" s="641">
        <f>IF(L7=0,0,(HLOOKUP(F7,'2012-2013 CE W T&amp;D No ConsCredi'!$C$6:$P$36,D7+1,FALSE)))</f>
        <v>0.93186501914492781</v>
      </c>
      <c r="AD7" s="639">
        <f t="shared" si="4"/>
        <v>76412.93156988408</v>
      </c>
      <c r="AE7" s="642">
        <f t="shared" ref="AE7:AE50" si="17">AD7/AB7</f>
        <v>3.7629788924085115</v>
      </c>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32"/>
      <c r="HV7" s="1332"/>
      <c r="HW7" s="1332"/>
      <c r="HX7" s="1332"/>
      <c r="HY7" s="1332"/>
      <c r="HZ7" s="1332"/>
      <c r="IA7" s="1332"/>
      <c r="IB7" s="1332"/>
      <c r="IC7" s="1332"/>
      <c r="ID7" s="1332"/>
      <c r="IE7" s="1332"/>
      <c r="IF7" s="1332"/>
      <c r="IG7" s="1332"/>
      <c r="IH7" s="1332"/>
      <c r="II7" s="1332"/>
      <c r="IJ7" s="1332"/>
      <c r="IK7" s="1332"/>
      <c r="IL7" s="1332"/>
      <c r="IM7" s="1332"/>
      <c r="IN7" s="1332"/>
      <c r="IO7" s="1332"/>
      <c r="IP7" s="1332"/>
      <c r="IQ7" s="1332"/>
      <c r="IR7" s="1332"/>
      <c r="IS7" s="1332"/>
      <c r="IT7" s="1332"/>
      <c r="IU7" s="1332"/>
      <c r="IV7" s="1332"/>
      <c r="IW7" s="1332"/>
      <c r="IX7" s="1332"/>
      <c r="IY7" s="1332"/>
      <c r="IZ7" s="1332"/>
      <c r="JA7" s="1332"/>
      <c r="JB7" s="1332"/>
      <c r="JC7" s="1332"/>
      <c r="JD7" s="1332"/>
      <c r="JE7" s="1332"/>
      <c r="JF7" s="1332"/>
      <c r="JG7" s="1332"/>
      <c r="JH7" s="1332"/>
      <c r="JI7" s="1332"/>
      <c r="JJ7" s="1332"/>
      <c r="JK7" s="1332"/>
      <c r="JL7" s="1332"/>
      <c r="JM7" s="1332"/>
      <c r="JN7" s="1332"/>
      <c r="JO7" s="1332"/>
      <c r="JP7" s="1332"/>
      <c r="JQ7" s="1332"/>
      <c r="JR7" s="1332"/>
      <c r="JS7" s="1332"/>
      <c r="JT7" s="1332"/>
      <c r="JU7" s="1332"/>
      <c r="JV7" s="1332"/>
      <c r="JW7" s="1332"/>
      <c r="JX7" s="1332"/>
      <c r="JY7" s="1332"/>
      <c r="JZ7" s="1332"/>
      <c r="KA7" s="1332"/>
      <c r="KB7" s="1332"/>
      <c r="KC7" s="1332"/>
      <c r="KD7" s="1332"/>
      <c r="KE7" s="1332"/>
      <c r="KF7" s="1332"/>
      <c r="KG7" s="1332"/>
      <c r="KH7" s="1332"/>
      <c r="KI7" s="1332"/>
      <c r="KJ7" s="1332"/>
      <c r="KK7" s="1332"/>
      <c r="KL7" s="1332"/>
      <c r="KM7" s="1332"/>
      <c r="KN7" s="1332"/>
      <c r="KO7" s="1332"/>
      <c r="KP7" s="1332"/>
      <c r="KQ7" s="1332"/>
      <c r="KR7" s="1332"/>
      <c r="KS7" s="1332"/>
      <c r="KT7" s="1332"/>
      <c r="KU7" s="1332"/>
      <c r="KV7" s="1332"/>
      <c r="KW7" s="1332"/>
      <c r="KX7" s="1332"/>
      <c r="KY7" s="1332"/>
      <c r="KZ7" s="1332"/>
      <c r="LA7" s="1332"/>
      <c r="LB7" s="1332"/>
      <c r="LC7" s="1332"/>
      <c r="LD7" s="1332"/>
      <c r="LE7" s="1332"/>
      <c r="LF7" s="1332"/>
      <c r="LG7" s="1332"/>
      <c r="LH7" s="1332"/>
      <c r="LI7" s="1332"/>
      <c r="LJ7" s="1332"/>
      <c r="LK7" s="1332"/>
      <c r="LL7" s="1332"/>
      <c r="LM7" s="1332"/>
      <c r="LN7" s="1332"/>
      <c r="LO7" s="1332"/>
      <c r="LP7" s="1332"/>
      <c r="LQ7" s="1332"/>
      <c r="LR7" s="1332"/>
      <c r="LS7" s="1332"/>
      <c r="LT7" s="1332"/>
      <c r="LU7" s="1332"/>
      <c r="LV7" s="1332"/>
      <c r="LW7" s="1332"/>
      <c r="LX7" s="1332"/>
      <c r="LY7" s="1332"/>
      <c r="LZ7" s="1332"/>
      <c r="MA7" s="1332"/>
      <c r="MB7" s="1332"/>
      <c r="MC7" s="1332"/>
      <c r="MD7" s="1332"/>
      <c r="ME7" s="1332"/>
      <c r="MF7" s="1332"/>
      <c r="MG7" s="1332"/>
      <c r="MH7" s="1332"/>
      <c r="MI7" s="1332"/>
      <c r="MJ7" s="1332"/>
      <c r="MK7" s="1332"/>
      <c r="ML7" s="1332"/>
      <c r="MM7" s="1332"/>
      <c r="MN7" s="1332"/>
      <c r="MO7" s="1332"/>
      <c r="MP7" s="1332"/>
      <c r="MQ7" s="1332"/>
      <c r="MR7" s="1332"/>
      <c r="MS7" s="1332"/>
      <c r="MT7" s="1332"/>
      <c r="MU7" s="1332"/>
      <c r="MV7" s="1332"/>
      <c r="MW7" s="1332"/>
      <c r="MX7" s="1332"/>
      <c r="MY7" s="1332"/>
      <c r="MZ7" s="1332"/>
      <c r="NA7" s="1332"/>
      <c r="NB7" s="1332"/>
      <c r="NC7" s="1332"/>
      <c r="ND7" s="1332"/>
      <c r="NE7" s="1332"/>
      <c r="NF7" s="1332"/>
      <c r="NG7" s="1332"/>
      <c r="NH7" s="1332"/>
      <c r="NI7" s="1332"/>
      <c r="NJ7" s="1332"/>
      <c r="NK7" s="1332"/>
      <c r="NL7" s="1332"/>
      <c r="NM7" s="1332"/>
      <c r="NN7" s="1332"/>
      <c r="NO7" s="1332"/>
      <c r="NP7" s="1332"/>
      <c r="NQ7" s="1332"/>
      <c r="NR7" s="1332"/>
      <c r="NS7" s="1332"/>
      <c r="NT7" s="1332"/>
      <c r="NU7" s="1332"/>
      <c r="NV7" s="1332"/>
      <c r="NW7" s="1332"/>
      <c r="NX7" s="1332"/>
      <c r="NY7" s="1332"/>
      <c r="NZ7" s="1332"/>
      <c r="OA7" s="1332"/>
      <c r="OB7" s="1332"/>
      <c r="OC7" s="1332"/>
      <c r="OD7" s="1332"/>
      <c r="OE7" s="1332"/>
      <c r="OF7" s="1332"/>
      <c r="OG7" s="1332"/>
      <c r="OH7" s="1332"/>
      <c r="OI7" s="1332"/>
      <c r="OJ7" s="1332"/>
      <c r="OK7" s="1332"/>
      <c r="OL7" s="1332"/>
      <c r="OM7" s="1332"/>
      <c r="ON7" s="1332"/>
      <c r="OO7" s="1332"/>
      <c r="OP7" s="1332"/>
      <c r="OQ7" s="1332"/>
      <c r="OR7" s="1332"/>
      <c r="OS7" s="1332"/>
      <c r="OT7" s="1332"/>
      <c r="OU7" s="1332"/>
      <c r="OV7" s="1332"/>
      <c r="OW7" s="1332"/>
      <c r="OX7" s="1332"/>
      <c r="OY7" s="1332"/>
      <c r="OZ7" s="1332"/>
      <c r="PA7" s="1332"/>
      <c r="PB7" s="1332"/>
      <c r="PC7" s="1332"/>
      <c r="PD7" s="1332"/>
      <c r="PE7" s="1332"/>
      <c r="PF7" s="1332"/>
      <c r="PG7" s="1332"/>
      <c r="PH7" s="1332"/>
      <c r="PI7" s="1332"/>
      <c r="PJ7" s="1332"/>
      <c r="PK7" s="1332"/>
      <c r="PL7" s="1332"/>
      <c r="PM7" s="1332"/>
      <c r="PN7" s="1332"/>
      <c r="PO7" s="1332"/>
      <c r="PP7" s="1332"/>
      <c r="PQ7" s="1332"/>
      <c r="PR7" s="1332"/>
      <c r="PS7" s="1332"/>
      <c r="PT7" s="1332"/>
      <c r="PU7" s="1332"/>
      <c r="PV7" s="1332"/>
      <c r="PW7" s="1332"/>
      <c r="PX7" s="1332"/>
      <c r="PY7" s="1332"/>
      <c r="PZ7" s="1332"/>
      <c r="QA7" s="1332"/>
      <c r="QB7" s="1332"/>
      <c r="QC7" s="1332"/>
      <c r="QD7" s="1332"/>
      <c r="QE7" s="1332"/>
      <c r="QF7" s="1332"/>
      <c r="QG7" s="1332"/>
      <c r="QH7" s="1332"/>
      <c r="QI7" s="1332"/>
      <c r="QJ7" s="1332"/>
      <c r="QK7" s="1332"/>
      <c r="QL7" s="1332"/>
      <c r="QM7" s="1332"/>
      <c r="QN7" s="1332"/>
      <c r="QO7" s="1332"/>
      <c r="QP7" s="1332"/>
      <c r="QQ7" s="1332"/>
      <c r="QR7" s="1332"/>
      <c r="QS7" s="1332"/>
      <c r="QT7" s="1332"/>
      <c r="QU7" s="1332"/>
      <c r="QV7" s="1332"/>
      <c r="QW7" s="1332"/>
      <c r="QX7" s="1332"/>
      <c r="QY7" s="1332"/>
      <c r="QZ7" s="1332"/>
      <c r="RA7" s="1332"/>
      <c r="RB7" s="1332"/>
      <c r="RC7" s="1332"/>
      <c r="RD7" s="1332"/>
      <c r="RE7" s="1332"/>
      <c r="RF7" s="1332"/>
      <c r="RG7" s="1332"/>
      <c r="RH7" s="1332"/>
      <c r="RI7" s="1332"/>
      <c r="RJ7" s="1332"/>
      <c r="RK7" s="1332"/>
      <c r="RL7" s="1332"/>
      <c r="RM7" s="1332"/>
      <c r="RN7" s="1332"/>
      <c r="RO7" s="1332"/>
      <c r="RP7" s="1332"/>
      <c r="RQ7" s="1332"/>
      <c r="RR7" s="1332"/>
      <c r="RS7" s="1332"/>
      <c r="RT7" s="1332"/>
      <c r="RU7" s="1332"/>
      <c r="RV7" s="1332"/>
      <c r="RW7" s="1332"/>
      <c r="RX7" s="1332"/>
      <c r="RY7" s="1332"/>
      <c r="RZ7" s="1332"/>
      <c r="SA7" s="1332"/>
      <c r="SB7" s="1332"/>
      <c r="SC7" s="1332"/>
      <c r="SD7" s="1332"/>
      <c r="SE7" s="1332"/>
      <c r="SF7" s="1332"/>
      <c r="SG7" s="1332"/>
      <c r="SH7" s="1332"/>
      <c r="SI7" s="1332"/>
      <c r="SJ7" s="1332"/>
      <c r="SK7" s="1332"/>
      <c r="SL7" s="1332"/>
      <c r="SM7" s="1332"/>
      <c r="SN7" s="1332"/>
      <c r="SO7" s="1332"/>
      <c r="SP7" s="1332"/>
      <c r="SQ7" s="1332"/>
      <c r="SR7" s="1332"/>
      <c r="SS7" s="1332"/>
      <c r="ST7" s="1332"/>
      <c r="SU7" s="1332"/>
      <c r="SV7" s="1332"/>
      <c r="SW7" s="1332"/>
      <c r="SX7" s="1332"/>
      <c r="SY7" s="1332"/>
      <c r="SZ7" s="1332"/>
      <c r="TA7" s="1332"/>
      <c r="TB7" s="1332"/>
      <c r="TC7" s="1332"/>
      <c r="TD7" s="645"/>
    </row>
    <row r="8" spans="1:524" s="643" customFormat="1" ht="15">
      <c r="A8" s="1459"/>
      <c r="B8" s="635" t="s">
        <v>60</v>
      </c>
      <c r="C8" s="636" t="s">
        <v>298</v>
      </c>
      <c r="D8" s="636">
        <v>30</v>
      </c>
      <c r="E8" s="604">
        <f t="shared" si="5"/>
        <v>4.7252771209867109E-2</v>
      </c>
      <c r="F8" s="636" t="s">
        <v>31</v>
      </c>
      <c r="G8" s="637">
        <v>12100</v>
      </c>
      <c r="H8" s="638">
        <v>2.1800000000000002</v>
      </c>
      <c r="I8" s="639">
        <v>0.75</v>
      </c>
      <c r="J8" s="639">
        <v>1.06</v>
      </c>
      <c r="K8" s="639">
        <f t="shared" si="0"/>
        <v>0.31000000000000005</v>
      </c>
      <c r="L8" s="640">
        <f t="shared" si="9"/>
        <v>26378.000000000004</v>
      </c>
      <c r="M8" s="639">
        <v>0.20606823600000002</v>
      </c>
      <c r="N8" s="639">
        <f t="shared" si="6"/>
        <v>2493.4256556</v>
      </c>
      <c r="O8" s="639">
        <f t="shared" si="10"/>
        <v>9075</v>
      </c>
      <c r="P8" s="639">
        <f t="shared" si="11"/>
        <v>3751.0000000000005</v>
      </c>
      <c r="Q8" s="639">
        <f t="shared" si="12"/>
        <v>12826</v>
      </c>
      <c r="R8" s="639">
        <v>0</v>
      </c>
      <c r="S8" s="639">
        <f t="shared" si="13"/>
        <v>15319.4256556</v>
      </c>
      <c r="T8" s="639"/>
      <c r="U8" s="639">
        <f t="shared" si="7"/>
        <v>14171.531596299723</v>
      </c>
      <c r="V8" s="639">
        <f t="shared" si="14"/>
        <v>0</v>
      </c>
      <c r="W8" s="641">
        <f>IF(L8=0,0,(HLOOKUP(F8,'2012-2013 CE W T&amp;D &amp; ConsCredit'!$C$6:$P$36,D8+1,FALSE)))</f>
        <v>2.1430340648595396</v>
      </c>
      <c r="X8" s="639">
        <f t="shared" si="15"/>
        <v>56528.952562864943</v>
      </c>
      <c r="Y8" s="642">
        <f t="shared" si="16"/>
        <v>3.9889091859079659</v>
      </c>
      <c r="AA8" s="639">
        <f t="shared" si="3"/>
        <v>11568.4256556</v>
      </c>
      <c r="AB8" s="639">
        <f t="shared" si="8"/>
        <v>10701.596351156337</v>
      </c>
      <c r="AC8" s="641">
        <f>IF(L8=0,0,(HLOOKUP(F8,'2012-2013 CE W T&amp;D No ConsCredi'!$C$6:$P$36,D8+1,FALSE)))</f>
        <v>1.9482127862359451</v>
      </c>
      <c r="AD8" s="639">
        <f t="shared" si="4"/>
        <v>51389.956875331765</v>
      </c>
      <c r="AE8" s="642">
        <f t="shared" si="17"/>
        <v>4.8020832770223985</v>
      </c>
      <c r="AF8" s="1332"/>
      <c r="AG8" s="1332"/>
      <c r="AH8" s="1332"/>
      <c r="AI8" s="1332"/>
      <c r="AJ8" s="1332"/>
      <c r="AK8" s="1332"/>
      <c r="AL8" s="1332"/>
      <c r="AM8" s="1332"/>
      <c r="AN8" s="1332"/>
      <c r="AO8" s="1332"/>
      <c r="AP8" s="1332"/>
      <c r="AQ8" s="1332"/>
      <c r="AR8" s="1332"/>
      <c r="AS8" s="1332"/>
      <c r="AT8" s="1332"/>
      <c r="AU8" s="1332"/>
      <c r="AV8" s="1332"/>
      <c r="AW8" s="1332"/>
      <c r="AX8" s="1332"/>
      <c r="AY8" s="1332"/>
      <c r="AZ8" s="1332"/>
      <c r="BA8" s="1332"/>
      <c r="BB8" s="1332"/>
      <c r="BC8" s="1332"/>
      <c r="BD8" s="1332"/>
      <c r="BE8" s="1332"/>
      <c r="BF8" s="1332"/>
      <c r="BG8" s="1332"/>
      <c r="BH8" s="1332"/>
      <c r="BI8" s="1332"/>
      <c r="BJ8" s="1332"/>
      <c r="BK8" s="1332"/>
      <c r="BL8" s="1332"/>
      <c r="BM8" s="1332"/>
      <c r="BN8" s="1332"/>
      <c r="BO8" s="1332"/>
      <c r="BP8" s="1332"/>
      <c r="BQ8" s="1332"/>
      <c r="BR8" s="1332"/>
      <c r="BS8" s="1332"/>
      <c r="BT8" s="1332"/>
      <c r="BU8" s="1332"/>
      <c r="BV8" s="1332"/>
      <c r="BW8" s="1332"/>
      <c r="BX8" s="1332"/>
      <c r="BY8" s="1332"/>
      <c r="BZ8" s="1332"/>
      <c r="CA8" s="1332"/>
      <c r="CB8" s="1332"/>
      <c r="CC8" s="1332"/>
      <c r="CD8" s="1332"/>
      <c r="CE8" s="1332"/>
      <c r="CF8" s="1332"/>
      <c r="CG8" s="1332"/>
      <c r="CH8" s="1332"/>
      <c r="CI8" s="1332"/>
      <c r="CJ8" s="1332"/>
      <c r="CK8" s="1332"/>
      <c r="CL8" s="1332"/>
      <c r="CM8" s="1332"/>
      <c r="CN8" s="1332"/>
      <c r="CO8" s="1332"/>
      <c r="CP8" s="1332"/>
      <c r="CQ8" s="1332"/>
      <c r="CR8" s="1332"/>
      <c r="CS8" s="1332"/>
      <c r="CT8" s="1332"/>
      <c r="CU8" s="1332"/>
      <c r="CV8" s="1332"/>
      <c r="CW8" s="1332"/>
      <c r="CX8" s="1332"/>
      <c r="CY8" s="1332"/>
      <c r="CZ8" s="1332"/>
      <c r="DA8" s="1332"/>
      <c r="DB8" s="1332"/>
      <c r="DC8" s="1332"/>
      <c r="DD8" s="1332"/>
      <c r="DE8" s="1332"/>
      <c r="DF8" s="1332"/>
      <c r="DG8" s="1332"/>
      <c r="DH8" s="1332"/>
      <c r="DI8" s="1332"/>
      <c r="DJ8" s="1332"/>
      <c r="DK8" s="1332"/>
      <c r="DL8" s="1332"/>
      <c r="DM8" s="1332"/>
      <c r="DN8" s="1332"/>
      <c r="DO8" s="1332"/>
      <c r="DP8" s="1332"/>
      <c r="DQ8" s="1332"/>
      <c r="DR8" s="1332"/>
      <c r="DS8" s="1332"/>
      <c r="DT8" s="1332"/>
      <c r="DU8" s="1332"/>
      <c r="DV8" s="1332"/>
      <c r="DW8" s="1332"/>
      <c r="DX8" s="1332"/>
      <c r="DY8" s="1332"/>
      <c r="DZ8" s="1332"/>
      <c r="EA8" s="1332"/>
      <c r="EB8" s="1332"/>
      <c r="EC8" s="1332"/>
      <c r="ED8" s="1332"/>
      <c r="EE8" s="1332"/>
      <c r="EF8" s="1332"/>
      <c r="EG8" s="1332"/>
      <c r="EH8" s="1332"/>
      <c r="EI8" s="1332"/>
      <c r="EJ8" s="1332"/>
      <c r="EK8" s="1332"/>
      <c r="EL8" s="1332"/>
      <c r="EM8" s="1332"/>
      <c r="EN8" s="1332"/>
      <c r="EO8" s="1332"/>
      <c r="EP8" s="1332"/>
      <c r="EQ8" s="1332"/>
      <c r="ER8" s="1332"/>
      <c r="ES8" s="1332"/>
      <c r="ET8" s="1332"/>
      <c r="EU8" s="1332"/>
      <c r="EV8" s="1332"/>
      <c r="EW8" s="1332"/>
      <c r="EX8" s="1332"/>
      <c r="EY8" s="1332"/>
      <c r="EZ8" s="1332"/>
      <c r="FA8" s="1332"/>
      <c r="FB8" s="1332"/>
      <c r="FC8" s="1332"/>
      <c r="FD8" s="1332"/>
      <c r="FE8" s="1332"/>
      <c r="FF8" s="1332"/>
      <c r="FG8" s="1332"/>
      <c r="FH8" s="1332"/>
      <c r="FI8" s="1332"/>
      <c r="FJ8" s="1332"/>
      <c r="FK8" s="1332"/>
      <c r="FL8" s="1332"/>
      <c r="FM8" s="1332"/>
      <c r="FN8" s="1332"/>
      <c r="FO8" s="1332"/>
      <c r="FP8" s="1332"/>
      <c r="FQ8" s="1332"/>
      <c r="FR8" s="1332"/>
      <c r="FS8" s="1332"/>
      <c r="FT8" s="1332"/>
      <c r="FU8" s="1332"/>
      <c r="FV8" s="1332"/>
      <c r="FW8" s="1332"/>
      <c r="FX8" s="1332"/>
      <c r="FY8" s="1332"/>
      <c r="FZ8" s="1332"/>
      <c r="GA8" s="1332"/>
      <c r="GB8" s="1332"/>
      <c r="GC8" s="1332"/>
      <c r="GD8" s="1332"/>
      <c r="GE8" s="1332"/>
      <c r="GF8" s="1332"/>
      <c r="GG8" s="1332"/>
      <c r="GH8" s="1332"/>
      <c r="GI8" s="1332"/>
      <c r="GJ8" s="1332"/>
      <c r="GK8" s="1332"/>
      <c r="GL8" s="1332"/>
      <c r="GM8" s="1332"/>
      <c r="GN8" s="1332"/>
      <c r="GO8" s="1332"/>
      <c r="GP8" s="1332"/>
      <c r="GQ8" s="1332"/>
      <c r="GR8" s="1332"/>
      <c r="GS8" s="1332"/>
      <c r="GT8" s="1332"/>
      <c r="GU8" s="1332"/>
      <c r="GV8" s="1332"/>
      <c r="GW8" s="1332"/>
      <c r="GX8" s="1332"/>
      <c r="GY8" s="1332"/>
      <c r="GZ8" s="1332"/>
      <c r="HA8" s="1332"/>
      <c r="HB8" s="1332"/>
      <c r="HC8" s="1332"/>
      <c r="HD8" s="1332"/>
      <c r="HE8" s="1332"/>
      <c r="HF8" s="1332"/>
      <c r="HG8" s="1332"/>
      <c r="HH8" s="1332"/>
      <c r="HI8" s="1332"/>
      <c r="HJ8" s="1332"/>
      <c r="HK8" s="1332"/>
      <c r="HL8" s="1332"/>
      <c r="HM8" s="1332"/>
      <c r="HN8" s="1332"/>
      <c r="HO8" s="1332"/>
      <c r="HP8" s="1332"/>
      <c r="HQ8" s="1332"/>
      <c r="HR8" s="1332"/>
      <c r="HS8" s="1332"/>
      <c r="HT8" s="1332"/>
      <c r="HU8" s="1332"/>
      <c r="HV8" s="1332"/>
      <c r="HW8" s="1332"/>
      <c r="HX8" s="1332"/>
      <c r="HY8" s="1332"/>
      <c r="HZ8" s="1332"/>
      <c r="IA8" s="1332"/>
      <c r="IB8" s="1332"/>
      <c r="IC8" s="1332"/>
      <c r="ID8" s="1332"/>
      <c r="IE8" s="1332"/>
      <c r="IF8" s="1332"/>
      <c r="IG8" s="1332"/>
      <c r="IH8" s="1332"/>
      <c r="II8" s="1332"/>
      <c r="IJ8" s="1332"/>
      <c r="IK8" s="1332"/>
      <c r="IL8" s="1332"/>
      <c r="IM8" s="1332"/>
      <c r="IN8" s="1332"/>
      <c r="IO8" s="1332"/>
      <c r="IP8" s="1332"/>
      <c r="IQ8" s="1332"/>
      <c r="IR8" s="1332"/>
      <c r="IS8" s="1332"/>
      <c r="IT8" s="1332"/>
      <c r="IU8" s="1332"/>
      <c r="IV8" s="1332"/>
      <c r="IW8" s="1332"/>
      <c r="IX8" s="1332"/>
      <c r="IY8" s="1332"/>
      <c r="IZ8" s="1332"/>
      <c r="JA8" s="1332"/>
      <c r="JB8" s="1332"/>
      <c r="JC8" s="1332"/>
      <c r="JD8" s="1332"/>
      <c r="JE8" s="1332"/>
      <c r="JF8" s="1332"/>
      <c r="JG8" s="1332"/>
      <c r="JH8" s="1332"/>
      <c r="JI8" s="1332"/>
      <c r="JJ8" s="1332"/>
      <c r="JK8" s="1332"/>
      <c r="JL8" s="1332"/>
      <c r="JM8" s="1332"/>
      <c r="JN8" s="1332"/>
      <c r="JO8" s="1332"/>
      <c r="JP8" s="1332"/>
      <c r="JQ8" s="1332"/>
      <c r="JR8" s="1332"/>
      <c r="JS8" s="1332"/>
      <c r="JT8" s="1332"/>
      <c r="JU8" s="1332"/>
      <c r="JV8" s="1332"/>
      <c r="JW8" s="1332"/>
      <c r="JX8" s="1332"/>
      <c r="JY8" s="1332"/>
      <c r="JZ8" s="1332"/>
      <c r="KA8" s="1332"/>
      <c r="KB8" s="1332"/>
      <c r="KC8" s="1332"/>
      <c r="KD8" s="1332"/>
      <c r="KE8" s="1332"/>
      <c r="KF8" s="1332"/>
      <c r="KG8" s="1332"/>
      <c r="KH8" s="1332"/>
      <c r="KI8" s="1332"/>
      <c r="KJ8" s="1332"/>
      <c r="KK8" s="1332"/>
      <c r="KL8" s="1332"/>
      <c r="KM8" s="1332"/>
      <c r="KN8" s="1332"/>
      <c r="KO8" s="1332"/>
      <c r="KP8" s="1332"/>
      <c r="KQ8" s="1332"/>
      <c r="KR8" s="1332"/>
      <c r="KS8" s="1332"/>
      <c r="KT8" s="1332"/>
      <c r="KU8" s="1332"/>
      <c r="KV8" s="1332"/>
      <c r="KW8" s="1332"/>
      <c r="KX8" s="1332"/>
      <c r="KY8" s="1332"/>
      <c r="KZ8" s="1332"/>
      <c r="LA8" s="1332"/>
      <c r="LB8" s="1332"/>
      <c r="LC8" s="1332"/>
      <c r="LD8" s="1332"/>
      <c r="LE8" s="1332"/>
      <c r="LF8" s="1332"/>
      <c r="LG8" s="1332"/>
      <c r="LH8" s="1332"/>
      <c r="LI8" s="1332"/>
      <c r="LJ8" s="1332"/>
      <c r="LK8" s="1332"/>
      <c r="LL8" s="1332"/>
      <c r="LM8" s="1332"/>
      <c r="LN8" s="1332"/>
      <c r="LO8" s="1332"/>
      <c r="LP8" s="1332"/>
      <c r="LQ8" s="1332"/>
      <c r="LR8" s="1332"/>
      <c r="LS8" s="1332"/>
      <c r="LT8" s="1332"/>
      <c r="LU8" s="1332"/>
      <c r="LV8" s="1332"/>
      <c r="LW8" s="1332"/>
      <c r="LX8" s="1332"/>
      <c r="LY8" s="1332"/>
      <c r="LZ8" s="1332"/>
      <c r="MA8" s="1332"/>
      <c r="MB8" s="1332"/>
      <c r="MC8" s="1332"/>
      <c r="MD8" s="1332"/>
      <c r="ME8" s="1332"/>
      <c r="MF8" s="1332"/>
      <c r="MG8" s="1332"/>
      <c r="MH8" s="1332"/>
      <c r="MI8" s="1332"/>
      <c r="MJ8" s="1332"/>
      <c r="MK8" s="1332"/>
      <c r="ML8" s="1332"/>
      <c r="MM8" s="1332"/>
      <c r="MN8" s="1332"/>
      <c r="MO8" s="1332"/>
      <c r="MP8" s="1332"/>
      <c r="MQ8" s="1332"/>
      <c r="MR8" s="1332"/>
      <c r="MS8" s="1332"/>
      <c r="MT8" s="1332"/>
      <c r="MU8" s="1332"/>
      <c r="MV8" s="1332"/>
      <c r="MW8" s="1332"/>
      <c r="MX8" s="1332"/>
      <c r="MY8" s="1332"/>
      <c r="MZ8" s="1332"/>
      <c r="NA8" s="1332"/>
      <c r="NB8" s="1332"/>
      <c r="NC8" s="1332"/>
      <c r="ND8" s="1332"/>
      <c r="NE8" s="1332"/>
      <c r="NF8" s="1332"/>
      <c r="NG8" s="1332"/>
      <c r="NH8" s="1332"/>
      <c r="NI8" s="1332"/>
      <c r="NJ8" s="1332"/>
      <c r="NK8" s="1332"/>
      <c r="NL8" s="1332"/>
      <c r="NM8" s="1332"/>
      <c r="NN8" s="1332"/>
      <c r="NO8" s="1332"/>
      <c r="NP8" s="1332"/>
      <c r="NQ8" s="1332"/>
      <c r="NR8" s="1332"/>
      <c r="NS8" s="1332"/>
      <c r="NT8" s="1332"/>
      <c r="NU8" s="1332"/>
      <c r="NV8" s="1332"/>
      <c r="NW8" s="1332"/>
      <c r="NX8" s="1332"/>
      <c r="NY8" s="1332"/>
      <c r="NZ8" s="1332"/>
      <c r="OA8" s="1332"/>
      <c r="OB8" s="1332"/>
      <c r="OC8" s="1332"/>
      <c r="OD8" s="1332"/>
      <c r="OE8" s="1332"/>
      <c r="OF8" s="1332"/>
      <c r="OG8" s="1332"/>
      <c r="OH8" s="1332"/>
      <c r="OI8" s="1332"/>
      <c r="OJ8" s="1332"/>
      <c r="OK8" s="1332"/>
      <c r="OL8" s="1332"/>
      <c r="OM8" s="1332"/>
      <c r="ON8" s="1332"/>
      <c r="OO8" s="1332"/>
      <c r="OP8" s="1332"/>
      <c r="OQ8" s="1332"/>
      <c r="OR8" s="1332"/>
      <c r="OS8" s="1332"/>
      <c r="OT8" s="1332"/>
      <c r="OU8" s="1332"/>
      <c r="OV8" s="1332"/>
      <c r="OW8" s="1332"/>
      <c r="OX8" s="1332"/>
      <c r="OY8" s="1332"/>
      <c r="OZ8" s="1332"/>
      <c r="PA8" s="1332"/>
      <c r="PB8" s="1332"/>
      <c r="PC8" s="1332"/>
      <c r="PD8" s="1332"/>
      <c r="PE8" s="1332"/>
      <c r="PF8" s="1332"/>
      <c r="PG8" s="1332"/>
      <c r="PH8" s="1332"/>
      <c r="PI8" s="1332"/>
      <c r="PJ8" s="1332"/>
      <c r="PK8" s="1332"/>
      <c r="PL8" s="1332"/>
      <c r="PM8" s="1332"/>
      <c r="PN8" s="1332"/>
      <c r="PO8" s="1332"/>
      <c r="PP8" s="1332"/>
      <c r="PQ8" s="1332"/>
      <c r="PR8" s="1332"/>
      <c r="PS8" s="1332"/>
      <c r="PT8" s="1332"/>
      <c r="PU8" s="1332"/>
      <c r="PV8" s="1332"/>
      <c r="PW8" s="1332"/>
      <c r="PX8" s="1332"/>
      <c r="PY8" s="1332"/>
      <c r="PZ8" s="1332"/>
      <c r="QA8" s="1332"/>
      <c r="QB8" s="1332"/>
      <c r="QC8" s="1332"/>
      <c r="QD8" s="1332"/>
      <c r="QE8" s="1332"/>
      <c r="QF8" s="1332"/>
      <c r="QG8" s="1332"/>
      <c r="QH8" s="1332"/>
      <c r="QI8" s="1332"/>
      <c r="QJ8" s="1332"/>
      <c r="QK8" s="1332"/>
      <c r="QL8" s="1332"/>
      <c r="QM8" s="1332"/>
      <c r="QN8" s="1332"/>
      <c r="QO8" s="1332"/>
      <c r="QP8" s="1332"/>
      <c r="QQ8" s="1332"/>
      <c r="QR8" s="1332"/>
      <c r="QS8" s="1332"/>
      <c r="QT8" s="1332"/>
      <c r="QU8" s="1332"/>
      <c r="QV8" s="1332"/>
      <c r="QW8" s="1332"/>
      <c r="QX8" s="1332"/>
      <c r="QY8" s="1332"/>
      <c r="QZ8" s="1332"/>
      <c r="RA8" s="1332"/>
      <c r="RB8" s="1332"/>
      <c r="RC8" s="1332"/>
      <c r="RD8" s="1332"/>
      <c r="RE8" s="1332"/>
      <c r="RF8" s="1332"/>
      <c r="RG8" s="1332"/>
      <c r="RH8" s="1332"/>
      <c r="RI8" s="1332"/>
      <c r="RJ8" s="1332"/>
      <c r="RK8" s="1332"/>
      <c r="RL8" s="1332"/>
      <c r="RM8" s="1332"/>
      <c r="RN8" s="1332"/>
      <c r="RO8" s="1332"/>
      <c r="RP8" s="1332"/>
      <c r="RQ8" s="1332"/>
      <c r="RR8" s="1332"/>
      <c r="RS8" s="1332"/>
      <c r="RT8" s="1332"/>
      <c r="RU8" s="1332"/>
      <c r="RV8" s="1332"/>
      <c r="RW8" s="1332"/>
      <c r="RX8" s="1332"/>
      <c r="RY8" s="1332"/>
      <c r="RZ8" s="1332"/>
      <c r="SA8" s="1332"/>
      <c r="SB8" s="1332"/>
      <c r="SC8" s="1332"/>
      <c r="SD8" s="1332"/>
      <c r="SE8" s="1332"/>
      <c r="SF8" s="1332"/>
      <c r="SG8" s="1332"/>
      <c r="SH8" s="1332"/>
      <c r="SI8" s="1332"/>
      <c r="SJ8" s="1332"/>
      <c r="SK8" s="1332"/>
      <c r="SL8" s="1332"/>
      <c r="SM8" s="1332"/>
      <c r="SN8" s="1332"/>
      <c r="SO8" s="1332"/>
      <c r="SP8" s="1332"/>
      <c r="SQ8" s="1332"/>
      <c r="SR8" s="1332"/>
      <c r="SS8" s="1332"/>
      <c r="ST8" s="1332"/>
      <c r="SU8" s="1332"/>
      <c r="SV8" s="1332"/>
      <c r="SW8" s="1332"/>
      <c r="SX8" s="1332"/>
      <c r="SY8" s="1332"/>
      <c r="SZ8" s="1332"/>
      <c r="TA8" s="1332"/>
      <c r="TB8" s="1332"/>
      <c r="TC8" s="1332"/>
      <c r="TD8" s="645"/>
    </row>
    <row r="9" spans="1:524" s="643" customFormat="1" ht="15">
      <c r="A9" s="1459"/>
      <c r="B9" s="635" t="s">
        <v>60</v>
      </c>
      <c r="C9" s="636" t="s">
        <v>299</v>
      </c>
      <c r="D9" s="636">
        <v>30</v>
      </c>
      <c r="E9" s="604">
        <f t="shared" si="5"/>
        <v>2.490005003476961</v>
      </c>
      <c r="F9" s="636" t="s">
        <v>31</v>
      </c>
      <c r="G9" s="637">
        <v>1000000</v>
      </c>
      <c r="H9" s="638">
        <v>1.39</v>
      </c>
      <c r="I9" s="639">
        <v>0.75</v>
      </c>
      <c r="J9" s="639">
        <v>0.95</v>
      </c>
      <c r="K9" s="639">
        <f t="shared" si="0"/>
        <v>0.19999999999999996</v>
      </c>
      <c r="L9" s="640">
        <f t="shared" si="9"/>
        <v>1390000</v>
      </c>
      <c r="M9" s="639">
        <v>0.20606823600000002</v>
      </c>
      <c r="N9" s="639">
        <f t="shared" si="6"/>
        <v>206068.236</v>
      </c>
      <c r="O9" s="639">
        <f t="shared" si="10"/>
        <v>750000</v>
      </c>
      <c r="P9" s="639">
        <f t="shared" si="11"/>
        <v>199999.99999999994</v>
      </c>
      <c r="Q9" s="639">
        <f t="shared" si="12"/>
        <v>950000</v>
      </c>
      <c r="R9" s="639">
        <v>0</v>
      </c>
      <c r="S9" s="639">
        <f t="shared" si="13"/>
        <v>1156068.236</v>
      </c>
      <c r="T9" s="639"/>
      <c r="U9" s="639">
        <f t="shared" si="7"/>
        <v>1069443.3265494914</v>
      </c>
      <c r="V9" s="639">
        <f t="shared" si="14"/>
        <v>0</v>
      </c>
      <c r="W9" s="641">
        <f>IF(L9=0,0,(HLOOKUP(F9,'2012-2013 CE W T&amp;D &amp; ConsCredit'!$C$6:$P$36,D9+1,FALSE)))</f>
        <v>2.1430340648595396</v>
      </c>
      <c r="X9" s="639">
        <f t="shared" si="15"/>
        <v>2978817.3501547603</v>
      </c>
      <c r="Y9" s="642">
        <f t="shared" si="16"/>
        <v>2.7853905636736958</v>
      </c>
      <c r="AA9" s="639">
        <f t="shared" si="3"/>
        <v>956068.23600000003</v>
      </c>
      <c r="AB9" s="639">
        <f t="shared" si="8"/>
        <v>884429.45050878823</v>
      </c>
      <c r="AC9" s="641">
        <f>IF(L9=0,0,(HLOOKUP(F9,'2012-2013 CE W T&amp;D No ConsCredi'!$C$6:$P$36,D9+1,FALSE)))</f>
        <v>1.9482127862359451</v>
      </c>
      <c r="AD9" s="639">
        <f t="shared" si="4"/>
        <v>2708015.7728679636</v>
      </c>
      <c r="AE9" s="642">
        <f t="shared" si="17"/>
        <v>3.0618787867252903</v>
      </c>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2"/>
      <c r="IX9" s="1332"/>
      <c r="IY9" s="1332"/>
      <c r="IZ9" s="1332"/>
      <c r="JA9" s="1332"/>
      <c r="JB9" s="1332"/>
      <c r="JC9" s="1332"/>
      <c r="JD9" s="1332"/>
      <c r="JE9" s="1332"/>
      <c r="JF9" s="1332"/>
      <c r="JG9" s="1332"/>
      <c r="JH9" s="1332"/>
      <c r="JI9" s="1332"/>
      <c r="JJ9" s="1332"/>
      <c r="JK9" s="1332"/>
      <c r="JL9" s="1332"/>
      <c r="JM9" s="1332"/>
      <c r="JN9" s="1332"/>
      <c r="JO9" s="1332"/>
      <c r="JP9" s="1332"/>
      <c r="JQ9" s="1332"/>
      <c r="JR9" s="1332"/>
      <c r="JS9" s="1332"/>
      <c r="JT9" s="1332"/>
      <c r="JU9" s="1332"/>
      <c r="JV9" s="1332"/>
      <c r="JW9" s="1332"/>
      <c r="JX9" s="1332"/>
      <c r="JY9" s="1332"/>
      <c r="JZ9" s="1332"/>
      <c r="KA9" s="1332"/>
      <c r="KB9" s="1332"/>
      <c r="KC9" s="1332"/>
      <c r="KD9" s="1332"/>
      <c r="KE9" s="1332"/>
      <c r="KF9" s="1332"/>
      <c r="KG9" s="1332"/>
      <c r="KH9" s="1332"/>
      <c r="KI9" s="1332"/>
      <c r="KJ9" s="1332"/>
      <c r="KK9" s="1332"/>
      <c r="KL9" s="1332"/>
      <c r="KM9" s="1332"/>
      <c r="KN9" s="1332"/>
      <c r="KO9" s="1332"/>
      <c r="KP9" s="1332"/>
      <c r="KQ9" s="1332"/>
      <c r="KR9" s="1332"/>
      <c r="KS9" s="1332"/>
      <c r="KT9" s="1332"/>
      <c r="KU9" s="1332"/>
      <c r="KV9" s="1332"/>
      <c r="KW9" s="1332"/>
      <c r="KX9" s="1332"/>
      <c r="KY9" s="1332"/>
      <c r="KZ9" s="1332"/>
      <c r="LA9" s="1332"/>
      <c r="LB9" s="1332"/>
      <c r="LC9" s="1332"/>
      <c r="LD9" s="1332"/>
      <c r="LE9" s="1332"/>
      <c r="LF9" s="1332"/>
      <c r="LG9" s="1332"/>
      <c r="LH9" s="1332"/>
      <c r="LI9" s="1332"/>
      <c r="LJ9" s="1332"/>
      <c r="LK9" s="1332"/>
      <c r="LL9" s="1332"/>
      <c r="LM9" s="1332"/>
      <c r="LN9" s="1332"/>
      <c r="LO9" s="1332"/>
      <c r="LP9" s="1332"/>
      <c r="LQ9" s="1332"/>
      <c r="LR9" s="1332"/>
      <c r="LS9" s="1332"/>
      <c r="LT9" s="1332"/>
      <c r="LU9" s="1332"/>
      <c r="LV9" s="1332"/>
      <c r="LW9" s="1332"/>
      <c r="LX9" s="1332"/>
      <c r="LY9" s="1332"/>
      <c r="LZ9" s="1332"/>
      <c r="MA9" s="1332"/>
      <c r="MB9" s="1332"/>
      <c r="MC9" s="1332"/>
      <c r="MD9" s="1332"/>
      <c r="ME9" s="1332"/>
      <c r="MF9" s="1332"/>
      <c r="MG9" s="1332"/>
      <c r="MH9" s="1332"/>
      <c r="MI9" s="1332"/>
      <c r="MJ9" s="1332"/>
      <c r="MK9" s="1332"/>
      <c r="ML9" s="1332"/>
      <c r="MM9" s="1332"/>
      <c r="MN9" s="1332"/>
      <c r="MO9" s="1332"/>
      <c r="MP9" s="1332"/>
      <c r="MQ9" s="1332"/>
      <c r="MR9" s="1332"/>
      <c r="MS9" s="1332"/>
      <c r="MT9" s="1332"/>
      <c r="MU9" s="1332"/>
      <c r="MV9" s="1332"/>
      <c r="MW9" s="1332"/>
      <c r="MX9" s="1332"/>
      <c r="MY9" s="1332"/>
      <c r="MZ9" s="1332"/>
      <c r="NA9" s="1332"/>
      <c r="NB9" s="1332"/>
      <c r="NC9" s="1332"/>
      <c r="ND9" s="1332"/>
      <c r="NE9" s="1332"/>
      <c r="NF9" s="1332"/>
      <c r="NG9" s="1332"/>
      <c r="NH9" s="1332"/>
      <c r="NI9" s="1332"/>
      <c r="NJ9" s="1332"/>
      <c r="NK9" s="1332"/>
      <c r="NL9" s="1332"/>
      <c r="NM9" s="1332"/>
      <c r="NN9" s="1332"/>
      <c r="NO9" s="1332"/>
      <c r="NP9" s="1332"/>
      <c r="NQ9" s="1332"/>
      <c r="NR9" s="1332"/>
      <c r="NS9" s="1332"/>
      <c r="NT9" s="1332"/>
      <c r="NU9" s="1332"/>
      <c r="NV9" s="1332"/>
      <c r="NW9" s="1332"/>
      <c r="NX9" s="1332"/>
      <c r="NY9" s="1332"/>
      <c r="NZ9" s="1332"/>
      <c r="OA9" s="1332"/>
      <c r="OB9" s="1332"/>
      <c r="OC9" s="1332"/>
      <c r="OD9" s="1332"/>
      <c r="OE9" s="1332"/>
      <c r="OF9" s="1332"/>
      <c r="OG9" s="1332"/>
      <c r="OH9" s="1332"/>
      <c r="OI9" s="1332"/>
      <c r="OJ9" s="1332"/>
      <c r="OK9" s="1332"/>
      <c r="OL9" s="1332"/>
      <c r="OM9" s="1332"/>
      <c r="ON9" s="1332"/>
      <c r="OO9" s="1332"/>
      <c r="OP9" s="1332"/>
      <c r="OQ9" s="1332"/>
      <c r="OR9" s="1332"/>
      <c r="OS9" s="1332"/>
      <c r="OT9" s="1332"/>
      <c r="OU9" s="1332"/>
      <c r="OV9" s="1332"/>
      <c r="OW9" s="1332"/>
      <c r="OX9" s="1332"/>
      <c r="OY9" s="1332"/>
      <c r="OZ9" s="1332"/>
      <c r="PA9" s="1332"/>
      <c r="PB9" s="1332"/>
      <c r="PC9" s="1332"/>
      <c r="PD9" s="1332"/>
      <c r="PE9" s="1332"/>
      <c r="PF9" s="1332"/>
      <c r="PG9" s="1332"/>
      <c r="PH9" s="1332"/>
      <c r="PI9" s="1332"/>
      <c r="PJ9" s="1332"/>
      <c r="PK9" s="1332"/>
      <c r="PL9" s="1332"/>
      <c r="PM9" s="1332"/>
      <c r="PN9" s="1332"/>
      <c r="PO9" s="1332"/>
      <c r="PP9" s="1332"/>
      <c r="PQ9" s="1332"/>
      <c r="PR9" s="1332"/>
      <c r="PS9" s="1332"/>
      <c r="PT9" s="1332"/>
      <c r="PU9" s="1332"/>
      <c r="PV9" s="1332"/>
      <c r="PW9" s="1332"/>
      <c r="PX9" s="1332"/>
      <c r="PY9" s="1332"/>
      <c r="PZ9" s="1332"/>
      <c r="QA9" s="1332"/>
      <c r="QB9" s="1332"/>
      <c r="QC9" s="1332"/>
      <c r="QD9" s="1332"/>
      <c r="QE9" s="1332"/>
      <c r="QF9" s="1332"/>
      <c r="QG9" s="1332"/>
      <c r="QH9" s="1332"/>
      <c r="QI9" s="1332"/>
      <c r="QJ9" s="1332"/>
      <c r="QK9" s="1332"/>
      <c r="QL9" s="1332"/>
      <c r="QM9" s="1332"/>
      <c r="QN9" s="1332"/>
      <c r="QO9" s="1332"/>
      <c r="QP9" s="1332"/>
      <c r="QQ9" s="1332"/>
      <c r="QR9" s="1332"/>
      <c r="QS9" s="1332"/>
      <c r="QT9" s="1332"/>
      <c r="QU9" s="1332"/>
      <c r="QV9" s="1332"/>
      <c r="QW9" s="1332"/>
      <c r="QX9" s="1332"/>
      <c r="QY9" s="1332"/>
      <c r="QZ9" s="1332"/>
      <c r="RA9" s="1332"/>
      <c r="RB9" s="1332"/>
      <c r="RC9" s="1332"/>
      <c r="RD9" s="1332"/>
      <c r="RE9" s="1332"/>
      <c r="RF9" s="1332"/>
      <c r="RG9" s="1332"/>
      <c r="RH9" s="1332"/>
      <c r="RI9" s="1332"/>
      <c r="RJ9" s="1332"/>
      <c r="RK9" s="1332"/>
      <c r="RL9" s="1332"/>
      <c r="RM9" s="1332"/>
      <c r="RN9" s="1332"/>
      <c r="RO9" s="1332"/>
      <c r="RP9" s="1332"/>
      <c r="RQ9" s="1332"/>
      <c r="RR9" s="1332"/>
      <c r="RS9" s="1332"/>
      <c r="RT9" s="1332"/>
      <c r="RU9" s="1332"/>
      <c r="RV9" s="1332"/>
      <c r="RW9" s="1332"/>
      <c r="RX9" s="1332"/>
      <c r="RY9" s="1332"/>
      <c r="RZ9" s="1332"/>
      <c r="SA9" s="1332"/>
      <c r="SB9" s="1332"/>
      <c r="SC9" s="1332"/>
      <c r="SD9" s="1332"/>
      <c r="SE9" s="1332"/>
      <c r="SF9" s="1332"/>
      <c r="SG9" s="1332"/>
      <c r="SH9" s="1332"/>
      <c r="SI9" s="1332"/>
      <c r="SJ9" s="1332"/>
      <c r="SK9" s="1332"/>
      <c r="SL9" s="1332"/>
      <c r="SM9" s="1332"/>
      <c r="SN9" s="1332"/>
      <c r="SO9" s="1332"/>
      <c r="SP9" s="1332"/>
      <c r="SQ9" s="1332"/>
      <c r="SR9" s="1332"/>
      <c r="SS9" s="1332"/>
      <c r="ST9" s="1332"/>
      <c r="SU9" s="1332"/>
      <c r="SV9" s="1332"/>
      <c r="SW9" s="1332"/>
      <c r="SX9" s="1332"/>
      <c r="SY9" s="1332"/>
      <c r="SZ9" s="1332"/>
      <c r="TA9" s="1332"/>
      <c r="TB9" s="1332"/>
      <c r="TC9" s="1332"/>
      <c r="TD9" s="645"/>
    </row>
    <row r="10" spans="1:524" s="643" customFormat="1" ht="15">
      <c r="A10" s="1459"/>
      <c r="B10" s="635" t="s">
        <v>60</v>
      </c>
      <c r="C10" s="636" t="s">
        <v>300</v>
      </c>
      <c r="D10" s="636">
        <v>30</v>
      </c>
      <c r="E10" s="604">
        <f t="shared" si="5"/>
        <v>0</v>
      </c>
      <c r="F10" s="636" t="s">
        <v>31</v>
      </c>
      <c r="G10" s="637">
        <v>0</v>
      </c>
      <c r="H10" s="638">
        <v>0.57999999999999996</v>
      </c>
      <c r="I10" s="639">
        <v>0.75</v>
      </c>
      <c r="J10" s="639">
        <v>0.53</v>
      </c>
      <c r="K10" s="639">
        <f t="shared" si="0"/>
        <v>0</v>
      </c>
      <c r="L10" s="640">
        <f t="shared" si="9"/>
        <v>0</v>
      </c>
      <c r="M10" s="639">
        <v>0.20606823600000002</v>
      </c>
      <c r="N10" s="639">
        <f t="shared" si="6"/>
        <v>0</v>
      </c>
      <c r="O10" s="639">
        <f t="shared" si="10"/>
        <v>0</v>
      </c>
      <c r="P10" s="639">
        <f t="shared" si="11"/>
        <v>0</v>
      </c>
      <c r="Q10" s="639">
        <f t="shared" si="12"/>
        <v>0</v>
      </c>
      <c r="R10" s="639">
        <v>0</v>
      </c>
      <c r="S10" s="639">
        <f t="shared" si="13"/>
        <v>0</v>
      </c>
      <c r="T10" s="639"/>
      <c r="U10" s="639">
        <f t="shared" si="7"/>
        <v>0</v>
      </c>
      <c r="V10" s="639">
        <f t="shared" si="14"/>
        <v>0</v>
      </c>
      <c r="W10" s="641">
        <f>IF(L10=0,0,(HLOOKUP(F10,'2012-2013 CE W T&amp;D &amp; ConsCredit'!$C$6:$P$36,D10+1,FALSE)))</f>
        <v>0</v>
      </c>
      <c r="X10" s="639">
        <f t="shared" si="15"/>
        <v>0</v>
      </c>
      <c r="Y10" s="642" t="e">
        <f t="shared" si="16"/>
        <v>#DIV/0!</v>
      </c>
      <c r="AA10" s="639">
        <f t="shared" si="3"/>
        <v>0</v>
      </c>
      <c r="AB10" s="639">
        <f t="shared" si="8"/>
        <v>0</v>
      </c>
      <c r="AC10" s="641">
        <f>IF(L10=0,0,(HLOOKUP(F10,'2012-2013 CE W T&amp;D No ConsCredi'!$C$6:$P$36,D10+1,FALSE)))</f>
        <v>0</v>
      </c>
      <c r="AD10" s="639">
        <f t="shared" si="4"/>
        <v>0</v>
      </c>
      <c r="AE10" s="642" t="e">
        <f t="shared" si="17"/>
        <v>#DIV/0!</v>
      </c>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c r="IW10" s="1332"/>
      <c r="IX10" s="1332"/>
      <c r="IY10" s="1332"/>
      <c r="IZ10" s="1332"/>
      <c r="JA10" s="1332"/>
      <c r="JB10" s="1332"/>
      <c r="JC10" s="1332"/>
      <c r="JD10" s="1332"/>
      <c r="JE10" s="1332"/>
      <c r="JF10" s="1332"/>
      <c r="JG10" s="1332"/>
      <c r="JH10" s="1332"/>
      <c r="JI10" s="1332"/>
      <c r="JJ10" s="1332"/>
      <c r="JK10" s="1332"/>
      <c r="JL10" s="1332"/>
      <c r="JM10" s="1332"/>
      <c r="JN10" s="1332"/>
      <c r="JO10" s="1332"/>
      <c r="JP10" s="1332"/>
      <c r="JQ10" s="1332"/>
      <c r="JR10" s="1332"/>
      <c r="JS10" s="1332"/>
      <c r="JT10" s="1332"/>
      <c r="JU10" s="1332"/>
      <c r="JV10" s="1332"/>
      <c r="JW10" s="1332"/>
      <c r="JX10" s="1332"/>
      <c r="JY10" s="1332"/>
      <c r="JZ10" s="1332"/>
      <c r="KA10" s="1332"/>
      <c r="KB10" s="1332"/>
      <c r="KC10" s="1332"/>
      <c r="KD10" s="1332"/>
      <c r="KE10" s="1332"/>
      <c r="KF10" s="1332"/>
      <c r="KG10" s="1332"/>
      <c r="KH10" s="1332"/>
      <c r="KI10" s="1332"/>
      <c r="KJ10" s="1332"/>
      <c r="KK10" s="1332"/>
      <c r="KL10" s="1332"/>
      <c r="KM10" s="1332"/>
      <c r="KN10" s="1332"/>
      <c r="KO10" s="1332"/>
      <c r="KP10" s="1332"/>
      <c r="KQ10" s="1332"/>
      <c r="KR10" s="1332"/>
      <c r="KS10" s="1332"/>
      <c r="KT10" s="1332"/>
      <c r="KU10" s="1332"/>
      <c r="KV10" s="1332"/>
      <c r="KW10" s="1332"/>
      <c r="KX10" s="1332"/>
      <c r="KY10" s="1332"/>
      <c r="KZ10" s="1332"/>
      <c r="LA10" s="1332"/>
      <c r="LB10" s="1332"/>
      <c r="LC10" s="1332"/>
      <c r="LD10" s="1332"/>
      <c r="LE10" s="1332"/>
      <c r="LF10" s="1332"/>
      <c r="LG10" s="1332"/>
      <c r="LH10" s="1332"/>
      <c r="LI10" s="1332"/>
      <c r="LJ10" s="1332"/>
      <c r="LK10" s="1332"/>
      <c r="LL10" s="1332"/>
      <c r="LM10" s="1332"/>
      <c r="LN10" s="1332"/>
      <c r="LO10" s="1332"/>
      <c r="LP10" s="1332"/>
      <c r="LQ10" s="1332"/>
      <c r="LR10" s="1332"/>
      <c r="LS10" s="1332"/>
      <c r="LT10" s="1332"/>
      <c r="LU10" s="1332"/>
      <c r="LV10" s="1332"/>
      <c r="LW10" s="1332"/>
      <c r="LX10" s="1332"/>
      <c r="LY10" s="1332"/>
      <c r="LZ10" s="1332"/>
      <c r="MA10" s="1332"/>
      <c r="MB10" s="1332"/>
      <c r="MC10" s="1332"/>
      <c r="MD10" s="1332"/>
      <c r="ME10" s="1332"/>
      <c r="MF10" s="1332"/>
      <c r="MG10" s="1332"/>
      <c r="MH10" s="1332"/>
      <c r="MI10" s="1332"/>
      <c r="MJ10" s="1332"/>
      <c r="MK10" s="1332"/>
      <c r="ML10" s="1332"/>
      <c r="MM10" s="1332"/>
      <c r="MN10" s="1332"/>
      <c r="MO10" s="1332"/>
      <c r="MP10" s="1332"/>
      <c r="MQ10" s="1332"/>
      <c r="MR10" s="1332"/>
      <c r="MS10" s="1332"/>
      <c r="MT10" s="1332"/>
      <c r="MU10" s="1332"/>
      <c r="MV10" s="1332"/>
      <c r="MW10" s="1332"/>
      <c r="MX10" s="1332"/>
      <c r="MY10" s="1332"/>
      <c r="MZ10" s="1332"/>
      <c r="NA10" s="1332"/>
      <c r="NB10" s="1332"/>
      <c r="NC10" s="1332"/>
      <c r="ND10" s="1332"/>
      <c r="NE10" s="1332"/>
      <c r="NF10" s="1332"/>
      <c r="NG10" s="1332"/>
      <c r="NH10" s="1332"/>
      <c r="NI10" s="1332"/>
      <c r="NJ10" s="1332"/>
      <c r="NK10" s="1332"/>
      <c r="NL10" s="1332"/>
      <c r="NM10" s="1332"/>
      <c r="NN10" s="1332"/>
      <c r="NO10" s="1332"/>
      <c r="NP10" s="1332"/>
      <c r="NQ10" s="1332"/>
      <c r="NR10" s="1332"/>
      <c r="NS10" s="1332"/>
      <c r="NT10" s="1332"/>
      <c r="NU10" s="1332"/>
      <c r="NV10" s="1332"/>
      <c r="NW10" s="1332"/>
      <c r="NX10" s="1332"/>
      <c r="NY10" s="1332"/>
      <c r="NZ10" s="1332"/>
      <c r="OA10" s="1332"/>
      <c r="OB10" s="1332"/>
      <c r="OC10" s="1332"/>
      <c r="OD10" s="1332"/>
      <c r="OE10" s="1332"/>
      <c r="OF10" s="1332"/>
      <c r="OG10" s="1332"/>
      <c r="OH10" s="1332"/>
      <c r="OI10" s="1332"/>
      <c r="OJ10" s="1332"/>
      <c r="OK10" s="1332"/>
      <c r="OL10" s="1332"/>
      <c r="OM10" s="1332"/>
      <c r="ON10" s="1332"/>
      <c r="OO10" s="1332"/>
      <c r="OP10" s="1332"/>
      <c r="OQ10" s="1332"/>
      <c r="OR10" s="1332"/>
      <c r="OS10" s="1332"/>
      <c r="OT10" s="1332"/>
      <c r="OU10" s="1332"/>
      <c r="OV10" s="1332"/>
      <c r="OW10" s="1332"/>
      <c r="OX10" s="1332"/>
      <c r="OY10" s="1332"/>
      <c r="OZ10" s="1332"/>
      <c r="PA10" s="1332"/>
      <c r="PB10" s="1332"/>
      <c r="PC10" s="1332"/>
      <c r="PD10" s="1332"/>
      <c r="PE10" s="1332"/>
      <c r="PF10" s="1332"/>
      <c r="PG10" s="1332"/>
      <c r="PH10" s="1332"/>
      <c r="PI10" s="1332"/>
      <c r="PJ10" s="1332"/>
      <c r="PK10" s="1332"/>
      <c r="PL10" s="1332"/>
      <c r="PM10" s="1332"/>
      <c r="PN10" s="1332"/>
      <c r="PO10" s="1332"/>
      <c r="PP10" s="1332"/>
      <c r="PQ10" s="1332"/>
      <c r="PR10" s="1332"/>
      <c r="PS10" s="1332"/>
      <c r="PT10" s="1332"/>
      <c r="PU10" s="1332"/>
      <c r="PV10" s="1332"/>
      <c r="PW10" s="1332"/>
      <c r="PX10" s="1332"/>
      <c r="PY10" s="1332"/>
      <c r="PZ10" s="1332"/>
      <c r="QA10" s="1332"/>
      <c r="QB10" s="1332"/>
      <c r="QC10" s="1332"/>
      <c r="QD10" s="1332"/>
      <c r="QE10" s="1332"/>
      <c r="QF10" s="1332"/>
      <c r="QG10" s="1332"/>
      <c r="QH10" s="1332"/>
      <c r="QI10" s="1332"/>
      <c r="QJ10" s="1332"/>
      <c r="QK10" s="1332"/>
      <c r="QL10" s="1332"/>
      <c r="QM10" s="1332"/>
      <c r="QN10" s="1332"/>
      <c r="QO10" s="1332"/>
      <c r="QP10" s="1332"/>
      <c r="QQ10" s="1332"/>
      <c r="QR10" s="1332"/>
      <c r="QS10" s="1332"/>
      <c r="QT10" s="1332"/>
      <c r="QU10" s="1332"/>
      <c r="QV10" s="1332"/>
      <c r="QW10" s="1332"/>
      <c r="QX10" s="1332"/>
      <c r="QY10" s="1332"/>
      <c r="QZ10" s="1332"/>
      <c r="RA10" s="1332"/>
      <c r="RB10" s="1332"/>
      <c r="RC10" s="1332"/>
      <c r="RD10" s="1332"/>
      <c r="RE10" s="1332"/>
      <c r="RF10" s="1332"/>
      <c r="RG10" s="1332"/>
      <c r="RH10" s="1332"/>
      <c r="RI10" s="1332"/>
      <c r="RJ10" s="1332"/>
      <c r="RK10" s="1332"/>
      <c r="RL10" s="1332"/>
      <c r="RM10" s="1332"/>
      <c r="RN10" s="1332"/>
      <c r="RO10" s="1332"/>
      <c r="RP10" s="1332"/>
      <c r="RQ10" s="1332"/>
      <c r="RR10" s="1332"/>
      <c r="RS10" s="1332"/>
      <c r="RT10" s="1332"/>
      <c r="RU10" s="1332"/>
      <c r="RV10" s="1332"/>
      <c r="RW10" s="1332"/>
      <c r="RX10" s="1332"/>
      <c r="RY10" s="1332"/>
      <c r="RZ10" s="1332"/>
      <c r="SA10" s="1332"/>
      <c r="SB10" s="1332"/>
      <c r="SC10" s="1332"/>
      <c r="SD10" s="1332"/>
      <c r="SE10" s="1332"/>
      <c r="SF10" s="1332"/>
      <c r="SG10" s="1332"/>
      <c r="SH10" s="1332"/>
      <c r="SI10" s="1332"/>
      <c r="SJ10" s="1332"/>
      <c r="SK10" s="1332"/>
      <c r="SL10" s="1332"/>
      <c r="SM10" s="1332"/>
      <c r="SN10" s="1332"/>
      <c r="SO10" s="1332"/>
      <c r="SP10" s="1332"/>
      <c r="SQ10" s="1332"/>
      <c r="SR10" s="1332"/>
      <c r="SS10" s="1332"/>
      <c r="ST10" s="1332"/>
      <c r="SU10" s="1332"/>
      <c r="SV10" s="1332"/>
      <c r="SW10" s="1332"/>
      <c r="SX10" s="1332"/>
      <c r="SY10" s="1332"/>
      <c r="SZ10" s="1332"/>
      <c r="TA10" s="1332"/>
      <c r="TB10" s="1332"/>
      <c r="TC10" s="1332"/>
      <c r="TD10" s="645"/>
    </row>
    <row r="11" spans="1:524" s="643" customFormat="1" ht="15">
      <c r="A11" s="1459"/>
      <c r="B11" s="635" t="s">
        <v>60</v>
      </c>
      <c r="C11" s="636" t="s">
        <v>301</v>
      </c>
      <c r="D11" s="636">
        <v>30</v>
      </c>
      <c r="E11" s="604">
        <f t="shared" si="5"/>
        <v>0.24219329242452167</v>
      </c>
      <c r="F11" s="636" t="s">
        <v>31</v>
      </c>
      <c r="G11" s="637">
        <v>104000</v>
      </c>
      <c r="H11" s="638">
        <v>1.3</v>
      </c>
      <c r="I11" s="639">
        <v>0.75</v>
      </c>
      <c r="J11" s="639">
        <v>1.59</v>
      </c>
      <c r="K11" s="639">
        <f t="shared" si="0"/>
        <v>0.84000000000000008</v>
      </c>
      <c r="L11" s="640">
        <f t="shared" si="9"/>
        <v>135200</v>
      </c>
      <c r="M11" s="639">
        <v>0.20606823600000002</v>
      </c>
      <c r="N11" s="639">
        <f t="shared" si="6"/>
        <v>21431.096544</v>
      </c>
      <c r="O11" s="639">
        <f t="shared" si="10"/>
        <v>78000</v>
      </c>
      <c r="P11" s="639">
        <f t="shared" si="11"/>
        <v>87360.000000000015</v>
      </c>
      <c r="Q11" s="639">
        <f t="shared" si="12"/>
        <v>165360</v>
      </c>
      <c r="R11" s="639">
        <v>0</v>
      </c>
      <c r="S11" s="639">
        <f t="shared" si="13"/>
        <v>186791.096544</v>
      </c>
      <c r="T11" s="639"/>
      <c r="U11" s="639">
        <f t="shared" si="7"/>
        <v>172794.72390749305</v>
      </c>
      <c r="V11" s="639">
        <f t="shared" si="14"/>
        <v>0</v>
      </c>
      <c r="W11" s="641">
        <f>IF(L11=0,0,(HLOOKUP(F11,'2012-2013 CE W T&amp;D &amp; ConsCredit'!$C$6:$P$36,D11+1,FALSE)))</f>
        <v>2.1430340648595396</v>
      </c>
      <c r="X11" s="639">
        <f t="shared" si="15"/>
        <v>289738.20556900976</v>
      </c>
      <c r="Y11" s="642">
        <f t="shared" si="16"/>
        <v>1.6767769236063208</v>
      </c>
      <c r="AA11" s="639">
        <f t="shared" si="3"/>
        <v>99431.096544</v>
      </c>
      <c r="AB11" s="639">
        <f t="shared" si="8"/>
        <v>91980.662852913971</v>
      </c>
      <c r="AC11" s="641">
        <f>IF(L11=0,0,(HLOOKUP(F11,'2012-2013 CE W T&amp;D No ConsCredi'!$C$6:$P$36,D11+1,FALSE)))</f>
        <v>1.9482127862359451</v>
      </c>
      <c r="AD11" s="639">
        <f t="shared" si="4"/>
        <v>263398.36869909975</v>
      </c>
      <c r="AE11" s="642">
        <f t="shared" si="17"/>
        <v>2.8636276422610627</v>
      </c>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1332"/>
      <c r="GA11" s="1332"/>
      <c r="GB11" s="1332"/>
      <c r="GC11" s="1332"/>
      <c r="GD11" s="1332"/>
      <c r="GE11" s="1332"/>
      <c r="GF11" s="1332"/>
      <c r="GG11" s="1332"/>
      <c r="GH11" s="1332"/>
      <c r="GI11" s="1332"/>
      <c r="GJ11" s="1332"/>
      <c r="GK11" s="1332"/>
      <c r="GL11" s="1332"/>
      <c r="GM11" s="1332"/>
      <c r="GN11" s="1332"/>
      <c r="GO11" s="1332"/>
      <c r="GP11" s="1332"/>
      <c r="GQ11" s="1332"/>
      <c r="GR11" s="1332"/>
      <c r="GS11" s="1332"/>
      <c r="GT11" s="1332"/>
      <c r="GU11" s="1332"/>
      <c r="GV11" s="1332"/>
      <c r="GW11" s="1332"/>
      <c r="GX11" s="1332"/>
      <c r="GY11" s="1332"/>
      <c r="GZ11" s="1332"/>
      <c r="HA11" s="1332"/>
      <c r="HB11" s="1332"/>
      <c r="HC11" s="1332"/>
      <c r="HD11" s="1332"/>
      <c r="HE11" s="1332"/>
      <c r="HF11" s="1332"/>
      <c r="HG11" s="1332"/>
      <c r="HH11" s="1332"/>
      <c r="HI11" s="1332"/>
      <c r="HJ11" s="1332"/>
      <c r="HK11" s="1332"/>
      <c r="HL11" s="1332"/>
      <c r="HM11" s="1332"/>
      <c r="HN11" s="1332"/>
      <c r="HO11" s="1332"/>
      <c r="HP11" s="1332"/>
      <c r="HQ11" s="1332"/>
      <c r="HR11" s="1332"/>
      <c r="HS11" s="1332"/>
      <c r="HT11" s="1332"/>
      <c r="HU11" s="1332"/>
      <c r="HV11" s="1332"/>
      <c r="HW11" s="1332"/>
      <c r="HX11" s="1332"/>
      <c r="HY11" s="1332"/>
      <c r="HZ11" s="1332"/>
      <c r="IA11" s="1332"/>
      <c r="IB11" s="1332"/>
      <c r="IC11" s="1332"/>
      <c r="ID11" s="1332"/>
      <c r="IE11" s="1332"/>
      <c r="IF11" s="1332"/>
      <c r="IG11" s="1332"/>
      <c r="IH11" s="1332"/>
      <c r="II11" s="1332"/>
      <c r="IJ11" s="1332"/>
      <c r="IK11" s="1332"/>
      <c r="IL11" s="1332"/>
      <c r="IM11" s="1332"/>
      <c r="IN11" s="1332"/>
      <c r="IO11" s="1332"/>
      <c r="IP11" s="1332"/>
      <c r="IQ11" s="1332"/>
      <c r="IR11" s="1332"/>
      <c r="IS11" s="1332"/>
      <c r="IT11" s="1332"/>
      <c r="IU11" s="1332"/>
      <c r="IV11" s="1332"/>
      <c r="IW11" s="1332"/>
      <c r="IX11" s="1332"/>
      <c r="IY11" s="1332"/>
      <c r="IZ11" s="1332"/>
      <c r="JA11" s="1332"/>
      <c r="JB11" s="1332"/>
      <c r="JC11" s="1332"/>
      <c r="JD11" s="1332"/>
      <c r="JE11" s="1332"/>
      <c r="JF11" s="1332"/>
      <c r="JG11" s="1332"/>
      <c r="JH11" s="1332"/>
      <c r="JI11" s="1332"/>
      <c r="JJ11" s="1332"/>
      <c r="JK11" s="1332"/>
      <c r="JL11" s="1332"/>
      <c r="JM11" s="1332"/>
      <c r="JN11" s="1332"/>
      <c r="JO11" s="1332"/>
      <c r="JP11" s="1332"/>
      <c r="JQ11" s="1332"/>
      <c r="JR11" s="1332"/>
      <c r="JS11" s="1332"/>
      <c r="JT11" s="1332"/>
      <c r="JU11" s="1332"/>
      <c r="JV11" s="1332"/>
      <c r="JW11" s="1332"/>
      <c r="JX11" s="1332"/>
      <c r="JY11" s="1332"/>
      <c r="JZ11" s="1332"/>
      <c r="KA11" s="1332"/>
      <c r="KB11" s="1332"/>
      <c r="KC11" s="1332"/>
      <c r="KD11" s="1332"/>
      <c r="KE11" s="1332"/>
      <c r="KF11" s="1332"/>
      <c r="KG11" s="1332"/>
      <c r="KH11" s="1332"/>
      <c r="KI11" s="1332"/>
      <c r="KJ11" s="1332"/>
      <c r="KK11" s="1332"/>
      <c r="KL11" s="1332"/>
      <c r="KM11" s="1332"/>
      <c r="KN11" s="1332"/>
      <c r="KO11" s="1332"/>
      <c r="KP11" s="1332"/>
      <c r="KQ11" s="1332"/>
      <c r="KR11" s="1332"/>
      <c r="KS11" s="1332"/>
      <c r="KT11" s="1332"/>
      <c r="KU11" s="1332"/>
      <c r="KV11" s="1332"/>
      <c r="KW11" s="1332"/>
      <c r="KX11" s="1332"/>
      <c r="KY11" s="1332"/>
      <c r="KZ11" s="1332"/>
      <c r="LA11" s="1332"/>
      <c r="LB11" s="1332"/>
      <c r="LC11" s="1332"/>
      <c r="LD11" s="1332"/>
      <c r="LE11" s="1332"/>
      <c r="LF11" s="1332"/>
      <c r="LG11" s="1332"/>
      <c r="LH11" s="1332"/>
      <c r="LI11" s="1332"/>
      <c r="LJ11" s="1332"/>
      <c r="LK11" s="1332"/>
      <c r="LL11" s="1332"/>
      <c r="LM11" s="1332"/>
      <c r="LN11" s="1332"/>
      <c r="LO11" s="1332"/>
      <c r="LP11" s="1332"/>
      <c r="LQ11" s="1332"/>
      <c r="LR11" s="1332"/>
      <c r="LS11" s="1332"/>
      <c r="LT11" s="1332"/>
      <c r="LU11" s="1332"/>
      <c r="LV11" s="1332"/>
      <c r="LW11" s="1332"/>
      <c r="LX11" s="1332"/>
      <c r="LY11" s="1332"/>
      <c r="LZ11" s="1332"/>
      <c r="MA11" s="1332"/>
      <c r="MB11" s="1332"/>
      <c r="MC11" s="1332"/>
      <c r="MD11" s="1332"/>
      <c r="ME11" s="1332"/>
      <c r="MF11" s="1332"/>
      <c r="MG11" s="1332"/>
      <c r="MH11" s="1332"/>
      <c r="MI11" s="1332"/>
      <c r="MJ11" s="1332"/>
      <c r="MK11" s="1332"/>
      <c r="ML11" s="1332"/>
      <c r="MM11" s="1332"/>
      <c r="MN11" s="1332"/>
      <c r="MO11" s="1332"/>
      <c r="MP11" s="1332"/>
      <c r="MQ11" s="1332"/>
      <c r="MR11" s="1332"/>
      <c r="MS11" s="1332"/>
      <c r="MT11" s="1332"/>
      <c r="MU11" s="1332"/>
      <c r="MV11" s="1332"/>
      <c r="MW11" s="1332"/>
      <c r="MX11" s="1332"/>
      <c r="MY11" s="1332"/>
      <c r="MZ11" s="1332"/>
      <c r="NA11" s="1332"/>
      <c r="NB11" s="1332"/>
      <c r="NC11" s="1332"/>
      <c r="ND11" s="1332"/>
      <c r="NE11" s="1332"/>
      <c r="NF11" s="1332"/>
      <c r="NG11" s="1332"/>
      <c r="NH11" s="1332"/>
      <c r="NI11" s="1332"/>
      <c r="NJ11" s="1332"/>
      <c r="NK11" s="1332"/>
      <c r="NL11" s="1332"/>
      <c r="NM11" s="1332"/>
      <c r="NN11" s="1332"/>
      <c r="NO11" s="1332"/>
      <c r="NP11" s="1332"/>
      <c r="NQ11" s="1332"/>
      <c r="NR11" s="1332"/>
      <c r="NS11" s="1332"/>
      <c r="NT11" s="1332"/>
      <c r="NU11" s="1332"/>
      <c r="NV11" s="1332"/>
      <c r="NW11" s="1332"/>
      <c r="NX11" s="1332"/>
      <c r="NY11" s="1332"/>
      <c r="NZ11" s="1332"/>
      <c r="OA11" s="1332"/>
      <c r="OB11" s="1332"/>
      <c r="OC11" s="1332"/>
      <c r="OD11" s="1332"/>
      <c r="OE11" s="1332"/>
      <c r="OF11" s="1332"/>
      <c r="OG11" s="1332"/>
      <c r="OH11" s="1332"/>
      <c r="OI11" s="1332"/>
      <c r="OJ11" s="1332"/>
      <c r="OK11" s="1332"/>
      <c r="OL11" s="1332"/>
      <c r="OM11" s="1332"/>
      <c r="ON11" s="1332"/>
      <c r="OO11" s="1332"/>
      <c r="OP11" s="1332"/>
      <c r="OQ11" s="1332"/>
      <c r="OR11" s="1332"/>
      <c r="OS11" s="1332"/>
      <c r="OT11" s="1332"/>
      <c r="OU11" s="1332"/>
      <c r="OV11" s="1332"/>
      <c r="OW11" s="1332"/>
      <c r="OX11" s="1332"/>
      <c r="OY11" s="1332"/>
      <c r="OZ11" s="1332"/>
      <c r="PA11" s="1332"/>
      <c r="PB11" s="1332"/>
      <c r="PC11" s="1332"/>
      <c r="PD11" s="1332"/>
      <c r="PE11" s="1332"/>
      <c r="PF11" s="1332"/>
      <c r="PG11" s="1332"/>
      <c r="PH11" s="1332"/>
      <c r="PI11" s="1332"/>
      <c r="PJ11" s="1332"/>
      <c r="PK11" s="1332"/>
      <c r="PL11" s="1332"/>
      <c r="PM11" s="1332"/>
      <c r="PN11" s="1332"/>
      <c r="PO11" s="1332"/>
      <c r="PP11" s="1332"/>
      <c r="PQ11" s="1332"/>
      <c r="PR11" s="1332"/>
      <c r="PS11" s="1332"/>
      <c r="PT11" s="1332"/>
      <c r="PU11" s="1332"/>
      <c r="PV11" s="1332"/>
      <c r="PW11" s="1332"/>
      <c r="PX11" s="1332"/>
      <c r="PY11" s="1332"/>
      <c r="PZ11" s="1332"/>
      <c r="QA11" s="1332"/>
      <c r="QB11" s="1332"/>
      <c r="QC11" s="1332"/>
      <c r="QD11" s="1332"/>
      <c r="QE11" s="1332"/>
      <c r="QF11" s="1332"/>
      <c r="QG11" s="1332"/>
      <c r="QH11" s="1332"/>
      <c r="QI11" s="1332"/>
      <c r="QJ11" s="1332"/>
      <c r="QK11" s="1332"/>
      <c r="QL11" s="1332"/>
      <c r="QM11" s="1332"/>
      <c r="QN11" s="1332"/>
      <c r="QO11" s="1332"/>
      <c r="QP11" s="1332"/>
      <c r="QQ11" s="1332"/>
      <c r="QR11" s="1332"/>
      <c r="QS11" s="1332"/>
      <c r="QT11" s="1332"/>
      <c r="QU11" s="1332"/>
      <c r="QV11" s="1332"/>
      <c r="QW11" s="1332"/>
      <c r="QX11" s="1332"/>
      <c r="QY11" s="1332"/>
      <c r="QZ11" s="1332"/>
      <c r="RA11" s="1332"/>
      <c r="RB11" s="1332"/>
      <c r="RC11" s="1332"/>
      <c r="RD11" s="1332"/>
      <c r="RE11" s="1332"/>
      <c r="RF11" s="1332"/>
      <c r="RG11" s="1332"/>
      <c r="RH11" s="1332"/>
      <c r="RI11" s="1332"/>
      <c r="RJ11" s="1332"/>
      <c r="RK11" s="1332"/>
      <c r="RL11" s="1332"/>
      <c r="RM11" s="1332"/>
      <c r="RN11" s="1332"/>
      <c r="RO11" s="1332"/>
      <c r="RP11" s="1332"/>
      <c r="RQ11" s="1332"/>
      <c r="RR11" s="1332"/>
      <c r="RS11" s="1332"/>
      <c r="RT11" s="1332"/>
      <c r="RU11" s="1332"/>
      <c r="RV11" s="1332"/>
      <c r="RW11" s="1332"/>
      <c r="RX11" s="1332"/>
      <c r="RY11" s="1332"/>
      <c r="RZ11" s="1332"/>
      <c r="SA11" s="1332"/>
      <c r="SB11" s="1332"/>
      <c r="SC11" s="1332"/>
      <c r="SD11" s="1332"/>
      <c r="SE11" s="1332"/>
      <c r="SF11" s="1332"/>
      <c r="SG11" s="1332"/>
      <c r="SH11" s="1332"/>
      <c r="SI11" s="1332"/>
      <c r="SJ11" s="1332"/>
      <c r="SK11" s="1332"/>
      <c r="SL11" s="1332"/>
      <c r="SM11" s="1332"/>
      <c r="SN11" s="1332"/>
      <c r="SO11" s="1332"/>
      <c r="SP11" s="1332"/>
      <c r="SQ11" s="1332"/>
      <c r="SR11" s="1332"/>
      <c r="SS11" s="1332"/>
      <c r="ST11" s="1332"/>
      <c r="SU11" s="1332"/>
      <c r="SV11" s="1332"/>
      <c r="SW11" s="1332"/>
      <c r="SX11" s="1332"/>
      <c r="SY11" s="1332"/>
      <c r="SZ11" s="1332"/>
      <c r="TA11" s="1332"/>
      <c r="TB11" s="1332"/>
      <c r="TC11" s="1332"/>
      <c r="TD11" s="645"/>
    </row>
    <row r="12" spans="1:524" s="643" customFormat="1" ht="15">
      <c r="A12" s="1458"/>
      <c r="B12" s="635" t="s">
        <v>60</v>
      </c>
      <c r="C12" s="646" t="s">
        <v>302</v>
      </c>
      <c r="D12" s="636">
        <v>10</v>
      </c>
      <c r="E12" s="647">
        <f t="shared" si="5"/>
        <v>0.79742858078976186</v>
      </c>
      <c r="F12" s="636" t="s">
        <v>32</v>
      </c>
      <c r="G12" s="637">
        <v>4350</v>
      </c>
      <c r="H12" s="648">
        <v>307</v>
      </c>
      <c r="I12" s="639">
        <v>16.510000000000002</v>
      </c>
      <c r="J12" s="639">
        <v>16.510000000000002</v>
      </c>
      <c r="K12" s="639">
        <f t="shared" si="0"/>
        <v>0</v>
      </c>
      <c r="L12" s="640">
        <f t="shared" si="9"/>
        <v>1335450</v>
      </c>
      <c r="M12" s="639">
        <v>4.536248768480001</v>
      </c>
      <c r="N12" s="639">
        <f t="shared" si="6"/>
        <v>19732.682142888003</v>
      </c>
      <c r="O12" s="639">
        <f t="shared" si="10"/>
        <v>71818.5</v>
      </c>
      <c r="P12" s="639">
        <f t="shared" si="11"/>
        <v>0</v>
      </c>
      <c r="Q12" s="639">
        <f t="shared" si="12"/>
        <v>71818.5</v>
      </c>
      <c r="R12" s="639">
        <v>0</v>
      </c>
      <c r="S12" s="639">
        <f t="shared" si="13"/>
        <v>91551.182142888007</v>
      </c>
      <c r="T12" s="639">
        <v>851708.09646152996</v>
      </c>
      <c r="U12" s="639">
        <f t="shared" si="7"/>
        <v>84691.195321820545</v>
      </c>
      <c r="V12" s="639">
        <f t="shared" si="14"/>
        <v>787889.08090798336</v>
      </c>
      <c r="W12" s="641">
        <f>IF(L12=0,0,(HLOOKUP(F12,'2012-2013 CE W T&amp;D &amp; ConsCredit'!$C$6:$P$36,D12+1,FALSE)))</f>
        <v>0.772479894449701</v>
      </c>
      <c r="X12" s="639">
        <f t="shared" si="15"/>
        <v>1031608.2750428532</v>
      </c>
      <c r="Y12" s="642">
        <f t="shared" si="16"/>
        <v>21.483902181766066</v>
      </c>
      <c r="AA12" s="639">
        <f t="shared" si="3"/>
        <v>91551.182142888007</v>
      </c>
      <c r="AB12" s="639">
        <f t="shared" si="8"/>
        <v>84691.195321820545</v>
      </c>
      <c r="AC12" s="641">
        <f>IF(L12=0,0,(HLOOKUP(F12,'2012-2013 CE W T&amp;D No ConsCredi'!$C$6:$P$36,D12+1,FALSE)))</f>
        <v>0.70225444949972815</v>
      </c>
      <c r="AD12" s="639">
        <f t="shared" si="4"/>
        <v>937825.70458441193</v>
      </c>
      <c r="AE12" s="642">
        <f t="shared" si="17"/>
        <v>11.073473470538946</v>
      </c>
      <c r="AF12" s="1332"/>
      <c r="AG12" s="1332"/>
      <c r="AH12" s="1332"/>
      <c r="AI12" s="1332"/>
      <c r="AJ12" s="1332"/>
      <c r="AK12" s="1332"/>
      <c r="AL12" s="1332"/>
      <c r="AM12" s="1332"/>
      <c r="AN12" s="1332"/>
      <c r="AO12" s="1332"/>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c r="HV12" s="1332"/>
      <c r="HW12" s="1332"/>
      <c r="HX12" s="1332"/>
      <c r="HY12" s="1332"/>
      <c r="HZ12" s="1332"/>
      <c r="IA12" s="1332"/>
      <c r="IB12" s="1332"/>
      <c r="IC12" s="1332"/>
      <c r="ID12" s="1332"/>
      <c r="IE12" s="1332"/>
      <c r="IF12" s="1332"/>
      <c r="IG12" s="1332"/>
      <c r="IH12" s="1332"/>
      <c r="II12" s="1332"/>
      <c r="IJ12" s="1332"/>
      <c r="IK12" s="1332"/>
      <c r="IL12" s="1332"/>
      <c r="IM12" s="1332"/>
      <c r="IN12" s="1332"/>
      <c r="IO12" s="1332"/>
      <c r="IP12" s="1332"/>
      <c r="IQ12" s="1332"/>
      <c r="IR12" s="1332"/>
      <c r="IS12" s="1332"/>
      <c r="IT12" s="1332"/>
      <c r="IU12" s="1332"/>
      <c r="IV12" s="1332"/>
      <c r="IW12" s="1332"/>
      <c r="IX12" s="1332"/>
      <c r="IY12" s="1332"/>
      <c r="IZ12" s="1332"/>
      <c r="JA12" s="1332"/>
      <c r="JB12" s="1332"/>
      <c r="JC12" s="1332"/>
      <c r="JD12" s="1332"/>
      <c r="JE12" s="1332"/>
      <c r="JF12" s="1332"/>
      <c r="JG12" s="1332"/>
      <c r="JH12" s="1332"/>
      <c r="JI12" s="1332"/>
      <c r="JJ12" s="1332"/>
      <c r="JK12" s="1332"/>
      <c r="JL12" s="1332"/>
      <c r="JM12" s="1332"/>
      <c r="JN12" s="1332"/>
      <c r="JO12" s="1332"/>
      <c r="JP12" s="1332"/>
      <c r="JQ12" s="1332"/>
      <c r="JR12" s="1332"/>
      <c r="JS12" s="1332"/>
      <c r="JT12" s="1332"/>
      <c r="JU12" s="1332"/>
      <c r="JV12" s="1332"/>
      <c r="JW12" s="1332"/>
      <c r="JX12" s="1332"/>
      <c r="JY12" s="1332"/>
      <c r="JZ12" s="1332"/>
      <c r="KA12" s="1332"/>
      <c r="KB12" s="1332"/>
      <c r="KC12" s="1332"/>
      <c r="KD12" s="1332"/>
      <c r="KE12" s="1332"/>
      <c r="KF12" s="1332"/>
      <c r="KG12" s="1332"/>
      <c r="KH12" s="1332"/>
      <c r="KI12" s="1332"/>
      <c r="KJ12" s="1332"/>
      <c r="KK12" s="1332"/>
      <c r="KL12" s="1332"/>
      <c r="KM12" s="1332"/>
      <c r="KN12" s="1332"/>
      <c r="KO12" s="1332"/>
      <c r="KP12" s="1332"/>
      <c r="KQ12" s="1332"/>
      <c r="KR12" s="1332"/>
      <c r="KS12" s="1332"/>
      <c r="KT12" s="1332"/>
      <c r="KU12" s="1332"/>
      <c r="KV12" s="1332"/>
      <c r="KW12" s="1332"/>
      <c r="KX12" s="1332"/>
      <c r="KY12" s="1332"/>
      <c r="KZ12" s="1332"/>
      <c r="LA12" s="1332"/>
      <c r="LB12" s="1332"/>
      <c r="LC12" s="1332"/>
      <c r="LD12" s="1332"/>
      <c r="LE12" s="1332"/>
      <c r="LF12" s="1332"/>
      <c r="LG12" s="1332"/>
      <c r="LH12" s="1332"/>
      <c r="LI12" s="1332"/>
      <c r="LJ12" s="1332"/>
      <c r="LK12" s="1332"/>
      <c r="LL12" s="1332"/>
      <c r="LM12" s="1332"/>
      <c r="LN12" s="1332"/>
      <c r="LO12" s="1332"/>
      <c r="LP12" s="1332"/>
      <c r="LQ12" s="1332"/>
      <c r="LR12" s="1332"/>
      <c r="LS12" s="1332"/>
      <c r="LT12" s="1332"/>
      <c r="LU12" s="1332"/>
      <c r="LV12" s="1332"/>
      <c r="LW12" s="1332"/>
      <c r="LX12" s="1332"/>
      <c r="LY12" s="1332"/>
      <c r="LZ12" s="1332"/>
      <c r="MA12" s="1332"/>
      <c r="MB12" s="1332"/>
      <c r="MC12" s="1332"/>
      <c r="MD12" s="1332"/>
      <c r="ME12" s="1332"/>
      <c r="MF12" s="1332"/>
      <c r="MG12" s="1332"/>
      <c r="MH12" s="1332"/>
      <c r="MI12" s="1332"/>
      <c r="MJ12" s="1332"/>
      <c r="MK12" s="1332"/>
      <c r="ML12" s="1332"/>
      <c r="MM12" s="1332"/>
      <c r="MN12" s="1332"/>
      <c r="MO12" s="1332"/>
      <c r="MP12" s="1332"/>
      <c r="MQ12" s="1332"/>
      <c r="MR12" s="1332"/>
      <c r="MS12" s="1332"/>
      <c r="MT12" s="1332"/>
      <c r="MU12" s="1332"/>
      <c r="MV12" s="1332"/>
      <c r="MW12" s="1332"/>
      <c r="MX12" s="1332"/>
      <c r="MY12" s="1332"/>
      <c r="MZ12" s="1332"/>
      <c r="NA12" s="1332"/>
      <c r="NB12" s="1332"/>
      <c r="NC12" s="1332"/>
      <c r="ND12" s="1332"/>
      <c r="NE12" s="1332"/>
      <c r="NF12" s="1332"/>
      <c r="NG12" s="1332"/>
      <c r="NH12" s="1332"/>
      <c r="NI12" s="1332"/>
      <c r="NJ12" s="1332"/>
      <c r="NK12" s="1332"/>
      <c r="NL12" s="1332"/>
      <c r="NM12" s="1332"/>
      <c r="NN12" s="1332"/>
      <c r="NO12" s="1332"/>
      <c r="NP12" s="1332"/>
      <c r="NQ12" s="1332"/>
      <c r="NR12" s="1332"/>
      <c r="NS12" s="1332"/>
      <c r="NT12" s="1332"/>
      <c r="NU12" s="1332"/>
      <c r="NV12" s="1332"/>
      <c r="NW12" s="1332"/>
      <c r="NX12" s="1332"/>
      <c r="NY12" s="1332"/>
      <c r="NZ12" s="1332"/>
      <c r="OA12" s="1332"/>
      <c r="OB12" s="1332"/>
      <c r="OC12" s="1332"/>
      <c r="OD12" s="1332"/>
      <c r="OE12" s="1332"/>
      <c r="OF12" s="1332"/>
      <c r="OG12" s="1332"/>
      <c r="OH12" s="1332"/>
      <c r="OI12" s="1332"/>
      <c r="OJ12" s="1332"/>
      <c r="OK12" s="1332"/>
      <c r="OL12" s="1332"/>
      <c r="OM12" s="1332"/>
      <c r="ON12" s="1332"/>
      <c r="OO12" s="1332"/>
      <c r="OP12" s="1332"/>
      <c r="OQ12" s="1332"/>
      <c r="OR12" s="1332"/>
      <c r="OS12" s="1332"/>
      <c r="OT12" s="1332"/>
      <c r="OU12" s="1332"/>
      <c r="OV12" s="1332"/>
      <c r="OW12" s="1332"/>
      <c r="OX12" s="1332"/>
      <c r="OY12" s="1332"/>
      <c r="OZ12" s="1332"/>
      <c r="PA12" s="1332"/>
      <c r="PB12" s="1332"/>
      <c r="PC12" s="1332"/>
      <c r="PD12" s="1332"/>
      <c r="PE12" s="1332"/>
      <c r="PF12" s="1332"/>
      <c r="PG12" s="1332"/>
      <c r="PH12" s="1332"/>
      <c r="PI12" s="1332"/>
      <c r="PJ12" s="1332"/>
      <c r="PK12" s="1332"/>
      <c r="PL12" s="1332"/>
      <c r="PM12" s="1332"/>
      <c r="PN12" s="1332"/>
      <c r="PO12" s="1332"/>
      <c r="PP12" s="1332"/>
      <c r="PQ12" s="1332"/>
      <c r="PR12" s="1332"/>
      <c r="PS12" s="1332"/>
      <c r="PT12" s="1332"/>
      <c r="PU12" s="1332"/>
      <c r="PV12" s="1332"/>
      <c r="PW12" s="1332"/>
      <c r="PX12" s="1332"/>
      <c r="PY12" s="1332"/>
      <c r="PZ12" s="1332"/>
      <c r="QA12" s="1332"/>
      <c r="QB12" s="1332"/>
      <c r="QC12" s="1332"/>
      <c r="QD12" s="1332"/>
      <c r="QE12" s="1332"/>
      <c r="QF12" s="1332"/>
      <c r="QG12" s="1332"/>
      <c r="QH12" s="1332"/>
      <c r="QI12" s="1332"/>
      <c r="QJ12" s="1332"/>
      <c r="QK12" s="1332"/>
      <c r="QL12" s="1332"/>
      <c r="QM12" s="1332"/>
      <c r="QN12" s="1332"/>
      <c r="QO12" s="1332"/>
      <c r="QP12" s="1332"/>
      <c r="QQ12" s="1332"/>
      <c r="QR12" s="1332"/>
      <c r="QS12" s="1332"/>
      <c r="QT12" s="1332"/>
      <c r="QU12" s="1332"/>
      <c r="QV12" s="1332"/>
      <c r="QW12" s="1332"/>
      <c r="QX12" s="1332"/>
      <c r="QY12" s="1332"/>
      <c r="QZ12" s="1332"/>
      <c r="RA12" s="1332"/>
      <c r="RB12" s="1332"/>
      <c r="RC12" s="1332"/>
      <c r="RD12" s="1332"/>
      <c r="RE12" s="1332"/>
      <c r="RF12" s="1332"/>
      <c r="RG12" s="1332"/>
      <c r="RH12" s="1332"/>
      <c r="RI12" s="1332"/>
      <c r="RJ12" s="1332"/>
      <c r="RK12" s="1332"/>
      <c r="RL12" s="1332"/>
      <c r="RM12" s="1332"/>
      <c r="RN12" s="1332"/>
      <c r="RO12" s="1332"/>
      <c r="RP12" s="1332"/>
      <c r="RQ12" s="1332"/>
      <c r="RR12" s="1332"/>
      <c r="RS12" s="1332"/>
      <c r="RT12" s="1332"/>
      <c r="RU12" s="1332"/>
      <c r="RV12" s="1332"/>
      <c r="RW12" s="1332"/>
      <c r="RX12" s="1332"/>
      <c r="RY12" s="1332"/>
      <c r="RZ12" s="1332"/>
      <c r="SA12" s="1332"/>
      <c r="SB12" s="1332"/>
      <c r="SC12" s="1332"/>
      <c r="SD12" s="1332"/>
      <c r="SE12" s="1332"/>
      <c r="SF12" s="1332"/>
      <c r="SG12" s="1332"/>
      <c r="SH12" s="1332"/>
      <c r="SI12" s="1332"/>
      <c r="SJ12" s="1332"/>
      <c r="SK12" s="1332"/>
      <c r="SL12" s="1332"/>
      <c r="SM12" s="1332"/>
      <c r="SN12" s="1332"/>
      <c r="SO12" s="1332"/>
      <c r="SP12" s="1332"/>
      <c r="SQ12" s="1332"/>
      <c r="SR12" s="1332"/>
      <c r="SS12" s="1332"/>
      <c r="ST12" s="1332"/>
      <c r="SU12" s="1332"/>
      <c r="SV12" s="1332"/>
      <c r="SW12" s="1332"/>
      <c r="SX12" s="1332"/>
      <c r="SY12" s="1332"/>
      <c r="SZ12" s="1332"/>
      <c r="TA12" s="1332"/>
      <c r="TB12" s="1332"/>
      <c r="TC12" s="1332"/>
      <c r="TD12" s="645"/>
    </row>
    <row r="13" spans="1:524" s="643" customFormat="1" ht="15">
      <c r="A13" s="1459"/>
      <c r="B13" s="635" t="s">
        <v>60</v>
      </c>
      <c r="C13" s="636" t="s">
        <v>303</v>
      </c>
      <c r="D13" s="636">
        <v>30</v>
      </c>
      <c r="E13" s="604">
        <f t="shared" si="5"/>
        <v>0</v>
      </c>
      <c r="F13" s="636" t="s">
        <v>31</v>
      </c>
      <c r="G13" s="637">
        <v>0</v>
      </c>
      <c r="H13" s="638">
        <v>0.76</v>
      </c>
      <c r="I13" s="639">
        <v>0.75</v>
      </c>
      <c r="J13" s="639">
        <v>1.27</v>
      </c>
      <c r="K13" s="639">
        <f t="shared" si="0"/>
        <v>0.52</v>
      </c>
      <c r="L13" s="640">
        <f t="shared" si="9"/>
        <v>0</v>
      </c>
      <c r="M13" s="639">
        <v>0.20606823600000002</v>
      </c>
      <c r="N13" s="639">
        <f t="shared" si="6"/>
        <v>0</v>
      </c>
      <c r="O13" s="639">
        <f t="shared" si="10"/>
        <v>0</v>
      </c>
      <c r="P13" s="639">
        <f t="shared" si="11"/>
        <v>0</v>
      </c>
      <c r="Q13" s="639">
        <f t="shared" si="12"/>
        <v>0</v>
      </c>
      <c r="R13" s="639">
        <v>0</v>
      </c>
      <c r="S13" s="639">
        <f t="shared" si="13"/>
        <v>0</v>
      </c>
      <c r="T13" s="639"/>
      <c r="U13" s="639">
        <f t="shared" si="7"/>
        <v>0</v>
      </c>
      <c r="V13" s="639">
        <f t="shared" si="14"/>
        <v>0</v>
      </c>
      <c r="W13" s="641">
        <f>IF(L13=0,0,(HLOOKUP(F13,'2012-2013 CE W T&amp;D &amp; ConsCredit'!$C$6:$P$36,D13+1,FALSE)))</f>
        <v>0</v>
      </c>
      <c r="X13" s="639">
        <f t="shared" si="15"/>
        <v>0</v>
      </c>
      <c r="Y13" s="642" t="e">
        <f t="shared" si="16"/>
        <v>#DIV/0!</v>
      </c>
      <c r="AA13" s="639">
        <f t="shared" si="3"/>
        <v>0</v>
      </c>
      <c r="AB13" s="639">
        <f t="shared" si="8"/>
        <v>0</v>
      </c>
      <c r="AC13" s="641">
        <f>IF(L13=0,0,(HLOOKUP(F13,'2012-2013 CE W T&amp;D No ConsCredi'!$C$6:$P$36,D13+1,FALSE)))</f>
        <v>0</v>
      </c>
      <c r="AD13" s="639">
        <f t="shared" si="4"/>
        <v>0</v>
      </c>
      <c r="AE13" s="642" t="e">
        <f t="shared" si="17"/>
        <v>#DIV/0!</v>
      </c>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2"/>
      <c r="IX13" s="1332"/>
      <c r="IY13" s="1332"/>
      <c r="IZ13" s="1332"/>
      <c r="JA13" s="1332"/>
      <c r="JB13" s="1332"/>
      <c r="JC13" s="1332"/>
      <c r="JD13" s="1332"/>
      <c r="JE13" s="1332"/>
      <c r="JF13" s="1332"/>
      <c r="JG13" s="1332"/>
      <c r="JH13" s="1332"/>
      <c r="JI13" s="1332"/>
      <c r="JJ13" s="1332"/>
      <c r="JK13" s="1332"/>
      <c r="JL13" s="1332"/>
      <c r="JM13" s="1332"/>
      <c r="JN13" s="1332"/>
      <c r="JO13" s="1332"/>
      <c r="JP13" s="1332"/>
      <c r="JQ13" s="1332"/>
      <c r="JR13" s="1332"/>
      <c r="JS13" s="1332"/>
      <c r="JT13" s="1332"/>
      <c r="JU13" s="1332"/>
      <c r="JV13" s="1332"/>
      <c r="JW13" s="1332"/>
      <c r="JX13" s="1332"/>
      <c r="JY13" s="1332"/>
      <c r="JZ13" s="1332"/>
      <c r="KA13" s="1332"/>
      <c r="KB13" s="1332"/>
      <c r="KC13" s="1332"/>
      <c r="KD13" s="1332"/>
      <c r="KE13" s="1332"/>
      <c r="KF13" s="1332"/>
      <c r="KG13" s="1332"/>
      <c r="KH13" s="1332"/>
      <c r="KI13" s="1332"/>
      <c r="KJ13" s="1332"/>
      <c r="KK13" s="1332"/>
      <c r="KL13" s="1332"/>
      <c r="KM13" s="1332"/>
      <c r="KN13" s="1332"/>
      <c r="KO13" s="1332"/>
      <c r="KP13" s="1332"/>
      <c r="KQ13" s="1332"/>
      <c r="KR13" s="1332"/>
      <c r="KS13" s="1332"/>
      <c r="KT13" s="1332"/>
      <c r="KU13" s="1332"/>
      <c r="KV13" s="1332"/>
      <c r="KW13" s="1332"/>
      <c r="KX13" s="1332"/>
      <c r="KY13" s="1332"/>
      <c r="KZ13" s="1332"/>
      <c r="LA13" s="1332"/>
      <c r="LB13" s="1332"/>
      <c r="LC13" s="1332"/>
      <c r="LD13" s="1332"/>
      <c r="LE13" s="1332"/>
      <c r="LF13" s="1332"/>
      <c r="LG13" s="1332"/>
      <c r="LH13" s="1332"/>
      <c r="LI13" s="1332"/>
      <c r="LJ13" s="1332"/>
      <c r="LK13" s="1332"/>
      <c r="LL13" s="1332"/>
      <c r="LM13" s="1332"/>
      <c r="LN13" s="1332"/>
      <c r="LO13" s="1332"/>
      <c r="LP13" s="1332"/>
      <c r="LQ13" s="1332"/>
      <c r="LR13" s="1332"/>
      <c r="LS13" s="1332"/>
      <c r="LT13" s="1332"/>
      <c r="LU13" s="1332"/>
      <c r="LV13" s="1332"/>
      <c r="LW13" s="1332"/>
      <c r="LX13" s="1332"/>
      <c r="LY13" s="1332"/>
      <c r="LZ13" s="1332"/>
      <c r="MA13" s="1332"/>
      <c r="MB13" s="1332"/>
      <c r="MC13" s="1332"/>
      <c r="MD13" s="1332"/>
      <c r="ME13" s="1332"/>
      <c r="MF13" s="1332"/>
      <c r="MG13" s="1332"/>
      <c r="MH13" s="1332"/>
      <c r="MI13" s="1332"/>
      <c r="MJ13" s="1332"/>
      <c r="MK13" s="1332"/>
      <c r="ML13" s="1332"/>
      <c r="MM13" s="1332"/>
      <c r="MN13" s="1332"/>
      <c r="MO13" s="1332"/>
      <c r="MP13" s="1332"/>
      <c r="MQ13" s="1332"/>
      <c r="MR13" s="1332"/>
      <c r="MS13" s="1332"/>
      <c r="MT13" s="1332"/>
      <c r="MU13" s="1332"/>
      <c r="MV13" s="1332"/>
      <c r="MW13" s="1332"/>
      <c r="MX13" s="1332"/>
      <c r="MY13" s="1332"/>
      <c r="MZ13" s="1332"/>
      <c r="NA13" s="1332"/>
      <c r="NB13" s="1332"/>
      <c r="NC13" s="1332"/>
      <c r="ND13" s="1332"/>
      <c r="NE13" s="1332"/>
      <c r="NF13" s="1332"/>
      <c r="NG13" s="1332"/>
      <c r="NH13" s="1332"/>
      <c r="NI13" s="1332"/>
      <c r="NJ13" s="1332"/>
      <c r="NK13" s="1332"/>
      <c r="NL13" s="1332"/>
      <c r="NM13" s="1332"/>
      <c r="NN13" s="1332"/>
      <c r="NO13" s="1332"/>
      <c r="NP13" s="1332"/>
      <c r="NQ13" s="1332"/>
      <c r="NR13" s="1332"/>
      <c r="NS13" s="1332"/>
      <c r="NT13" s="1332"/>
      <c r="NU13" s="1332"/>
      <c r="NV13" s="1332"/>
      <c r="NW13" s="1332"/>
      <c r="NX13" s="1332"/>
      <c r="NY13" s="1332"/>
      <c r="NZ13" s="1332"/>
      <c r="OA13" s="1332"/>
      <c r="OB13" s="1332"/>
      <c r="OC13" s="1332"/>
      <c r="OD13" s="1332"/>
      <c r="OE13" s="1332"/>
      <c r="OF13" s="1332"/>
      <c r="OG13" s="1332"/>
      <c r="OH13" s="1332"/>
      <c r="OI13" s="1332"/>
      <c r="OJ13" s="1332"/>
      <c r="OK13" s="1332"/>
      <c r="OL13" s="1332"/>
      <c r="OM13" s="1332"/>
      <c r="ON13" s="1332"/>
      <c r="OO13" s="1332"/>
      <c r="OP13" s="1332"/>
      <c r="OQ13" s="1332"/>
      <c r="OR13" s="1332"/>
      <c r="OS13" s="1332"/>
      <c r="OT13" s="1332"/>
      <c r="OU13" s="1332"/>
      <c r="OV13" s="1332"/>
      <c r="OW13" s="1332"/>
      <c r="OX13" s="1332"/>
      <c r="OY13" s="1332"/>
      <c r="OZ13" s="1332"/>
      <c r="PA13" s="1332"/>
      <c r="PB13" s="1332"/>
      <c r="PC13" s="1332"/>
      <c r="PD13" s="1332"/>
      <c r="PE13" s="1332"/>
      <c r="PF13" s="1332"/>
      <c r="PG13" s="1332"/>
      <c r="PH13" s="1332"/>
      <c r="PI13" s="1332"/>
      <c r="PJ13" s="1332"/>
      <c r="PK13" s="1332"/>
      <c r="PL13" s="1332"/>
      <c r="PM13" s="1332"/>
      <c r="PN13" s="1332"/>
      <c r="PO13" s="1332"/>
      <c r="PP13" s="1332"/>
      <c r="PQ13" s="1332"/>
      <c r="PR13" s="1332"/>
      <c r="PS13" s="1332"/>
      <c r="PT13" s="1332"/>
      <c r="PU13" s="1332"/>
      <c r="PV13" s="1332"/>
      <c r="PW13" s="1332"/>
      <c r="PX13" s="1332"/>
      <c r="PY13" s="1332"/>
      <c r="PZ13" s="1332"/>
      <c r="QA13" s="1332"/>
      <c r="QB13" s="1332"/>
      <c r="QC13" s="1332"/>
      <c r="QD13" s="1332"/>
      <c r="QE13" s="1332"/>
      <c r="QF13" s="1332"/>
      <c r="QG13" s="1332"/>
      <c r="QH13" s="1332"/>
      <c r="QI13" s="1332"/>
      <c r="QJ13" s="1332"/>
      <c r="QK13" s="1332"/>
      <c r="QL13" s="1332"/>
      <c r="QM13" s="1332"/>
      <c r="QN13" s="1332"/>
      <c r="QO13" s="1332"/>
      <c r="QP13" s="1332"/>
      <c r="QQ13" s="1332"/>
      <c r="QR13" s="1332"/>
      <c r="QS13" s="1332"/>
      <c r="QT13" s="1332"/>
      <c r="QU13" s="1332"/>
      <c r="QV13" s="1332"/>
      <c r="QW13" s="1332"/>
      <c r="QX13" s="1332"/>
      <c r="QY13" s="1332"/>
      <c r="QZ13" s="1332"/>
      <c r="RA13" s="1332"/>
      <c r="RB13" s="1332"/>
      <c r="RC13" s="1332"/>
      <c r="RD13" s="1332"/>
      <c r="RE13" s="1332"/>
      <c r="RF13" s="1332"/>
      <c r="RG13" s="1332"/>
      <c r="RH13" s="1332"/>
      <c r="RI13" s="1332"/>
      <c r="RJ13" s="1332"/>
      <c r="RK13" s="1332"/>
      <c r="RL13" s="1332"/>
      <c r="RM13" s="1332"/>
      <c r="RN13" s="1332"/>
      <c r="RO13" s="1332"/>
      <c r="RP13" s="1332"/>
      <c r="RQ13" s="1332"/>
      <c r="RR13" s="1332"/>
      <c r="RS13" s="1332"/>
      <c r="RT13" s="1332"/>
      <c r="RU13" s="1332"/>
      <c r="RV13" s="1332"/>
      <c r="RW13" s="1332"/>
      <c r="RX13" s="1332"/>
      <c r="RY13" s="1332"/>
      <c r="RZ13" s="1332"/>
      <c r="SA13" s="1332"/>
      <c r="SB13" s="1332"/>
      <c r="SC13" s="1332"/>
      <c r="SD13" s="1332"/>
      <c r="SE13" s="1332"/>
      <c r="SF13" s="1332"/>
      <c r="SG13" s="1332"/>
      <c r="SH13" s="1332"/>
      <c r="SI13" s="1332"/>
      <c r="SJ13" s="1332"/>
      <c r="SK13" s="1332"/>
      <c r="SL13" s="1332"/>
      <c r="SM13" s="1332"/>
      <c r="SN13" s="1332"/>
      <c r="SO13" s="1332"/>
      <c r="SP13" s="1332"/>
      <c r="SQ13" s="1332"/>
      <c r="SR13" s="1332"/>
      <c r="SS13" s="1332"/>
      <c r="ST13" s="1332"/>
      <c r="SU13" s="1332"/>
      <c r="SV13" s="1332"/>
      <c r="SW13" s="1332"/>
      <c r="SX13" s="1332"/>
      <c r="SY13" s="1332"/>
      <c r="SZ13" s="1332"/>
      <c r="TA13" s="1332"/>
      <c r="TB13" s="1332"/>
      <c r="TC13" s="1332"/>
      <c r="TD13" s="645"/>
    </row>
    <row r="14" spans="1:524" s="643" customFormat="1" ht="15">
      <c r="A14" s="1459"/>
      <c r="B14" s="635" t="s">
        <v>60</v>
      </c>
      <c r="C14" s="636" t="s">
        <v>304</v>
      </c>
      <c r="D14" s="636">
        <v>30</v>
      </c>
      <c r="E14" s="604">
        <f t="shared" si="5"/>
        <v>1.280829911860451E-2</v>
      </c>
      <c r="F14" s="636" t="s">
        <v>31</v>
      </c>
      <c r="G14" s="637">
        <v>5500</v>
      </c>
      <c r="H14" s="638">
        <v>1.3</v>
      </c>
      <c r="I14" s="639">
        <v>0.75</v>
      </c>
      <c r="J14" s="639">
        <v>0.76</v>
      </c>
      <c r="K14" s="639">
        <f t="shared" si="0"/>
        <v>1.0000000000000009E-2</v>
      </c>
      <c r="L14" s="640">
        <f t="shared" si="9"/>
        <v>7150</v>
      </c>
      <c r="M14" s="639">
        <v>0.20606823600000002</v>
      </c>
      <c r="N14" s="639">
        <f t="shared" si="6"/>
        <v>1133.3752980000002</v>
      </c>
      <c r="O14" s="639">
        <f t="shared" si="10"/>
        <v>4125</v>
      </c>
      <c r="P14" s="639">
        <f t="shared" si="11"/>
        <v>55.00000000000005</v>
      </c>
      <c r="Q14" s="639">
        <f t="shared" si="12"/>
        <v>4180</v>
      </c>
      <c r="R14" s="639">
        <v>0</v>
      </c>
      <c r="S14" s="639">
        <f t="shared" si="13"/>
        <v>5313.3752979999999</v>
      </c>
      <c r="T14" s="639"/>
      <c r="U14" s="639">
        <f t="shared" si="7"/>
        <v>4915.2407937095286</v>
      </c>
      <c r="V14" s="639">
        <f t="shared" si="14"/>
        <v>0</v>
      </c>
      <c r="W14" s="641">
        <f>IF(L14=0,0,(HLOOKUP(F14,'2012-2013 CE W T&amp;D &amp; ConsCredit'!$C$6:$P$36,D14+1,FALSE)))</f>
        <v>2.1430340648595396</v>
      </c>
      <c r="X14" s="639">
        <f t="shared" si="15"/>
        <v>15322.693563745708</v>
      </c>
      <c r="Y14" s="642">
        <f t="shared" si="16"/>
        <v>3.1173841133796585</v>
      </c>
      <c r="AA14" s="639">
        <f t="shared" si="3"/>
        <v>5258.3752979999999</v>
      </c>
      <c r="AB14" s="639">
        <f t="shared" si="8"/>
        <v>4864.3619777983349</v>
      </c>
      <c r="AC14" s="641">
        <f>IF(L14=0,0,(HLOOKUP(F14,'2012-2013 CE W T&amp;D No ConsCredi'!$C$6:$P$36,D14+1,FALSE)))</f>
        <v>1.9482127862359451</v>
      </c>
      <c r="AD14" s="639">
        <f t="shared" si="4"/>
        <v>13929.721421587008</v>
      </c>
      <c r="AE14" s="642">
        <f t="shared" si="17"/>
        <v>2.8636276422610631</v>
      </c>
      <c r="AF14" s="1332"/>
      <c r="AG14" s="1332"/>
      <c r="AH14" s="1332"/>
      <c r="AI14" s="1332"/>
      <c r="AJ14" s="1332"/>
      <c r="AK14" s="1332"/>
      <c r="AL14" s="1332"/>
      <c r="AM14" s="1332"/>
      <c r="AN14" s="1332"/>
      <c r="AO14" s="1332"/>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c r="HV14" s="1332"/>
      <c r="HW14" s="1332"/>
      <c r="HX14" s="1332"/>
      <c r="HY14" s="1332"/>
      <c r="HZ14" s="1332"/>
      <c r="IA14" s="1332"/>
      <c r="IB14" s="1332"/>
      <c r="IC14" s="1332"/>
      <c r="ID14" s="1332"/>
      <c r="IE14" s="1332"/>
      <c r="IF14" s="1332"/>
      <c r="IG14" s="1332"/>
      <c r="IH14" s="1332"/>
      <c r="II14" s="1332"/>
      <c r="IJ14" s="1332"/>
      <c r="IK14" s="1332"/>
      <c r="IL14" s="1332"/>
      <c r="IM14" s="1332"/>
      <c r="IN14" s="1332"/>
      <c r="IO14" s="1332"/>
      <c r="IP14" s="1332"/>
      <c r="IQ14" s="1332"/>
      <c r="IR14" s="1332"/>
      <c r="IS14" s="1332"/>
      <c r="IT14" s="1332"/>
      <c r="IU14" s="1332"/>
      <c r="IV14" s="1332"/>
      <c r="IW14" s="1332"/>
      <c r="IX14" s="1332"/>
      <c r="IY14" s="1332"/>
      <c r="IZ14" s="1332"/>
      <c r="JA14" s="1332"/>
      <c r="JB14" s="1332"/>
      <c r="JC14" s="1332"/>
      <c r="JD14" s="1332"/>
      <c r="JE14" s="1332"/>
      <c r="JF14" s="1332"/>
      <c r="JG14" s="1332"/>
      <c r="JH14" s="1332"/>
      <c r="JI14" s="1332"/>
      <c r="JJ14" s="1332"/>
      <c r="JK14" s="1332"/>
      <c r="JL14" s="1332"/>
      <c r="JM14" s="1332"/>
      <c r="JN14" s="1332"/>
      <c r="JO14" s="1332"/>
      <c r="JP14" s="1332"/>
      <c r="JQ14" s="1332"/>
      <c r="JR14" s="1332"/>
      <c r="JS14" s="1332"/>
      <c r="JT14" s="1332"/>
      <c r="JU14" s="1332"/>
      <c r="JV14" s="1332"/>
      <c r="JW14" s="1332"/>
      <c r="JX14" s="1332"/>
      <c r="JY14" s="1332"/>
      <c r="JZ14" s="1332"/>
      <c r="KA14" s="1332"/>
      <c r="KB14" s="1332"/>
      <c r="KC14" s="1332"/>
      <c r="KD14" s="1332"/>
      <c r="KE14" s="1332"/>
      <c r="KF14" s="1332"/>
      <c r="KG14" s="1332"/>
      <c r="KH14" s="1332"/>
      <c r="KI14" s="1332"/>
      <c r="KJ14" s="1332"/>
      <c r="KK14" s="1332"/>
      <c r="KL14" s="1332"/>
      <c r="KM14" s="1332"/>
      <c r="KN14" s="1332"/>
      <c r="KO14" s="1332"/>
      <c r="KP14" s="1332"/>
      <c r="KQ14" s="1332"/>
      <c r="KR14" s="1332"/>
      <c r="KS14" s="1332"/>
      <c r="KT14" s="1332"/>
      <c r="KU14" s="1332"/>
      <c r="KV14" s="1332"/>
      <c r="KW14" s="1332"/>
      <c r="KX14" s="1332"/>
      <c r="KY14" s="1332"/>
      <c r="KZ14" s="1332"/>
      <c r="LA14" s="1332"/>
      <c r="LB14" s="1332"/>
      <c r="LC14" s="1332"/>
      <c r="LD14" s="1332"/>
      <c r="LE14" s="1332"/>
      <c r="LF14" s="1332"/>
      <c r="LG14" s="1332"/>
      <c r="LH14" s="1332"/>
      <c r="LI14" s="1332"/>
      <c r="LJ14" s="1332"/>
      <c r="LK14" s="1332"/>
      <c r="LL14" s="1332"/>
      <c r="LM14" s="1332"/>
      <c r="LN14" s="1332"/>
      <c r="LO14" s="1332"/>
      <c r="LP14" s="1332"/>
      <c r="LQ14" s="1332"/>
      <c r="LR14" s="1332"/>
      <c r="LS14" s="1332"/>
      <c r="LT14" s="1332"/>
      <c r="LU14" s="1332"/>
      <c r="LV14" s="1332"/>
      <c r="LW14" s="1332"/>
      <c r="LX14" s="1332"/>
      <c r="LY14" s="1332"/>
      <c r="LZ14" s="1332"/>
      <c r="MA14" s="1332"/>
      <c r="MB14" s="1332"/>
      <c r="MC14" s="1332"/>
      <c r="MD14" s="1332"/>
      <c r="ME14" s="1332"/>
      <c r="MF14" s="1332"/>
      <c r="MG14" s="1332"/>
      <c r="MH14" s="1332"/>
      <c r="MI14" s="1332"/>
      <c r="MJ14" s="1332"/>
      <c r="MK14" s="1332"/>
      <c r="ML14" s="1332"/>
      <c r="MM14" s="1332"/>
      <c r="MN14" s="1332"/>
      <c r="MO14" s="1332"/>
      <c r="MP14" s="1332"/>
      <c r="MQ14" s="1332"/>
      <c r="MR14" s="1332"/>
      <c r="MS14" s="1332"/>
      <c r="MT14" s="1332"/>
      <c r="MU14" s="1332"/>
      <c r="MV14" s="1332"/>
      <c r="MW14" s="1332"/>
      <c r="MX14" s="1332"/>
      <c r="MY14" s="1332"/>
      <c r="MZ14" s="1332"/>
      <c r="NA14" s="1332"/>
      <c r="NB14" s="1332"/>
      <c r="NC14" s="1332"/>
      <c r="ND14" s="1332"/>
      <c r="NE14" s="1332"/>
      <c r="NF14" s="1332"/>
      <c r="NG14" s="1332"/>
      <c r="NH14" s="1332"/>
      <c r="NI14" s="1332"/>
      <c r="NJ14" s="1332"/>
      <c r="NK14" s="1332"/>
      <c r="NL14" s="1332"/>
      <c r="NM14" s="1332"/>
      <c r="NN14" s="1332"/>
      <c r="NO14" s="1332"/>
      <c r="NP14" s="1332"/>
      <c r="NQ14" s="1332"/>
      <c r="NR14" s="1332"/>
      <c r="NS14" s="1332"/>
      <c r="NT14" s="1332"/>
      <c r="NU14" s="1332"/>
      <c r="NV14" s="1332"/>
      <c r="NW14" s="1332"/>
      <c r="NX14" s="1332"/>
      <c r="NY14" s="1332"/>
      <c r="NZ14" s="1332"/>
      <c r="OA14" s="1332"/>
      <c r="OB14" s="1332"/>
      <c r="OC14" s="1332"/>
      <c r="OD14" s="1332"/>
      <c r="OE14" s="1332"/>
      <c r="OF14" s="1332"/>
      <c r="OG14" s="1332"/>
      <c r="OH14" s="1332"/>
      <c r="OI14" s="1332"/>
      <c r="OJ14" s="1332"/>
      <c r="OK14" s="1332"/>
      <c r="OL14" s="1332"/>
      <c r="OM14" s="1332"/>
      <c r="ON14" s="1332"/>
      <c r="OO14" s="1332"/>
      <c r="OP14" s="1332"/>
      <c r="OQ14" s="1332"/>
      <c r="OR14" s="1332"/>
      <c r="OS14" s="1332"/>
      <c r="OT14" s="1332"/>
      <c r="OU14" s="1332"/>
      <c r="OV14" s="1332"/>
      <c r="OW14" s="1332"/>
      <c r="OX14" s="1332"/>
      <c r="OY14" s="1332"/>
      <c r="OZ14" s="1332"/>
      <c r="PA14" s="1332"/>
      <c r="PB14" s="1332"/>
      <c r="PC14" s="1332"/>
      <c r="PD14" s="1332"/>
      <c r="PE14" s="1332"/>
      <c r="PF14" s="1332"/>
      <c r="PG14" s="1332"/>
      <c r="PH14" s="1332"/>
      <c r="PI14" s="1332"/>
      <c r="PJ14" s="1332"/>
      <c r="PK14" s="1332"/>
      <c r="PL14" s="1332"/>
      <c r="PM14" s="1332"/>
      <c r="PN14" s="1332"/>
      <c r="PO14" s="1332"/>
      <c r="PP14" s="1332"/>
      <c r="PQ14" s="1332"/>
      <c r="PR14" s="1332"/>
      <c r="PS14" s="1332"/>
      <c r="PT14" s="1332"/>
      <c r="PU14" s="1332"/>
      <c r="PV14" s="1332"/>
      <c r="PW14" s="1332"/>
      <c r="PX14" s="1332"/>
      <c r="PY14" s="1332"/>
      <c r="PZ14" s="1332"/>
      <c r="QA14" s="1332"/>
      <c r="QB14" s="1332"/>
      <c r="QC14" s="1332"/>
      <c r="QD14" s="1332"/>
      <c r="QE14" s="1332"/>
      <c r="QF14" s="1332"/>
      <c r="QG14" s="1332"/>
      <c r="QH14" s="1332"/>
      <c r="QI14" s="1332"/>
      <c r="QJ14" s="1332"/>
      <c r="QK14" s="1332"/>
      <c r="QL14" s="1332"/>
      <c r="QM14" s="1332"/>
      <c r="QN14" s="1332"/>
      <c r="QO14" s="1332"/>
      <c r="QP14" s="1332"/>
      <c r="QQ14" s="1332"/>
      <c r="QR14" s="1332"/>
      <c r="QS14" s="1332"/>
      <c r="QT14" s="1332"/>
      <c r="QU14" s="1332"/>
      <c r="QV14" s="1332"/>
      <c r="QW14" s="1332"/>
      <c r="QX14" s="1332"/>
      <c r="QY14" s="1332"/>
      <c r="QZ14" s="1332"/>
      <c r="RA14" s="1332"/>
      <c r="RB14" s="1332"/>
      <c r="RC14" s="1332"/>
      <c r="RD14" s="1332"/>
      <c r="RE14" s="1332"/>
      <c r="RF14" s="1332"/>
      <c r="RG14" s="1332"/>
      <c r="RH14" s="1332"/>
      <c r="RI14" s="1332"/>
      <c r="RJ14" s="1332"/>
      <c r="RK14" s="1332"/>
      <c r="RL14" s="1332"/>
      <c r="RM14" s="1332"/>
      <c r="RN14" s="1332"/>
      <c r="RO14" s="1332"/>
      <c r="RP14" s="1332"/>
      <c r="RQ14" s="1332"/>
      <c r="RR14" s="1332"/>
      <c r="RS14" s="1332"/>
      <c r="RT14" s="1332"/>
      <c r="RU14" s="1332"/>
      <c r="RV14" s="1332"/>
      <c r="RW14" s="1332"/>
      <c r="RX14" s="1332"/>
      <c r="RY14" s="1332"/>
      <c r="RZ14" s="1332"/>
      <c r="SA14" s="1332"/>
      <c r="SB14" s="1332"/>
      <c r="SC14" s="1332"/>
      <c r="SD14" s="1332"/>
      <c r="SE14" s="1332"/>
      <c r="SF14" s="1332"/>
      <c r="SG14" s="1332"/>
      <c r="SH14" s="1332"/>
      <c r="SI14" s="1332"/>
      <c r="SJ14" s="1332"/>
      <c r="SK14" s="1332"/>
      <c r="SL14" s="1332"/>
      <c r="SM14" s="1332"/>
      <c r="SN14" s="1332"/>
      <c r="SO14" s="1332"/>
      <c r="SP14" s="1332"/>
      <c r="SQ14" s="1332"/>
      <c r="SR14" s="1332"/>
      <c r="SS14" s="1332"/>
      <c r="ST14" s="1332"/>
      <c r="SU14" s="1332"/>
      <c r="SV14" s="1332"/>
      <c r="SW14" s="1332"/>
      <c r="SX14" s="1332"/>
      <c r="SY14" s="1332"/>
      <c r="SZ14" s="1332"/>
      <c r="TA14" s="1332"/>
      <c r="TB14" s="1332"/>
      <c r="TC14" s="1332"/>
      <c r="TD14" s="645"/>
    </row>
    <row r="15" spans="1:524" s="643" customFormat="1" ht="15">
      <c r="A15" s="1458"/>
      <c r="B15" s="635" t="s">
        <v>60</v>
      </c>
      <c r="C15" s="636" t="s">
        <v>305</v>
      </c>
      <c r="D15" s="636">
        <v>30</v>
      </c>
      <c r="E15" s="604">
        <f t="shared" si="5"/>
        <v>1.6656596477366634</v>
      </c>
      <c r="F15" s="636" t="s">
        <v>31</v>
      </c>
      <c r="G15" s="637">
        <v>42948</v>
      </c>
      <c r="H15" s="638">
        <v>21.65</v>
      </c>
      <c r="I15" s="639">
        <v>6</v>
      </c>
      <c r="J15" s="639">
        <v>20.61</v>
      </c>
      <c r="K15" s="639">
        <f t="shared" si="0"/>
        <v>14.61</v>
      </c>
      <c r="L15" s="640">
        <f t="shared" si="9"/>
        <v>929824.2</v>
      </c>
      <c r="M15" s="639">
        <v>1.6485458880000001</v>
      </c>
      <c r="N15" s="639">
        <f t="shared" si="6"/>
        <v>70801.74879782401</v>
      </c>
      <c r="O15" s="639">
        <f t="shared" si="10"/>
        <v>257688</v>
      </c>
      <c r="P15" s="639">
        <f t="shared" si="11"/>
        <v>627470.28</v>
      </c>
      <c r="Q15" s="639">
        <f t="shared" si="12"/>
        <v>885158.28</v>
      </c>
      <c r="R15" s="639">
        <v>0</v>
      </c>
      <c r="S15" s="639">
        <f t="shared" si="13"/>
        <v>955960.02879782405</v>
      </c>
      <c r="T15" s="639"/>
      <c r="U15" s="639">
        <f t="shared" si="7"/>
        <v>884329.35133933777</v>
      </c>
      <c r="V15" s="639">
        <f t="shared" si="14"/>
        <v>0</v>
      </c>
      <c r="W15" s="641">
        <f>IF(L15=0,0,(HLOOKUP(F15,'2012-2013 CE W T&amp;D &amp; ConsCredit'!$C$6:$P$36,D15+1,FALSE)))</f>
        <v>2.1430340648595396</v>
      </c>
      <c r="X15" s="639">
        <f t="shared" si="15"/>
        <v>1992644.9349307695</v>
      </c>
      <c r="Y15" s="642">
        <f t="shared" si="16"/>
        <v>2.2532837250203914</v>
      </c>
      <c r="AA15" s="639">
        <f t="shared" si="3"/>
        <v>328489.74879782402</v>
      </c>
      <c r="AB15" s="639">
        <f t="shared" si="8"/>
        <v>303875.80832361151</v>
      </c>
      <c r="AC15" s="641">
        <f>IF(L15=0,0,(HLOOKUP(F15,'2012-2013 CE W T&amp;D No ConsCredi'!$C$6:$P$36,D15+1,FALSE)))</f>
        <v>1.9482127862359451</v>
      </c>
      <c r="AD15" s="639">
        <f t="shared" si="4"/>
        <v>1811495.3953916086</v>
      </c>
      <c r="AE15" s="642">
        <f t="shared" si="17"/>
        <v>5.9613017745146157</v>
      </c>
      <c r="AF15" s="1332"/>
      <c r="AG15" s="1332"/>
      <c r="AH15" s="1332"/>
      <c r="AI15" s="1332"/>
      <c r="AJ15" s="1332"/>
      <c r="AK15" s="1332"/>
      <c r="AL15" s="1332"/>
      <c r="AM15" s="1332"/>
      <c r="AN15" s="1332"/>
      <c r="AO15" s="1332"/>
      <c r="AP15" s="1332"/>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c r="HV15" s="1332"/>
      <c r="HW15" s="1332"/>
      <c r="HX15" s="1332"/>
      <c r="HY15" s="1332"/>
      <c r="HZ15" s="1332"/>
      <c r="IA15" s="1332"/>
      <c r="IB15" s="1332"/>
      <c r="IC15" s="1332"/>
      <c r="ID15" s="1332"/>
      <c r="IE15" s="1332"/>
      <c r="IF15" s="1332"/>
      <c r="IG15" s="1332"/>
      <c r="IH15" s="1332"/>
      <c r="II15" s="1332"/>
      <c r="IJ15" s="1332"/>
      <c r="IK15" s="1332"/>
      <c r="IL15" s="1332"/>
      <c r="IM15" s="1332"/>
      <c r="IN15" s="1332"/>
      <c r="IO15" s="1332"/>
      <c r="IP15" s="1332"/>
      <c r="IQ15" s="1332"/>
      <c r="IR15" s="1332"/>
      <c r="IS15" s="1332"/>
      <c r="IT15" s="1332"/>
      <c r="IU15" s="1332"/>
      <c r="IV15" s="1332"/>
      <c r="IW15" s="1332"/>
      <c r="IX15" s="1332"/>
      <c r="IY15" s="1332"/>
      <c r="IZ15" s="1332"/>
      <c r="JA15" s="1332"/>
      <c r="JB15" s="1332"/>
      <c r="JC15" s="1332"/>
      <c r="JD15" s="1332"/>
      <c r="JE15" s="1332"/>
      <c r="JF15" s="1332"/>
      <c r="JG15" s="1332"/>
      <c r="JH15" s="1332"/>
      <c r="JI15" s="1332"/>
      <c r="JJ15" s="1332"/>
      <c r="JK15" s="1332"/>
      <c r="JL15" s="1332"/>
      <c r="JM15" s="1332"/>
      <c r="JN15" s="1332"/>
      <c r="JO15" s="1332"/>
      <c r="JP15" s="1332"/>
      <c r="JQ15" s="1332"/>
      <c r="JR15" s="1332"/>
      <c r="JS15" s="1332"/>
      <c r="JT15" s="1332"/>
      <c r="JU15" s="1332"/>
      <c r="JV15" s="1332"/>
      <c r="JW15" s="1332"/>
      <c r="JX15" s="1332"/>
      <c r="JY15" s="1332"/>
      <c r="JZ15" s="1332"/>
      <c r="KA15" s="1332"/>
      <c r="KB15" s="1332"/>
      <c r="KC15" s="1332"/>
      <c r="KD15" s="1332"/>
      <c r="KE15" s="1332"/>
      <c r="KF15" s="1332"/>
      <c r="KG15" s="1332"/>
      <c r="KH15" s="1332"/>
      <c r="KI15" s="1332"/>
      <c r="KJ15" s="1332"/>
      <c r="KK15" s="1332"/>
      <c r="KL15" s="1332"/>
      <c r="KM15" s="1332"/>
      <c r="KN15" s="1332"/>
      <c r="KO15" s="1332"/>
      <c r="KP15" s="1332"/>
      <c r="KQ15" s="1332"/>
      <c r="KR15" s="1332"/>
      <c r="KS15" s="1332"/>
      <c r="KT15" s="1332"/>
      <c r="KU15" s="1332"/>
      <c r="KV15" s="1332"/>
      <c r="KW15" s="1332"/>
      <c r="KX15" s="1332"/>
      <c r="KY15" s="1332"/>
      <c r="KZ15" s="1332"/>
      <c r="LA15" s="1332"/>
      <c r="LB15" s="1332"/>
      <c r="LC15" s="1332"/>
      <c r="LD15" s="1332"/>
      <c r="LE15" s="1332"/>
      <c r="LF15" s="1332"/>
      <c r="LG15" s="1332"/>
      <c r="LH15" s="1332"/>
      <c r="LI15" s="1332"/>
      <c r="LJ15" s="1332"/>
      <c r="LK15" s="1332"/>
      <c r="LL15" s="1332"/>
      <c r="LM15" s="1332"/>
      <c r="LN15" s="1332"/>
      <c r="LO15" s="1332"/>
      <c r="LP15" s="1332"/>
      <c r="LQ15" s="1332"/>
      <c r="LR15" s="1332"/>
      <c r="LS15" s="1332"/>
      <c r="LT15" s="1332"/>
      <c r="LU15" s="1332"/>
      <c r="LV15" s="1332"/>
      <c r="LW15" s="1332"/>
      <c r="LX15" s="1332"/>
      <c r="LY15" s="1332"/>
      <c r="LZ15" s="1332"/>
      <c r="MA15" s="1332"/>
      <c r="MB15" s="1332"/>
      <c r="MC15" s="1332"/>
      <c r="MD15" s="1332"/>
      <c r="ME15" s="1332"/>
      <c r="MF15" s="1332"/>
      <c r="MG15" s="1332"/>
      <c r="MH15" s="1332"/>
      <c r="MI15" s="1332"/>
      <c r="MJ15" s="1332"/>
      <c r="MK15" s="1332"/>
      <c r="ML15" s="1332"/>
      <c r="MM15" s="1332"/>
      <c r="MN15" s="1332"/>
      <c r="MO15" s="1332"/>
      <c r="MP15" s="1332"/>
      <c r="MQ15" s="1332"/>
      <c r="MR15" s="1332"/>
      <c r="MS15" s="1332"/>
      <c r="MT15" s="1332"/>
      <c r="MU15" s="1332"/>
      <c r="MV15" s="1332"/>
      <c r="MW15" s="1332"/>
      <c r="MX15" s="1332"/>
      <c r="MY15" s="1332"/>
      <c r="MZ15" s="1332"/>
      <c r="NA15" s="1332"/>
      <c r="NB15" s="1332"/>
      <c r="NC15" s="1332"/>
      <c r="ND15" s="1332"/>
      <c r="NE15" s="1332"/>
      <c r="NF15" s="1332"/>
      <c r="NG15" s="1332"/>
      <c r="NH15" s="1332"/>
      <c r="NI15" s="1332"/>
      <c r="NJ15" s="1332"/>
      <c r="NK15" s="1332"/>
      <c r="NL15" s="1332"/>
      <c r="NM15" s="1332"/>
      <c r="NN15" s="1332"/>
      <c r="NO15" s="1332"/>
      <c r="NP15" s="1332"/>
      <c r="NQ15" s="1332"/>
      <c r="NR15" s="1332"/>
      <c r="NS15" s="1332"/>
      <c r="NT15" s="1332"/>
      <c r="NU15" s="1332"/>
      <c r="NV15" s="1332"/>
      <c r="NW15" s="1332"/>
      <c r="NX15" s="1332"/>
      <c r="NY15" s="1332"/>
      <c r="NZ15" s="1332"/>
      <c r="OA15" s="1332"/>
      <c r="OB15" s="1332"/>
      <c r="OC15" s="1332"/>
      <c r="OD15" s="1332"/>
      <c r="OE15" s="1332"/>
      <c r="OF15" s="1332"/>
      <c r="OG15" s="1332"/>
      <c r="OH15" s="1332"/>
      <c r="OI15" s="1332"/>
      <c r="OJ15" s="1332"/>
      <c r="OK15" s="1332"/>
      <c r="OL15" s="1332"/>
      <c r="OM15" s="1332"/>
      <c r="ON15" s="1332"/>
      <c r="OO15" s="1332"/>
      <c r="OP15" s="1332"/>
      <c r="OQ15" s="1332"/>
      <c r="OR15" s="1332"/>
      <c r="OS15" s="1332"/>
      <c r="OT15" s="1332"/>
      <c r="OU15" s="1332"/>
      <c r="OV15" s="1332"/>
      <c r="OW15" s="1332"/>
      <c r="OX15" s="1332"/>
      <c r="OY15" s="1332"/>
      <c r="OZ15" s="1332"/>
      <c r="PA15" s="1332"/>
      <c r="PB15" s="1332"/>
      <c r="PC15" s="1332"/>
      <c r="PD15" s="1332"/>
      <c r="PE15" s="1332"/>
      <c r="PF15" s="1332"/>
      <c r="PG15" s="1332"/>
      <c r="PH15" s="1332"/>
      <c r="PI15" s="1332"/>
      <c r="PJ15" s="1332"/>
      <c r="PK15" s="1332"/>
      <c r="PL15" s="1332"/>
      <c r="PM15" s="1332"/>
      <c r="PN15" s="1332"/>
      <c r="PO15" s="1332"/>
      <c r="PP15" s="1332"/>
      <c r="PQ15" s="1332"/>
      <c r="PR15" s="1332"/>
      <c r="PS15" s="1332"/>
      <c r="PT15" s="1332"/>
      <c r="PU15" s="1332"/>
      <c r="PV15" s="1332"/>
      <c r="PW15" s="1332"/>
      <c r="PX15" s="1332"/>
      <c r="PY15" s="1332"/>
      <c r="PZ15" s="1332"/>
      <c r="QA15" s="1332"/>
      <c r="QB15" s="1332"/>
      <c r="QC15" s="1332"/>
      <c r="QD15" s="1332"/>
      <c r="QE15" s="1332"/>
      <c r="QF15" s="1332"/>
      <c r="QG15" s="1332"/>
      <c r="QH15" s="1332"/>
      <c r="QI15" s="1332"/>
      <c r="QJ15" s="1332"/>
      <c r="QK15" s="1332"/>
      <c r="QL15" s="1332"/>
      <c r="QM15" s="1332"/>
      <c r="QN15" s="1332"/>
      <c r="QO15" s="1332"/>
      <c r="QP15" s="1332"/>
      <c r="QQ15" s="1332"/>
      <c r="QR15" s="1332"/>
      <c r="QS15" s="1332"/>
      <c r="QT15" s="1332"/>
      <c r="QU15" s="1332"/>
      <c r="QV15" s="1332"/>
      <c r="QW15" s="1332"/>
      <c r="QX15" s="1332"/>
      <c r="QY15" s="1332"/>
      <c r="QZ15" s="1332"/>
      <c r="RA15" s="1332"/>
      <c r="RB15" s="1332"/>
      <c r="RC15" s="1332"/>
      <c r="RD15" s="1332"/>
      <c r="RE15" s="1332"/>
      <c r="RF15" s="1332"/>
      <c r="RG15" s="1332"/>
      <c r="RH15" s="1332"/>
      <c r="RI15" s="1332"/>
      <c r="RJ15" s="1332"/>
      <c r="RK15" s="1332"/>
      <c r="RL15" s="1332"/>
      <c r="RM15" s="1332"/>
      <c r="RN15" s="1332"/>
      <c r="RO15" s="1332"/>
      <c r="RP15" s="1332"/>
      <c r="RQ15" s="1332"/>
      <c r="RR15" s="1332"/>
      <c r="RS15" s="1332"/>
      <c r="RT15" s="1332"/>
      <c r="RU15" s="1332"/>
      <c r="RV15" s="1332"/>
      <c r="RW15" s="1332"/>
      <c r="RX15" s="1332"/>
      <c r="RY15" s="1332"/>
      <c r="RZ15" s="1332"/>
      <c r="SA15" s="1332"/>
      <c r="SB15" s="1332"/>
      <c r="SC15" s="1332"/>
      <c r="SD15" s="1332"/>
      <c r="SE15" s="1332"/>
      <c r="SF15" s="1332"/>
      <c r="SG15" s="1332"/>
      <c r="SH15" s="1332"/>
      <c r="SI15" s="1332"/>
      <c r="SJ15" s="1332"/>
      <c r="SK15" s="1332"/>
      <c r="SL15" s="1332"/>
      <c r="SM15" s="1332"/>
      <c r="SN15" s="1332"/>
      <c r="SO15" s="1332"/>
      <c r="SP15" s="1332"/>
      <c r="SQ15" s="1332"/>
      <c r="SR15" s="1332"/>
      <c r="SS15" s="1332"/>
      <c r="ST15" s="1332"/>
      <c r="SU15" s="1332"/>
      <c r="SV15" s="1332"/>
      <c r="SW15" s="1332"/>
      <c r="SX15" s="1332"/>
      <c r="SY15" s="1332"/>
      <c r="SZ15" s="1332"/>
      <c r="TA15" s="1332"/>
      <c r="TB15" s="1332"/>
      <c r="TC15" s="1332"/>
      <c r="TD15" s="645"/>
    </row>
    <row r="16" spans="1:524" s="643" customFormat="1" ht="15">
      <c r="A16" s="1459"/>
      <c r="B16" s="635" t="s">
        <v>60</v>
      </c>
      <c r="C16" s="636" t="s">
        <v>306</v>
      </c>
      <c r="D16" s="636">
        <v>30</v>
      </c>
      <c r="E16" s="604">
        <f t="shared" si="5"/>
        <v>0.12672154960141022</v>
      </c>
      <c r="F16" s="636" t="s">
        <v>31</v>
      </c>
      <c r="G16" s="637">
        <v>3000</v>
      </c>
      <c r="H16" s="638">
        <v>23.58</v>
      </c>
      <c r="I16" s="639">
        <v>8</v>
      </c>
      <c r="J16" s="639">
        <v>21.97</v>
      </c>
      <c r="K16" s="639">
        <f t="shared" si="0"/>
        <v>13.969999999999999</v>
      </c>
      <c r="L16" s="640">
        <f t="shared" si="9"/>
        <v>70740</v>
      </c>
      <c r="M16" s="639">
        <v>2.1980611840000002</v>
      </c>
      <c r="N16" s="639">
        <f t="shared" si="6"/>
        <v>6594.1835520000004</v>
      </c>
      <c r="O16" s="639">
        <f t="shared" si="10"/>
        <v>24000</v>
      </c>
      <c r="P16" s="639">
        <f t="shared" si="11"/>
        <v>41910</v>
      </c>
      <c r="Q16" s="639">
        <f t="shared" si="12"/>
        <v>65910</v>
      </c>
      <c r="R16" s="639">
        <v>0</v>
      </c>
      <c r="S16" s="639">
        <f t="shared" si="13"/>
        <v>72504.183552000002</v>
      </c>
      <c r="T16" s="639"/>
      <c r="U16" s="639">
        <f t="shared" si="7"/>
        <v>67071.400140610553</v>
      </c>
      <c r="V16" s="639">
        <f t="shared" si="14"/>
        <v>0</v>
      </c>
      <c r="W16" s="641">
        <f>IF(L16=0,0,(HLOOKUP(F16,'2012-2013 CE W T&amp;D &amp; ConsCredit'!$C$6:$P$36,D16+1,FALSE)))</f>
        <v>2.1430340648595396</v>
      </c>
      <c r="X16" s="639">
        <f t="shared" si="15"/>
        <v>151598.22974816384</v>
      </c>
      <c r="Y16" s="642">
        <f t="shared" si="16"/>
        <v>2.2602514548726975</v>
      </c>
      <c r="AA16" s="639">
        <f t="shared" si="3"/>
        <v>30594.183552000002</v>
      </c>
      <c r="AB16" s="639">
        <f t="shared" si="8"/>
        <v>28301.742416281224</v>
      </c>
      <c r="AC16" s="641">
        <f>IF(L16=0,0,(HLOOKUP(F16,'2012-2013 CE W T&amp;D No ConsCredi'!$C$6:$P$36,D16+1,FALSE)))</f>
        <v>1.9482127862359451</v>
      </c>
      <c r="AD16" s="639">
        <f t="shared" si="4"/>
        <v>137816.57249833076</v>
      </c>
      <c r="AE16" s="642">
        <f t="shared" si="17"/>
        <v>4.8695437359025862</v>
      </c>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c r="HV16" s="1332"/>
      <c r="HW16" s="1332"/>
      <c r="HX16" s="1332"/>
      <c r="HY16" s="1332"/>
      <c r="HZ16" s="1332"/>
      <c r="IA16" s="1332"/>
      <c r="IB16" s="1332"/>
      <c r="IC16" s="1332"/>
      <c r="ID16" s="1332"/>
      <c r="IE16" s="1332"/>
      <c r="IF16" s="1332"/>
      <c r="IG16" s="1332"/>
      <c r="IH16" s="1332"/>
      <c r="II16" s="1332"/>
      <c r="IJ16" s="1332"/>
      <c r="IK16" s="1332"/>
      <c r="IL16" s="1332"/>
      <c r="IM16" s="1332"/>
      <c r="IN16" s="1332"/>
      <c r="IO16" s="1332"/>
      <c r="IP16" s="1332"/>
      <c r="IQ16" s="1332"/>
      <c r="IR16" s="1332"/>
      <c r="IS16" s="1332"/>
      <c r="IT16" s="1332"/>
      <c r="IU16" s="1332"/>
      <c r="IV16" s="1332"/>
      <c r="IW16" s="1332"/>
      <c r="IX16" s="1332"/>
      <c r="IY16" s="1332"/>
      <c r="IZ16" s="1332"/>
      <c r="JA16" s="1332"/>
      <c r="JB16" s="1332"/>
      <c r="JC16" s="1332"/>
      <c r="JD16" s="1332"/>
      <c r="JE16" s="1332"/>
      <c r="JF16" s="1332"/>
      <c r="JG16" s="1332"/>
      <c r="JH16" s="1332"/>
      <c r="JI16" s="1332"/>
      <c r="JJ16" s="1332"/>
      <c r="JK16" s="1332"/>
      <c r="JL16" s="1332"/>
      <c r="JM16" s="1332"/>
      <c r="JN16" s="1332"/>
      <c r="JO16" s="1332"/>
      <c r="JP16" s="1332"/>
      <c r="JQ16" s="1332"/>
      <c r="JR16" s="1332"/>
      <c r="JS16" s="1332"/>
      <c r="JT16" s="1332"/>
      <c r="JU16" s="1332"/>
      <c r="JV16" s="1332"/>
      <c r="JW16" s="1332"/>
      <c r="JX16" s="1332"/>
      <c r="JY16" s="1332"/>
      <c r="JZ16" s="1332"/>
      <c r="KA16" s="1332"/>
      <c r="KB16" s="1332"/>
      <c r="KC16" s="1332"/>
      <c r="KD16" s="1332"/>
      <c r="KE16" s="1332"/>
      <c r="KF16" s="1332"/>
      <c r="KG16" s="1332"/>
      <c r="KH16" s="1332"/>
      <c r="KI16" s="1332"/>
      <c r="KJ16" s="1332"/>
      <c r="KK16" s="1332"/>
      <c r="KL16" s="1332"/>
      <c r="KM16" s="1332"/>
      <c r="KN16" s="1332"/>
      <c r="KO16" s="1332"/>
      <c r="KP16" s="1332"/>
      <c r="KQ16" s="1332"/>
      <c r="KR16" s="1332"/>
      <c r="KS16" s="1332"/>
      <c r="KT16" s="1332"/>
      <c r="KU16" s="1332"/>
      <c r="KV16" s="1332"/>
      <c r="KW16" s="1332"/>
      <c r="KX16" s="1332"/>
      <c r="KY16" s="1332"/>
      <c r="KZ16" s="1332"/>
      <c r="LA16" s="1332"/>
      <c r="LB16" s="1332"/>
      <c r="LC16" s="1332"/>
      <c r="LD16" s="1332"/>
      <c r="LE16" s="1332"/>
      <c r="LF16" s="1332"/>
      <c r="LG16" s="1332"/>
      <c r="LH16" s="1332"/>
      <c r="LI16" s="1332"/>
      <c r="LJ16" s="1332"/>
      <c r="LK16" s="1332"/>
      <c r="LL16" s="1332"/>
      <c r="LM16" s="1332"/>
      <c r="LN16" s="1332"/>
      <c r="LO16" s="1332"/>
      <c r="LP16" s="1332"/>
      <c r="LQ16" s="1332"/>
      <c r="LR16" s="1332"/>
      <c r="LS16" s="1332"/>
      <c r="LT16" s="1332"/>
      <c r="LU16" s="1332"/>
      <c r="LV16" s="1332"/>
      <c r="LW16" s="1332"/>
      <c r="LX16" s="1332"/>
      <c r="LY16" s="1332"/>
      <c r="LZ16" s="1332"/>
      <c r="MA16" s="1332"/>
      <c r="MB16" s="1332"/>
      <c r="MC16" s="1332"/>
      <c r="MD16" s="1332"/>
      <c r="ME16" s="1332"/>
      <c r="MF16" s="1332"/>
      <c r="MG16" s="1332"/>
      <c r="MH16" s="1332"/>
      <c r="MI16" s="1332"/>
      <c r="MJ16" s="1332"/>
      <c r="MK16" s="1332"/>
      <c r="ML16" s="1332"/>
      <c r="MM16" s="1332"/>
      <c r="MN16" s="1332"/>
      <c r="MO16" s="1332"/>
      <c r="MP16" s="1332"/>
      <c r="MQ16" s="1332"/>
      <c r="MR16" s="1332"/>
      <c r="MS16" s="1332"/>
      <c r="MT16" s="1332"/>
      <c r="MU16" s="1332"/>
      <c r="MV16" s="1332"/>
      <c r="MW16" s="1332"/>
      <c r="MX16" s="1332"/>
      <c r="MY16" s="1332"/>
      <c r="MZ16" s="1332"/>
      <c r="NA16" s="1332"/>
      <c r="NB16" s="1332"/>
      <c r="NC16" s="1332"/>
      <c r="ND16" s="1332"/>
      <c r="NE16" s="1332"/>
      <c r="NF16" s="1332"/>
      <c r="NG16" s="1332"/>
      <c r="NH16" s="1332"/>
      <c r="NI16" s="1332"/>
      <c r="NJ16" s="1332"/>
      <c r="NK16" s="1332"/>
      <c r="NL16" s="1332"/>
      <c r="NM16" s="1332"/>
      <c r="NN16" s="1332"/>
      <c r="NO16" s="1332"/>
      <c r="NP16" s="1332"/>
      <c r="NQ16" s="1332"/>
      <c r="NR16" s="1332"/>
      <c r="NS16" s="1332"/>
      <c r="NT16" s="1332"/>
      <c r="NU16" s="1332"/>
      <c r="NV16" s="1332"/>
      <c r="NW16" s="1332"/>
      <c r="NX16" s="1332"/>
      <c r="NY16" s="1332"/>
      <c r="NZ16" s="1332"/>
      <c r="OA16" s="1332"/>
      <c r="OB16" s="1332"/>
      <c r="OC16" s="1332"/>
      <c r="OD16" s="1332"/>
      <c r="OE16" s="1332"/>
      <c r="OF16" s="1332"/>
      <c r="OG16" s="1332"/>
      <c r="OH16" s="1332"/>
      <c r="OI16" s="1332"/>
      <c r="OJ16" s="1332"/>
      <c r="OK16" s="1332"/>
      <c r="OL16" s="1332"/>
      <c r="OM16" s="1332"/>
      <c r="ON16" s="1332"/>
      <c r="OO16" s="1332"/>
      <c r="OP16" s="1332"/>
      <c r="OQ16" s="1332"/>
      <c r="OR16" s="1332"/>
      <c r="OS16" s="1332"/>
      <c r="OT16" s="1332"/>
      <c r="OU16" s="1332"/>
      <c r="OV16" s="1332"/>
      <c r="OW16" s="1332"/>
      <c r="OX16" s="1332"/>
      <c r="OY16" s="1332"/>
      <c r="OZ16" s="1332"/>
      <c r="PA16" s="1332"/>
      <c r="PB16" s="1332"/>
      <c r="PC16" s="1332"/>
      <c r="PD16" s="1332"/>
      <c r="PE16" s="1332"/>
      <c r="PF16" s="1332"/>
      <c r="PG16" s="1332"/>
      <c r="PH16" s="1332"/>
      <c r="PI16" s="1332"/>
      <c r="PJ16" s="1332"/>
      <c r="PK16" s="1332"/>
      <c r="PL16" s="1332"/>
      <c r="PM16" s="1332"/>
      <c r="PN16" s="1332"/>
      <c r="PO16" s="1332"/>
      <c r="PP16" s="1332"/>
      <c r="PQ16" s="1332"/>
      <c r="PR16" s="1332"/>
      <c r="PS16" s="1332"/>
      <c r="PT16" s="1332"/>
      <c r="PU16" s="1332"/>
      <c r="PV16" s="1332"/>
      <c r="PW16" s="1332"/>
      <c r="PX16" s="1332"/>
      <c r="PY16" s="1332"/>
      <c r="PZ16" s="1332"/>
      <c r="QA16" s="1332"/>
      <c r="QB16" s="1332"/>
      <c r="QC16" s="1332"/>
      <c r="QD16" s="1332"/>
      <c r="QE16" s="1332"/>
      <c r="QF16" s="1332"/>
      <c r="QG16" s="1332"/>
      <c r="QH16" s="1332"/>
      <c r="QI16" s="1332"/>
      <c r="QJ16" s="1332"/>
      <c r="QK16" s="1332"/>
      <c r="QL16" s="1332"/>
      <c r="QM16" s="1332"/>
      <c r="QN16" s="1332"/>
      <c r="QO16" s="1332"/>
      <c r="QP16" s="1332"/>
      <c r="QQ16" s="1332"/>
      <c r="QR16" s="1332"/>
      <c r="QS16" s="1332"/>
      <c r="QT16" s="1332"/>
      <c r="QU16" s="1332"/>
      <c r="QV16" s="1332"/>
      <c r="QW16" s="1332"/>
      <c r="QX16" s="1332"/>
      <c r="QY16" s="1332"/>
      <c r="QZ16" s="1332"/>
      <c r="RA16" s="1332"/>
      <c r="RB16" s="1332"/>
      <c r="RC16" s="1332"/>
      <c r="RD16" s="1332"/>
      <c r="RE16" s="1332"/>
      <c r="RF16" s="1332"/>
      <c r="RG16" s="1332"/>
      <c r="RH16" s="1332"/>
      <c r="RI16" s="1332"/>
      <c r="RJ16" s="1332"/>
      <c r="RK16" s="1332"/>
      <c r="RL16" s="1332"/>
      <c r="RM16" s="1332"/>
      <c r="RN16" s="1332"/>
      <c r="RO16" s="1332"/>
      <c r="RP16" s="1332"/>
      <c r="RQ16" s="1332"/>
      <c r="RR16" s="1332"/>
      <c r="RS16" s="1332"/>
      <c r="RT16" s="1332"/>
      <c r="RU16" s="1332"/>
      <c r="RV16" s="1332"/>
      <c r="RW16" s="1332"/>
      <c r="RX16" s="1332"/>
      <c r="RY16" s="1332"/>
      <c r="RZ16" s="1332"/>
      <c r="SA16" s="1332"/>
      <c r="SB16" s="1332"/>
      <c r="SC16" s="1332"/>
      <c r="SD16" s="1332"/>
      <c r="SE16" s="1332"/>
      <c r="SF16" s="1332"/>
      <c r="SG16" s="1332"/>
      <c r="SH16" s="1332"/>
      <c r="SI16" s="1332"/>
      <c r="SJ16" s="1332"/>
      <c r="SK16" s="1332"/>
      <c r="SL16" s="1332"/>
      <c r="SM16" s="1332"/>
      <c r="SN16" s="1332"/>
      <c r="SO16" s="1332"/>
      <c r="SP16" s="1332"/>
      <c r="SQ16" s="1332"/>
      <c r="SR16" s="1332"/>
      <c r="SS16" s="1332"/>
      <c r="ST16" s="1332"/>
      <c r="SU16" s="1332"/>
      <c r="SV16" s="1332"/>
      <c r="SW16" s="1332"/>
      <c r="SX16" s="1332"/>
      <c r="SY16" s="1332"/>
      <c r="SZ16" s="1332"/>
      <c r="TA16" s="1332"/>
      <c r="TB16" s="1332"/>
      <c r="TC16" s="1332"/>
      <c r="TD16" s="645"/>
    </row>
    <row r="17" spans="1:524" s="643" customFormat="1" ht="15">
      <c r="A17" s="1458"/>
      <c r="B17" s="635" t="s">
        <v>60</v>
      </c>
      <c r="C17" s="636" t="s">
        <v>307</v>
      </c>
      <c r="D17" s="636">
        <v>30</v>
      </c>
      <c r="E17" s="604">
        <f t="shared" si="5"/>
        <v>2.5238977334523449</v>
      </c>
      <c r="F17" s="636" t="s">
        <v>31</v>
      </c>
      <c r="G17" s="637">
        <v>118000</v>
      </c>
      <c r="H17" s="638">
        <v>11.94</v>
      </c>
      <c r="I17" s="639">
        <v>6</v>
      </c>
      <c r="J17" s="639">
        <v>20.61</v>
      </c>
      <c r="K17" s="639">
        <f t="shared" si="0"/>
        <v>14.61</v>
      </c>
      <c r="L17" s="640">
        <f t="shared" si="9"/>
        <v>1408920</v>
      </c>
      <c r="M17" s="639">
        <v>1.6485458880000001</v>
      </c>
      <c r="N17" s="639">
        <f t="shared" si="6"/>
        <v>194528.41478400002</v>
      </c>
      <c r="O17" s="639">
        <f t="shared" si="10"/>
        <v>708000</v>
      </c>
      <c r="P17" s="639">
        <f t="shared" si="11"/>
        <v>1723980</v>
      </c>
      <c r="Q17" s="639">
        <f t="shared" si="12"/>
        <v>2431980</v>
      </c>
      <c r="R17" s="639">
        <v>0</v>
      </c>
      <c r="S17" s="639">
        <f t="shared" si="13"/>
        <v>2626508.4147840003</v>
      </c>
      <c r="T17" s="639"/>
      <c r="U17" s="639">
        <f t="shared" si="7"/>
        <v>2429702.5113635524</v>
      </c>
      <c r="V17" s="639">
        <f t="shared" si="14"/>
        <v>0</v>
      </c>
      <c r="W17" s="641">
        <f>IF(L17=0,0,(HLOOKUP(F17,'2012-2013 CE W T&amp;D &amp; ConsCredit'!$C$6:$P$36,D17+1,FALSE)))</f>
        <v>2.1430340648595396</v>
      </c>
      <c r="X17" s="639">
        <f t="shared" si="15"/>
        <v>3019363.5546619026</v>
      </c>
      <c r="Y17" s="642">
        <f t="shared" si="16"/>
        <v>1.2426885762930013</v>
      </c>
      <c r="AA17" s="639">
        <f t="shared" si="3"/>
        <v>902528.41478400002</v>
      </c>
      <c r="AB17" s="639">
        <f t="shared" si="8"/>
        <v>834901.40128029604</v>
      </c>
      <c r="AC17" s="641">
        <f>IF(L17=0,0,(HLOOKUP(F17,'2012-2013 CE W T&amp;D No ConsCredi'!$C$6:$P$36,D17+1,FALSE)))</f>
        <v>1.9482127862359451</v>
      </c>
      <c r="AD17" s="639">
        <f t="shared" si="4"/>
        <v>2744875.9587835479</v>
      </c>
      <c r="AE17" s="642">
        <f t="shared" si="17"/>
        <v>3.2876648123651053</v>
      </c>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32"/>
      <c r="HW17" s="1332"/>
      <c r="HX17" s="1332"/>
      <c r="HY17" s="1332"/>
      <c r="HZ17" s="1332"/>
      <c r="IA17" s="1332"/>
      <c r="IB17" s="1332"/>
      <c r="IC17" s="1332"/>
      <c r="ID17" s="1332"/>
      <c r="IE17" s="1332"/>
      <c r="IF17" s="1332"/>
      <c r="IG17" s="1332"/>
      <c r="IH17" s="1332"/>
      <c r="II17" s="1332"/>
      <c r="IJ17" s="1332"/>
      <c r="IK17" s="1332"/>
      <c r="IL17" s="1332"/>
      <c r="IM17" s="1332"/>
      <c r="IN17" s="1332"/>
      <c r="IO17" s="1332"/>
      <c r="IP17" s="1332"/>
      <c r="IQ17" s="1332"/>
      <c r="IR17" s="1332"/>
      <c r="IS17" s="1332"/>
      <c r="IT17" s="1332"/>
      <c r="IU17" s="1332"/>
      <c r="IV17" s="1332"/>
      <c r="IW17" s="1332"/>
      <c r="IX17" s="1332"/>
      <c r="IY17" s="1332"/>
      <c r="IZ17" s="1332"/>
      <c r="JA17" s="1332"/>
      <c r="JB17" s="1332"/>
      <c r="JC17" s="1332"/>
      <c r="JD17" s="1332"/>
      <c r="JE17" s="1332"/>
      <c r="JF17" s="1332"/>
      <c r="JG17" s="1332"/>
      <c r="JH17" s="1332"/>
      <c r="JI17" s="1332"/>
      <c r="JJ17" s="1332"/>
      <c r="JK17" s="1332"/>
      <c r="JL17" s="1332"/>
      <c r="JM17" s="1332"/>
      <c r="JN17" s="1332"/>
      <c r="JO17" s="1332"/>
      <c r="JP17" s="1332"/>
      <c r="JQ17" s="1332"/>
      <c r="JR17" s="1332"/>
      <c r="JS17" s="1332"/>
      <c r="JT17" s="1332"/>
      <c r="JU17" s="1332"/>
      <c r="JV17" s="1332"/>
      <c r="JW17" s="1332"/>
      <c r="JX17" s="1332"/>
      <c r="JY17" s="1332"/>
      <c r="JZ17" s="1332"/>
      <c r="KA17" s="1332"/>
      <c r="KB17" s="1332"/>
      <c r="KC17" s="1332"/>
      <c r="KD17" s="1332"/>
      <c r="KE17" s="1332"/>
      <c r="KF17" s="1332"/>
      <c r="KG17" s="1332"/>
      <c r="KH17" s="1332"/>
      <c r="KI17" s="1332"/>
      <c r="KJ17" s="1332"/>
      <c r="KK17" s="1332"/>
      <c r="KL17" s="1332"/>
      <c r="KM17" s="1332"/>
      <c r="KN17" s="1332"/>
      <c r="KO17" s="1332"/>
      <c r="KP17" s="1332"/>
      <c r="KQ17" s="1332"/>
      <c r="KR17" s="1332"/>
      <c r="KS17" s="1332"/>
      <c r="KT17" s="1332"/>
      <c r="KU17" s="1332"/>
      <c r="KV17" s="1332"/>
      <c r="KW17" s="1332"/>
      <c r="KX17" s="1332"/>
      <c r="KY17" s="1332"/>
      <c r="KZ17" s="1332"/>
      <c r="LA17" s="1332"/>
      <c r="LB17" s="1332"/>
      <c r="LC17" s="1332"/>
      <c r="LD17" s="1332"/>
      <c r="LE17" s="1332"/>
      <c r="LF17" s="1332"/>
      <c r="LG17" s="1332"/>
      <c r="LH17" s="1332"/>
      <c r="LI17" s="1332"/>
      <c r="LJ17" s="1332"/>
      <c r="LK17" s="1332"/>
      <c r="LL17" s="1332"/>
      <c r="LM17" s="1332"/>
      <c r="LN17" s="1332"/>
      <c r="LO17" s="1332"/>
      <c r="LP17" s="1332"/>
      <c r="LQ17" s="1332"/>
      <c r="LR17" s="1332"/>
      <c r="LS17" s="1332"/>
      <c r="LT17" s="1332"/>
      <c r="LU17" s="1332"/>
      <c r="LV17" s="1332"/>
      <c r="LW17" s="1332"/>
      <c r="LX17" s="1332"/>
      <c r="LY17" s="1332"/>
      <c r="LZ17" s="1332"/>
      <c r="MA17" s="1332"/>
      <c r="MB17" s="1332"/>
      <c r="MC17" s="1332"/>
      <c r="MD17" s="1332"/>
      <c r="ME17" s="1332"/>
      <c r="MF17" s="1332"/>
      <c r="MG17" s="1332"/>
      <c r="MH17" s="1332"/>
      <c r="MI17" s="1332"/>
      <c r="MJ17" s="1332"/>
      <c r="MK17" s="1332"/>
      <c r="ML17" s="1332"/>
      <c r="MM17" s="1332"/>
      <c r="MN17" s="1332"/>
      <c r="MO17" s="1332"/>
      <c r="MP17" s="1332"/>
      <c r="MQ17" s="1332"/>
      <c r="MR17" s="1332"/>
      <c r="MS17" s="1332"/>
      <c r="MT17" s="1332"/>
      <c r="MU17" s="1332"/>
      <c r="MV17" s="1332"/>
      <c r="MW17" s="1332"/>
      <c r="MX17" s="1332"/>
      <c r="MY17" s="1332"/>
      <c r="MZ17" s="1332"/>
      <c r="NA17" s="1332"/>
      <c r="NB17" s="1332"/>
      <c r="NC17" s="1332"/>
      <c r="ND17" s="1332"/>
      <c r="NE17" s="1332"/>
      <c r="NF17" s="1332"/>
      <c r="NG17" s="1332"/>
      <c r="NH17" s="1332"/>
      <c r="NI17" s="1332"/>
      <c r="NJ17" s="1332"/>
      <c r="NK17" s="1332"/>
      <c r="NL17" s="1332"/>
      <c r="NM17" s="1332"/>
      <c r="NN17" s="1332"/>
      <c r="NO17" s="1332"/>
      <c r="NP17" s="1332"/>
      <c r="NQ17" s="1332"/>
      <c r="NR17" s="1332"/>
      <c r="NS17" s="1332"/>
      <c r="NT17" s="1332"/>
      <c r="NU17" s="1332"/>
      <c r="NV17" s="1332"/>
      <c r="NW17" s="1332"/>
      <c r="NX17" s="1332"/>
      <c r="NY17" s="1332"/>
      <c r="NZ17" s="1332"/>
      <c r="OA17" s="1332"/>
      <c r="OB17" s="1332"/>
      <c r="OC17" s="1332"/>
      <c r="OD17" s="1332"/>
      <c r="OE17" s="1332"/>
      <c r="OF17" s="1332"/>
      <c r="OG17" s="1332"/>
      <c r="OH17" s="1332"/>
      <c r="OI17" s="1332"/>
      <c r="OJ17" s="1332"/>
      <c r="OK17" s="1332"/>
      <c r="OL17" s="1332"/>
      <c r="OM17" s="1332"/>
      <c r="ON17" s="1332"/>
      <c r="OO17" s="1332"/>
      <c r="OP17" s="1332"/>
      <c r="OQ17" s="1332"/>
      <c r="OR17" s="1332"/>
      <c r="OS17" s="1332"/>
      <c r="OT17" s="1332"/>
      <c r="OU17" s="1332"/>
      <c r="OV17" s="1332"/>
      <c r="OW17" s="1332"/>
      <c r="OX17" s="1332"/>
      <c r="OY17" s="1332"/>
      <c r="OZ17" s="1332"/>
      <c r="PA17" s="1332"/>
      <c r="PB17" s="1332"/>
      <c r="PC17" s="1332"/>
      <c r="PD17" s="1332"/>
      <c r="PE17" s="1332"/>
      <c r="PF17" s="1332"/>
      <c r="PG17" s="1332"/>
      <c r="PH17" s="1332"/>
      <c r="PI17" s="1332"/>
      <c r="PJ17" s="1332"/>
      <c r="PK17" s="1332"/>
      <c r="PL17" s="1332"/>
      <c r="PM17" s="1332"/>
      <c r="PN17" s="1332"/>
      <c r="PO17" s="1332"/>
      <c r="PP17" s="1332"/>
      <c r="PQ17" s="1332"/>
      <c r="PR17" s="1332"/>
      <c r="PS17" s="1332"/>
      <c r="PT17" s="1332"/>
      <c r="PU17" s="1332"/>
      <c r="PV17" s="1332"/>
      <c r="PW17" s="1332"/>
      <c r="PX17" s="1332"/>
      <c r="PY17" s="1332"/>
      <c r="PZ17" s="1332"/>
      <c r="QA17" s="1332"/>
      <c r="QB17" s="1332"/>
      <c r="QC17" s="1332"/>
      <c r="QD17" s="1332"/>
      <c r="QE17" s="1332"/>
      <c r="QF17" s="1332"/>
      <c r="QG17" s="1332"/>
      <c r="QH17" s="1332"/>
      <c r="QI17" s="1332"/>
      <c r="QJ17" s="1332"/>
      <c r="QK17" s="1332"/>
      <c r="QL17" s="1332"/>
      <c r="QM17" s="1332"/>
      <c r="QN17" s="1332"/>
      <c r="QO17" s="1332"/>
      <c r="QP17" s="1332"/>
      <c r="QQ17" s="1332"/>
      <c r="QR17" s="1332"/>
      <c r="QS17" s="1332"/>
      <c r="QT17" s="1332"/>
      <c r="QU17" s="1332"/>
      <c r="QV17" s="1332"/>
      <c r="QW17" s="1332"/>
      <c r="QX17" s="1332"/>
      <c r="QY17" s="1332"/>
      <c r="QZ17" s="1332"/>
      <c r="RA17" s="1332"/>
      <c r="RB17" s="1332"/>
      <c r="RC17" s="1332"/>
      <c r="RD17" s="1332"/>
      <c r="RE17" s="1332"/>
      <c r="RF17" s="1332"/>
      <c r="RG17" s="1332"/>
      <c r="RH17" s="1332"/>
      <c r="RI17" s="1332"/>
      <c r="RJ17" s="1332"/>
      <c r="RK17" s="1332"/>
      <c r="RL17" s="1332"/>
      <c r="RM17" s="1332"/>
      <c r="RN17" s="1332"/>
      <c r="RO17" s="1332"/>
      <c r="RP17" s="1332"/>
      <c r="RQ17" s="1332"/>
      <c r="RR17" s="1332"/>
      <c r="RS17" s="1332"/>
      <c r="RT17" s="1332"/>
      <c r="RU17" s="1332"/>
      <c r="RV17" s="1332"/>
      <c r="RW17" s="1332"/>
      <c r="RX17" s="1332"/>
      <c r="RY17" s="1332"/>
      <c r="RZ17" s="1332"/>
      <c r="SA17" s="1332"/>
      <c r="SB17" s="1332"/>
      <c r="SC17" s="1332"/>
      <c r="SD17" s="1332"/>
      <c r="SE17" s="1332"/>
      <c r="SF17" s="1332"/>
      <c r="SG17" s="1332"/>
      <c r="SH17" s="1332"/>
      <c r="SI17" s="1332"/>
      <c r="SJ17" s="1332"/>
      <c r="SK17" s="1332"/>
      <c r="SL17" s="1332"/>
      <c r="SM17" s="1332"/>
      <c r="SN17" s="1332"/>
      <c r="SO17" s="1332"/>
      <c r="SP17" s="1332"/>
      <c r="SQ17" s="1332"/>
      <c r="SR17" s="1332"/>
      <c r="SS17" s="1332"/>
      <c r="ST17" s="1332"/>
      <c r="SU17" s="1332"/>
      <c r="SV17" s="1332"/>
      <c r="SW17" s="1332"/>
      <c r="SX17" s="1332"/>
      <c r="SY17" s="1332"/>
      <c r="SZ17" s="1332"/>
      <c r="TA17" s="1332"/>
      <c r="TB17" s="1332"/>
      <c r="TC17" s="1332"/>
      <c r="TD17" s="645"/>
    </row>
    <row r="18" spans="1:524" s="643" customFormat="1" ht="15">
      <c r="A18" s="1459"/>
      <c r="B18" s="635" t="s">
        <v>60</v>
      </c>
      <c r="C18" s="636" t="s">
        <v>308</v>
      </c>
      <c r="D18" s="636">
        <v>30</v>
      </c>
      <c r="E18" s="604">
        <f t="shared" si="5"/>
        <v>3.7269463379379975E-2</v>
      </c>
      <c r="F18" s="636" t="s">
        <v>31</v>
      </c>
      <c r="G18" s="637">
        <v>1500</v>
      </c>
      <c r="H18" s="638">
        <v>13.87</v>
      </c>
      <c r="I18" s="639">
        <v>8</v>
      </c>
      <c r="J18" s="639">
        <v>21.97</v>
      </c>
      <c r="K18" s="639">
        <f t="shared" si="0"/>
        <v>13.969999999999999</v>
      </c>
      <c r="L18" s="640">
        <f t="shared" si="9"/>
        <v>20805</v>
      </c>
      <c r="M18" s="639">
        <v>2.1980611840000002</v>
      </c>
      <c r="N18" s="639">
        <f t="shared" si="6"/>
        <v>3297.0917760000002</v>
      </c>
      <c r="O18" s="639">
        <f t="shared" si="10"/>
        <v>12000</v>
      </c>
      <c r="P18" s="639">
        <f t="shared" si="11"/>
        <v>20955</v>
      </c>
      <c r="Q18" s="639">
        <f t="shared" si="12"/>
        <v>32955</v>
      </c>
      <c r="R18" s="639">
        <v>0</v>
      </c>
      <c r="S18" s="639">
        <f t="shared" si="13"/>
        <v>36252.091776000001</v>
      </c>
      <c r="T18" s="639"/>
      <c r="U18" s="639">
        <f t="shared" si="7"/>
        <v>33535.700070305276</v>
      </c>
      <c r="V18" s="639">
        <f t="shared" si="14"/>
        <v>0</v>
      </c>
      <c r="W18" s="641">
        <f>IF(L18=0,0,(HLOOKUP(F18,'2012-2013 CE W T&amp;D &amp; ConsCredit'!$C$6:$P$36,D18+1,FALSE)))</f>
        <v>2.1430340648595396</v>
      </c>
      <c r="X18" s="639">
        <f t="shared" si="15"/>
        <v>44585.823719402724</v>
      </c>
      <c r="Y18" s="642">
        <f t="shared" si="16"/>
        <v>1.3295032942783847</v>
      </c>
      <c r="AA18" s="639">
        <f t="shared" si="3"/>
        <v>15297.091776000001</v>
      </c>
      <c r="AB18" s="639">
        <f t="shared" si="8"/>
        <v>14150.871208140612</v>
      </c>
      <c r="AC18" s="641">
        <f>IF(L18=0,0,(HLOOKUP(F18,'2012-2013 CE W T&amp;D No ConsCredi'!$C$6:$P$36,D18+1,FALSE)))</f>
        <v>1.9482127862359451</v>
      </c>
      <c r="AD18" s="639">
        <f t="shared" si="4"/>
        <v>40532.567017638838</v>
      </c>
      <c r="AE18" s="642">
        <f t="shared" si="17"/>
        <v>2.8643160142904525</v>
      </c>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c r="HF18" s="1332"/>
      <c r="HG18" s="1332"/>
      <c r="HH18" s="1332"/>
      <c r="HI18" s="1332"/>
      <c r="HJ18" s="1332"/>
      <c r="HK18" s="1332"/>
      <c r="HL18" s="1332"/>
      <c r="HM18" s="1332"/>
      <c r="HN18" s="1332"/>
      <c r="HO18" s="1332"/>
      <c r="HP18" s="1332"/>
      <c r="HQ18" s="1332"/>
      <c r="HR18" s="1332"/>
      <c r="HS18" s="1332"/>
      <c r="HT18" s="1332"/>
      <c r="HU18" s="1332"/>
      <c r="HV18" s="1332"/>
      <c r="HW18" s="1332"/>
      <c r="HX18" s="1332"/>
      <c r="HY18" s="1332"/>
      <c r="HZ18" s="1332"/>
      <c r="IA18" s="1332"/>
      <c r="IB18" s="1332"/>
      <c r="IC18" s="1332"/>
      <c r="ID18" s="1332"/>
      <c r="IE18" s="1332"/>
      <c r="IF18" s="1332"/>
      <c r="IG18" s="1332"/>
      <c r="IH18" s="1332"/>
      <c r="II18" s="1332"/>
      <c r="IJ18" s="1332"/>
      <c r="IK18" s="1332"/>
      <c r="IL18" s="1332"/>
      <c r="IM18" s="1332"/>
      <c r="IN18" s="1332"/>
      <c r="IO18" s="1332"/>
      <c r="IP18" s="1332"/>
      <c r="IQ18" s="1332"/>
      <c r="IR18" s="1332"/>
      <c r="IS18" s="1332"/>
      <c r="IT18" s="1332"/>
      <c r="IU18" s="1332"/>
      <c r="IV18" s="1332"/>
      <c r="IW18" s="1332"/>
      <c r="IX18" s="1332"/>
      <c r="IY18" s="1332"/>
      <c r="IZ18" s="1332"/>
      <c r="JA18" s="1332"/>
      <c r="JB18" s="1332"/>
      <c r="JC18" s="1332"/>
      <c r="JD18" s="1332"/>
      <c r="JE18" s="1332"/>
      <c r="JF18" s="1332"/>
      <c r="JG18" s="1332"/>
      <c r="JH18" s="1332"/>
      <c r="JI18" s="1332"/>
      <c r="JJ18" s="1332"/>
      <c r="JK18" s="1332"/>
      <c r="JL18" s="1332"/>
      <c r="JM18" s="1332"/>
      <c r="JN18" s="1332"/>
      <c r="JO18" s="1332"/>
      <c r="JP18" s="1332"/>
      <c r="JQ18" s="1332"/>
      <c r="JR18" s="1332"/>
      <c r="JS18" s="1332"/>
      <c r="JT18" s="1332"/>
      <c r="JU18" s="1332"/>
      <c r="JV18" s="1332"/>
      <c r="JW18" s="1332"/>
      <c r="JX18" s="1332"/>
      <c r="JY18" s="1332"/>
      <c r="JZ18" s="1332"/>
      <c r="KA18" s="1332"/>
      <c r="KB18" s="1332"/>
      <c r="KC18" s="1332"/>
      <c r="KD18" s="1332"/>
      <c r="KE18" s="1332"/>
      <c r="KF18" s="1332"/>
      <c r="KG18" s="1332"/>
      <c r="KH18" s="1332"/>
      <c r="KI18" s="1332"/>
      <c r="KJ18" s="1332"/>
      <c r="KK18" s="1332"/>
      <c r="KL18" s="1332"/>
      <c r="KM18" s="1332"/>
      <c r="KN18" s="1332"/>
      <c r="KO18" s="1332"/>
      <c r="KP18" s="1332"/>
      <c r="KQ18" s="1332"/>
      <c r="KR18" s="1332"/>
      <c r="KS18" s="1332"/>
      <c r="KT18" s="1332"/>
      <c r="KU18" s="1332"/>
      <c r="KV18" s="1332"/>
      <c r="KW18" s="1332"/>
      <c r="KX18" s="1332"/>
      <c r="KY18" s="1332"/>
      <c r="KZ18" s="1332"/>
      <c r="LA18" s="1332"/>
      <c r="LB18" s="1332"/>
      <c r="LC18" s="1332"/>
      <c r="LD18" s="1332"/>
      <c r="LE18" s="1332"/>
      <c r="LF18" s="1332"/>
      <c r="LG18" s="1332"/>
      <c r="LH18" s="1332"/>
      <c r="LI18" s="1332"/>
      <c r="LJ18" s="1332"/>
      <c r="LK18" s="1332"/>
      <c r="LL18" s="1332"/>
      <c r="LM18" s="1332"/>
      <c r="LN18" s="1332"/>
      <c r="LO18" s="1332"/>
      <c r="LP18" s="1332"/>
      <c r="LQ18" s="1332"/>
      <c r="LR18" s="1332"/>
      <c r="LS18" s="1332"/>
      <c r="LT18" s="1332"/>
      <c r="LU18" s="1332"/>
      <c r="LV18" s="1332"/>
      <c r="LW18" s="1332"/>
      <c r="LX18" s="1332"/>
      <c r="LY18" s="1332"/>
      <c r="LZ18" s="1332"/>
      <c r="MA18" s="1332"/>
      <c r="MB18" s="1332"/>
      <c r="MC18" s="1332"/>
      <c r="MD18" s="1332"/>
      <c r="ME18" s="1332"/>
      <c r="MF18" s="1332"/>
      <c r="MG18" s="1332"/>
      <c r="MH18" s="1332"/>
      <c r="MI18" s="1332"/>
      <c r="MJ18" s="1332"/>
      <c r="MK18" s="1332"/>
      <c r="ML18" s="1332"/>
      <c r="MM18" s="1332"/>
      <c r="MN18" s="1332"/>
      <c r="MO18" s="1332"/>
      <c r="MP18" s="1332"/>
      <c r="MQ18" s="1332"/>
      <c r="MR18" s="1332"/>
      <c r="MS18" s="1332"/>
      <c r="MT18" s="1332"/>
      <c r="MU18" s="1332"/>
      <c r="MV18" s="1332"/>
      <c r="MW18" s="1332"/>
      <c r="MX18" s="1332"/>
      <c r="MY18" s="1332"/>
      <c r="MZ18" s="1332"/>
      <c r="NA18" s="1332"/>
      <c r="NB18" s="1332"/>
      <c r="NC18" s="1332"/>
      <c r="ND18" s="1332"/>
      <c r="NE18" s="1332"/>
      <c r="NF18" s="1332"/>
      <c r="NG18" s="1332"/>
      <c r="NH18" s="1332"/>
      <c r="NI18" s="1332"/>
      <c r="NJ18" s="1332"/>
      <c r="NK18" s="1332"/>
      <c r="NL18" s="1332"/>
      <c r="NM18" s="1332"/>
      <c r="NN18" s="1332"/>
      <c r="NO18" s="1332"/>
      <c r="NP18" s="1332"/>
      <c r="NQ18" s="1332"/>
      <c r="NR18" s="1332"/>
      <c r="NS18" s="1332"/>
      <c r="NT18" s="1332"/>
      <c r="NU18" s="1332"/>
      <c r="NV18" s="1332"/>
      <c r="NW18" s="1332"/>
      <c r="NX18" s="1332"/>
      <c r="NY18" s="1332"/>
      <c r="NZ18" s="1332"/>
      <c r="OA18" s="1332"/>
      <c r="OB18" s="1332"/>
      <c r="OC18" s="1332"/>
      <c r="OD18" s="1332"/>
      <c r="OE18" s="1332"/>
      <c r="OF18" s="1332"/>
      <c r="OG18" s="1332"/>
      <c r="OH18" s="1332"/>
      <c r="OI18" s="1332"/>
      <c r="OJ18" s="1332"/>
      <c r="OK18" s="1332"/>
      <c r="OL18" s="1332"/>
      <c r="OM18" s="1332"/>
      <c r="ON18" s="1332"/>
      <c r="OO18" s="1332"/>
      <c r="OP18" s="1332"/>
      <c r="OQ18" s="1332"/>
      <c r="OR18" s="1332"/>
      <c r="OS18" s="1332"/>
      <c r="OT18" s="1332"/>
      <c r="OU18" s="1332"/>
      <c r="OV18" s="1332"/>
      <c r="OW18" s="1332"/>
      <c r="OX18" s="1332"/>
      <c r="OY18" s="1332"/>
      <c r="OZ18" s="1332"/>
      <c r="PA18" s="1332"/>
      <c r="PB18" s="1332"/>
      <c r="PC18" s="1332"/>
      <c r="PD18" s="1332"/>
      <c r="PE18" s="1332"/>
      <c r="PF18" s="1332"/>
      <c r="PG18" s="1332"/>
      <c r="PH18" s="1332"/>
      <c r="PI18" s="1332"/>
      <c r="PJ18" s="1332"/>
      <c r="PK18" s="1332"/>
      <c r="PL18" s="1332"/>
      <c r="PM18" s="1332"/>
      <c r="PN18" s="1332"/>
      <c r="PO18" s="1332"/>
      <c r="PP18" s="1332"/>
      <c r="PQ18" s="1332"/>
      <c r="PR18" s="1332"/>
      <c r="PS18" s="1332"/>
      <c r="PT18" s="1332"/>
      <c r="PU18" s="1332"/>
      <c r="PV18" s="1332"/>
      <c r="PW18" s="1332"/>
      <c r="PX18" s="1332"/>
      <c r="PY18" s="1332"/>
      <c r="PZ18" s="1332"/>
      <c r="QA18" s="1332"/>
      <c r="QB18" s="1332"/>
      <c r="QC18" s="1332"/>
      <c r="QD18" s="1332"/>
      <c r="QE18" s="1332"/>
      <c r="QF18" s="1332"/>
      <c r="QG18" s="1332"/>
      <c r="QH18" s="1332"/>
      <c r="QI18" s="1332"/>
      <c r="QJ18" s="1332"/>
      <c r="QK18" s="1332"/>
      <c r="QL18" s="1332"/>
      <c r="QM18" s="1332"/>
      <c r="QN18" s="1332"/>
      <c r="QO18" s="1332"/>
      <c r="QP18" s="1332"/>
      <c r="QQ18" s="1332"/>
      <c r="QR18" s="1332"/>
      <c r="QS18" s="1332"/>
      <c r="QT18" s="1332"/>
      <c r="QU18" s="1332"/>
      <c r="QV18" s="1332"/>
      <c r="QW18" s="1332"/>
      <c r="QX18" s="1332"/>
      <c r="QY18" s="1332"/>
      <c r="QZ18" s="1332"/>
      <c r="RA18" s="1332"/>
      <c r="RB18" s="1332"/>
      <c r="RC18" s="1332"/>
      <c r="RD18" s="1332"/>
      <c r="RE18" s="1332"/>
      <c r="RF18" s="1332"/>
      <c r="RG18" s="1332"/>
      <c r="RH18" s="1332"/>
      <c r="RI18" s="1332"/>
      <c r="RJ18" s="1332"/>
      <c r="RK18" s="1332"/>
      <c r="RL18" s="1332"/>
      <c r="RM18" s="1332"/>
      <c r="RN18" s="1332"/>
      <c r="RO18" s="1332"/>
      <c r="RP18" s="1332"/>
      <c r="RQ18" s="1332"/>
      <c r="RR18" s="1332"/>
      <c r="RS18" s="1332"/>
      <c r="RT18" s="1332"/>
      <c r="RU18" s="1332"/>
      <c r="RV18" s="1332"/>
      <c r="RW18" s="1332"/>
      <c r="RX18" s="1332"/>
      <c r="RY18" s="1332"/>
      <c r="RZ18" s="1332"/>
      <c r="SA18" s="1332"/>
      <c r="SB18" s="1332"/>
      <c r="SC18" s="1332"/>
      <c r="SD18" s="1332"/>
      <c r="SE18" s="1332"/>
      <c r="SF18" s="1332"/>
      <c r="SG18" s="1332"/>
      <c r="SH18" s="1332"/>
      <c r="SI18" s="1332"/>
      <c r="SJ18" s="1332"/>
      <c r="SK18" s="1332"/>
      <c r="SL18" s="1332"/>
      <c r="SM18" s="1332"/>
      <c r="SN18" s="1332"/>
      <c r="SO18" s="1332"/>
      <c r="SP18" s="1332"/>
      <c r="SQ18" s="1332"/>
      <c r="SR18" s="1332"/>
      <c r="SS18" s="1332"/>
      <c r="ST18" s="1332"/>
      <c r="SU18" s="1332"/>
      <c r="SV18" s="1332"/>
      <c r="SW18" s="1332"/>
      <c r="SX18" s="1332"/>
      <c r="SY18" s="1332"/>
      <c r="SZ18" s="1332"/>
      <c r="TA18" s="1332"/>
      <c r="TB18" s="1332"/>
      <c r="TC18" s="1332"/>
      <c r="TD18" s="645"/>
    </row>
    <row r="19" spans="1:524" s="643" customFormat="1" ht="15">
      <c r="A19" s="1459"/>
      <c r="B19" s="635" t="s">
        <v>60</v>
      </c>
      <c r="C19" s="636" t="s">
        <v>309</v>
      </c>
      <c r="D19" s="636">
        <v>15</v>
      </c>
      <c r="E19" s="604">
        <f t="shared" si="5"/>
        <v>2.424396058691102</v>
      </c>
      <c r="F19" s="649" t="s">
        <v>35</v>
      </c>
      <c r="G19" s="637">
        <v>50</v>
      </c>
      <c r="H19" s="638">
        <v>54135</v>
      </c>
      <c r="I19" s="639">
        <v>8000</v>
      </c>
      <c r="J19" s="639">
        <v>16055</v>
      </c>
      <c r="K19" s="639">
        <f t="shared" si="0"/>
        <v>8055</v>
      </c>
      <c r="L19" s="640">
        <f t="shared" si="9"/>
        <v>2706750</v>
      </c>
      <c r="M19" s="639">
        <v>2198.0611840000001</v>
      </c>
      <c r="N19" s="639">
        <f t="shared" si="6"/>
        <v>109903.0592</v>
      </c>
      <c r="O19" s="639">
        <f t="shared" si="10"/>
        <v>400000</v>
      </c>
      <c r="P19" s="639">
        <f t="shared" si="11"/>
        <v>402750</v>
      </c>
      <c r="Q19" s="639">
        <f t="shared" si="12"/>
        <v>802750</v>
      </c>
      <c r="R19" s="639">
        <v>0</v>
      </c>
      <c r="S19" s="639">
        <f t="shared" si="13"/>
        <v>912653.05920000002</v>
      </c>
      <c r="T19" s="639"/>
      <c r="U19" s="639">
        <f t="shared" si="7"/>
        <v>844267.39981498616</v>
      </c>
      <c r="V19" s="639">
        <f t="shared" si="14"/>
        <v>0</v>
      </c>
      <c r="W19" s="641">
        <f>IF(L19=0,0,(HLOOKUP(F19,'2012-2013 CE W T&amp;D &amp; ConsCredit'!$C$6:$P$36,D19+1,FALSE)))</f>
        <v>1.0498837637738472</v>
      </c>
      <c r="X19" s="639">
        <f t="shared" si="15"/>
        <v>2841772.8775948607</v>
      </c>
      <c r="Y19" s="642">
        <f t="shared" si="16"/>
        <v>3.3659630565122027</v>
      </c>
      <c r="AA19" s="639">
        <f t="shared" si="3"/>
        <v>509903.05920000002</v>
      </c>
      <c r="AB19" s="639">
        <f t="shared" si="8"/>
        <v>471695.70693802036</v>
      </c>
      <c r="AC19" s="641">
        <f>IF(L19=0,0,(HLOOKUP(F19,'2012-2013 CE W T&amp;D No ConsCredi'!$C$6:$P$36,D19+1,FALSE)))</f>
        <v>0.95443978524895223</v>
      </c>
      <c r="AD19" s="639">
        <f t="shared" si="4"/>
        <v>2583429.8887226013</v>
      </c>
      <c r="AE19" s="642">
        <f t="shared" si="17"/>
        <v>5.4768993033512121</v>
      </c>
      <c r="AF19" s="1332"/>
      <c r="AG19" s="1332"/>
      <c r="AH19" s="1332"/>
      <c r="AI19" s="1332"/>
      <c r="AJ19" s="1332"/>
      <c r="AK19" s="1332"/>
      <c r="AL19" s="1332"/>
      <c r="AM19" s="1332"/>
      <c r="AN19" s="1332"/>
      <c r="AO19" s="1332"/>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c r="HF19" s="1332"/>
      <c r="HG19" s="1332"/>
      <c r="HH19" s="1332"/>
      <c r="HI19" s="1332"/>
      <c r="HJ19" s="1332"/>
      <c r="HK19" s="1332"/>
      <c r="HL19" s="1332"/>
      <c r="HM19" s="1332"/>
      <c r="HN19" s="1332"/>
      <c r="HO19" s="1332"/>
      <c r="HP19" s="1332"/>
      <c r="HQ19" s="1332"/>
      <c r="HR19" s="1332"/>
      <c r="HS19" s="1332"/>
      <c r="HT19" s="1332"/>
      <c r="HU19" s="1332"/>
      <c r="HV19" s="1332"/>
      <c r="HW19" s="1332"/>
      <c r="HX19" s="1332"/>
      <c r="HY19" s="1332"/>
      <c r="HZ19" s="1332"/>
      <c r="IA19" s="1332"/>
      <c r="IB19" s="1332"/>
      <c r="IC19" s="1332"/>
      <c r="ID19" s="1332"/>
      <c r="IE19" s="1332"/>
      <c r="IF19" s="1332"/>
      <c r="IG19" s="1332"/>
      <c r="IH19" s="1332"/>
      <c r="II19" s="1332"/>
      <c r="IJ19" s="1332"/>
      <c r="IK19" s="1332"/>
      <c r="IL19" s="1332"/>
      <c r="IM19" s="1332"/>
      <c r="IN19" s="1332"/>
      <c r="IO19" s="1332"/>
      <c r="IP19" s="1332"/>
      <c r="IQ19" s="1332"/>
      <c r="IR19" s="1332"/>
      <c r="IS19" s="1332"/>
      <c r="IT19" s="1332"/>
      <c r="IU19" s="1332"/>
      <c r="IV19" s="1332"/>
      <c r="IW19" s="1332"/>
      <c r="IX19" s="1332"/>
      <c r="IY19" s="1332"/>
      <c r="IZ19" s="1332"/>
      <c r="JA19" s="1332"/>
      <c r="JB19" s="1332"/>
      <c r="JC19" s="1332"/>
      <c r="JD19" s="1332"/>
      <c r="JE19" s="1332"/>
      <c r="JF19" s="1332"/>
      <c r="JG19" s="1332"/>
      <c r="JH19" s="1332"/>
      <c r="JI19" s="1332"/>
      <c r="JJ19" s="1332"/>
      <c r="JK19" s="1332"/>
      <c r="JL19" s="1332"/>
      <c r="JM19" s="1332"/>
      <c r="JN19" s="1332"/>
      <c r="JO19" s="1332"/>
      <c r="JP19" s="1332"/>
      <c r="JQ19" s="1332"/>
      <c r="JR19" s="1332"/>
      <c r="JS19" s="1332"/>
      <c r="JT19" s="1332"/>
      <c r="JU19" s="1332"/>
      <c r="JV19" s="1332"/>
      <c r="JW19" s="1332"/>
      <c r="JX19" s="1332"/>
      <c r="JY19" s="1332"/>
      <c r="JZ19" s="1332"/>
      <c r="KA19" s="1332"/>
      <c r="KB19" s="1332"/>
      <c r="KC19" s="1332"/>
      <c r="KD19" s="1332"/>
      <c r="KE19" s="1332"/>
      <c r="KF19" s="1332"/>
      <c r="KG19" s="1332"/>
      <c r="KH19" s="1332"/>
      <c r="KI19" s="1332"/>
      <c r="KJ19" s="1332"/>
      <c r="KK19" s="1332"/>
      <c r="KL19" s="1332"/>
      <c r="KM19" s="1332"/>
      <c r="KN19" s="1332"/>
      <c r="KO19" s="1332"/>
      <c r="KP19" s="1332"/>
      <c r="KQ19" s="1332"/>
      <c r="KR19" s="1332"/>
      <c r="KS19" s="1332"/>
      <c r="KT19" s="1332"/>
      <c r="KU19" s="1332"/>
      <c r="KV19" s="1332"/>
      <c r="KW19" s="1332"/>
      <c r="KX19" s="1332"/>
      <c r="KY19" s="1332"/>
      <c r="KZ19" s="1332"/>
      <c r="LA19" s="1332"/>
      <c r="LB19" s="1332"/>
      <c r="LC19" s="1332"/>
      <c r="LD19" s="1332"/>
      <c r="LE19" s="1332"/>
      <c r="LF19" s="1332"/>
      <c r="LG19" s="1332"/>
      <c r="LH19" s="1332"/>
      <c r="LI19" s="1332"/>
      <c r="LJ19" s="1332"/>
      <c r="LK19" s="1332"/>
      <c r="LL19" s="1332"/>
      <c r="LM19" s="1332"/>
      <c r="LN19" s="1332"/>
      <c r="LO19" s="1332"/>
      <c r="LP19" s="1332"/>
      <c r="LQ19" s="1332"/>
      <c r="LR19" s="1332"/>
      <c r="LS19" s="1332"/>
      <c r="LT19" s="1332"/>
      <c r="LU19" s="1332"/>
      <c r="LV19" s="1332"/>
      <c r="LW19" s="1332"/>
      <c r="LX19" s="1332"/>
      <c r="LY19" s="1332"/>
      <c r="LZ19" s="1332"/>
      <c r="MA19" s="1332"/>
      <c r="MB19" s="1332"/>
      <c r="MC19" s="1332"/>
      <c r="MD19" s="1332"/>
      <c r="ME19" s="1332"/>
      <c r="MF19" s="1332"/>
      <c r="MG19" s="1332"/>
      <c r="MH19" s="1332"/>
      <c r="MI19" s="1332"/>
      <c r="MJ19" s="1332"/>
      <c r="MK19" s="1332"/>
      <c r="ML19" s="1332"/>
      <c r="MM19" s="1332"/>
      <c r="MN19" s="1332"/>
      <c r="MO19" s="1332"/>
      <c r="MP19" s="1332"/>
      <c r="MQ19" s="1332"/>
      <c r="MR19" s="1332"/>
      <c r="MS19" s="1332"/>
      <c r="MT19" s="1332"/>
      <c r="MU19" s="1332"/>
      <c r="MV19" s="1332"/>
      <c r="MW19" s="1332"/>
      <c r="MX19" s="1332"/>
      <c r="MY19" s="1332"/>
      <c r="MZ19" s="1332"/>
      <c r="NA19" s="1332"/>
      <c r="NB19" s="1332"/>
      <c r="NC19" s="1332"/>
      <c r="ND19" s="1332"/>
      <c r="NE19" s="1332"/>
      <c r="NF19" s="1332"/>
      <c r="NG19" s="1332"/>
      <c r="NH19" s="1332"/>
      <c r="NI19" s="1332"/>
      <c r="NJ19" s="1332"/>
      <c r="NK19" s="1332"/>
      <c r="NL19" s="1332"/>
      <c r="NM19" s="1332"/>
      <c r="NN19" s="1332"/>
      <c r="NO19" s="1332"/>
      <c r="NP19" s="1332"/>
      <c r="NQ19" s="1332"/>
      <c r="NR19" s="1332"/>
      <c r="NS19" s="1332"/>
      <c r="NT19" s="1332"/>
      <c r="NU19" s="1332"/>
      <c r="NV19" s="1332"/>
      <c r="NW19" s="1332"/>
      <c r="NX19" s="1332"/>
      <c r="NY19" s="1332"/>
      <c r="NZ19" s="1332"/>
      <c r="OA19" s="1332"/>
      <c r="OB19" s="1332"/>
      <c r="OC19" s="1332"/>
      <c r="OD19" s="1332"/>
      <c r="OE19" s="1332"/>
      <c r="OF19" s="1332"/>
      <c r="OG19" s="1332"/>
      <c r="OH19" s="1332"/>
      <c r="OI19" s="1332"/>
      <c r="OJ19" s="1332"/>
      <c r="OK19" s="1332"/>
      <c r="OL19" s="1332"/>
      <c r="OM19" s="1332"/>
      <c r="ON19" s="1332"/>
      <c r="OO19" s="1332"/>
      <c r="OP19" s="1332"/>
      <c r="OQ19" s="1332"/>
      <c r="OR19" s="1332"/>
      <c r="OS19" s="1332"/>
      <c r="OT19" s="1332"/>
      <c r="OU19" s="1332"/>
      <c r="OV19" s="1332"/>
      <c r="OW19" s="1332"/>
      <c r="OX19" s="1332"/>
      <c r="OY19" s="1332"/>
      <c r="OZ19" s="1332"/>
      <c r="PA19" s="1332"/>
      <c r="PB19" s="1332"/>
      <c r="PC19" s="1332"/>
      <c r="PD19" s="1332"/>
      <c r="PE19" s="1332"/>
      <c r="PF19" s="1332"/>
      <c r="PG19" s="1332"/>
      <c r="PH19" s="1332"/>
      <c r="PI19" s="1332"/>
      <c r="PJ19" s="1332"/>
      <c r="PK19" s="1332"/>
      <c r="PL19" s="1332"/>
      <c r="PM19" s="1332"/>
      <c r="PN19" s="1332"/>
      <c r="PO19" s="1332"/>
      <c r="PP19" s="1332"/>
      <c r="PQ19" s="1332"/>
      <c r="PR19" s="1332"/>
      <c r="PS19" s="1332"/>
      <c r="PT19" s="1332"/>
      <c r="PU19" s="1332"/>
      <c r="PV19" s="1332"/>
      <c r="PW19" s="1332"/>
      <c r="PX19" s="1332"/>
      <c r="PY19" s="1332"/>
      <c r="PZ19" s="1332"/>
      <c r="QA19" s="1332"/>
      <c r="QB19" s="1332"/>
      <c r="QC19" s="1332"/>
      <c r="QD19" s="1332"/>
      <c r="QE19" s="1332"/>
      <c r="QF19" s="1332"/>
      <c r="QG19" s="1332"/>
      <c r="QH19" s="1332"/>
      <c r="QI19" s="1332"/>
      <c r="QJ19" s="1332"/>
      <c r="QK19" s="1332"/>
      <c r="QL19" s="1332"/>
      <c r="QM19" s="1332"/>
      <c r="QN19" s="1332"/>
      <c r="QO19" s="1332"/>
      <c r="QP19" s="1332"/>
      <c r="QQ19" s="1332"/>
      <c r="QR19" s="1332"/>
      <c r="QS19" s="1332"/>
      <c r="QT19" s="1332"/>
      <c r="QU19" s="1332"/>
      <c r="QV19" s="1332"/>
      <c r="QW19" s="1332"/>
      <c r="QX19" s="1332"/>
      <c r="QY19" s="1332"/>
      <c r="QZ19" s="1332"/>
      <c r="RA19" s="1332"/>
      <c r="RB19" s="1332"/>
      <c r="RC19" s="1332"/>
      <c r="RD19" s="1332"/>
      <c r="RE19" s="1332"/>
      <c r="RF19" s="1332"/>
      <c r="RG19" s="1332"/>
      <c r="RH19" s="1332"/>
      <c r="RI19" s="1332"/>
      <c r="RJ19" s="1332"/>
      <c r="RK19" s="1332"/>
      <c r="RL19" s="1332"/>
      <c r="RM19" s="1332"/>
      <c r="RN19" s="1332"/>
      <c r="RO19" s="1332"/>
      <c r="RP19" s="1332"/>
      <c r="RQ19" s="1332"/>
      <c r="RR19" s="1332"/>
      <c r="RS19" s="1332"/>
      <c r="RT19" s="1332"/>
      <c r="RU19" s="1332"/>
      <c r="RV19" s="1332"/>
      <c r="RW19" s="1332"/>
      <c r="RX19" s="1332"/>
      <c r="RY19" s="1332"/>
      <c r="RZ19" s="1332"/>
      <c r="SA19" s="1332"/>
      <c r="SB19" s="1332"/>
      <c r="SC19" s="1332"/>
      <c r="SD19" s="1332"/>
      <c r="SE19" s="1332"/>
      <c r="SF19" s="1332"/>
      <c r="SG19" s="1332"/>
      <c r="SH19" s="1332"/>
      <c r="SI19" s="1332"/>
      <c r="SJ19" s="1332"/>
      <c r="SK19" s="1332"/>
      <c r="SL19" s="1332"/>
      <c r="SM19" s="1332"/>
      <c r="SN19" s="1332"/>
      <c r="SO19" s="1332"/>
      <c r="SP19" s="1332"/>
      <c r="SQ19" s="1332"/>
      <c r="SR19" s="1332"/>
      <c r="SS19" s="1332"/>
      <c r="ST19" s="1332"/>
      <c r="SU19" s="1332"/>
      <c r="SV19" s="1332"/>
      <c r="SW19" s="1332"/>
      <c r="SX19" s="1332"/>
      <c r="SY19" s="1332"/>
      <c r="SZ19" s="1332"/>
      <c r="TA19" s="1332"/>
      <c r="TB19" s="1332"/>
      <c r="TC19" s="1332"/>
      <c r="TD19" s="645"/>
    </row>
    <row r="20" spans="1:524" s="643" customFormat="1" ht="15">
      <c r="A20" s="1459"/>
      <c r="B20" s="635" t="s">
        <v>60</v>
      </c>
      <c r="C20" s="259" t="s">
        <v>310</v>
      </c>
      <c r="D20" s="636">
        <v>14</v>
      </c>
      <c r="E20" s="604">
        <f t="shared" si="5"/>
        <v>0</v>
      </c>
      <c r="F20" s="636" t="s">
        <v>32</v>
      </c>
      <c r="G20" s="637">
        <v>0</v>
      </c>
      <c r="H20" s="638">
        <v>149</v>
      </c>
      <c r="I20" s="639">
        <v>50</v>
      </c>
      <c r="J20" s="639">
        <v>107</v>
      </c>
      <c r="K20" s="639">
        <f t="shared" si="0"/>
        <v>57</v>
      </c>
      <c r="L20" s="640">
        <f t="shared" si="9"/>
        <v>0</v>
      </c>
      <c r="M20" s="639">
        <v>13.7378824</v>
      </c>
      <c r="N20" s="639">
        <f t="shared" si="6"/>
        <v>0</v>
      </c>
      <c r="O20" s="639">
        <f t="shared" si="10"/>
        <v>0</v>
      </c>
      <c r="P20" s="639">
        <f t="shared" si="11"/>
        <v>0</v>
      </c>
      <c r="Q20" s="639">
        <f t="shared" si="12"/>
        <v>0</v>
      </c>
      <c r="R20" s="639">
        <v>0</v>
      </c>
      <c r="S20" s="639">
        <f t="shared" si="13"/>
        <v>0</v>
      </c>
      <c r="T20" s="639"/>
      <c r="U20" s="639">
        <f t="shared" si="7"/>
        <v>0</v>
      </c>
      <c r="V20" s="639">
        <f t="shared" si="14"/>
        <v>0</v>
      </c>
      <c r="W20" s="641">
        <f>IF(L20=0,0,(HLOOKUP(F20,'2012-2013 CE W T&amp;D &amp; ConsCredit'!$C$6:$P$36,D20+1,FALSE)))</f>
        <v>0</v>
      </c>
      <c r="X20" s="639">
        <f t="shared" si="15"/>
        <v>0</v>
      </c>
      <c r="Y20" s="642" t="e">
        <f t="shared" si="16"/>
        <v>#DIV/0!</v>
      </c>
      <c r="AA20" s="639">
        <f t="shared" si="3"/>
        <v>0</v>
      </c>
      <c r="AB20" s="639">
        <f t="shared" si="8"/>
        <v>0</v>
      </c>
      <c r="AC20" s="641">
        <f>IF(L20=0,0,(HLOOKUP(F20,'2012-2013 CE W T&amp;D No ConsCredi'!$C$6:$P$36,D20+1,FALSE)))</f>
        <v>0</v>
      </c>
      <c r="AD20" s="639">
        <f t="shared" si="4"/>
        <v>0</v>
      </c>
      <c r="AE20" s="642" t="e">
        <f t="shared" si="17"/>
        <v>#DIV/0!</v>
      </c>
      <c r="AF20" s="1332"/>
      <c r="AG20" s="1332"/>
      <c r="AH20" s="1332"/>
      <c r="AI20" s="1332"/>
      <c r="AJ20" s="1332"/>
      <c r="AK20" s="1332"/>
      <c r="AL20" s="1332"/>
      <c r="AM20" s="1332"/>
      <c r="AN20" s="1332"/>
      <c r="AO20" s="1332"/>
      <c r="AP20" s="1332"/>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c r="HF20" s="1332"/>
      <c r="HG20" s="1332"/>
      <c r="HH20" s="1332"/>
      <c r="HI20" s="1332"/>
      <c r="HJ20" s="1332"/>
      <c r="HK20" s="1332"/>
      <c r="HL20" s="1332"/>
      <c r="HM20" s="1332"/>
      <c r="HN20" s="1332"/>
      <c r="HO20" s="1332"/>
      <c r="HP20" s="1332"/>
      <c r="HQ20" s="1332"/>
      <c r="HR20" s="1332"/>
      <c r="HS20" s="1332"/>
      <c r="HT20" s="1332"/>
      <c r="HU20" s="1332"/>
      <c r="HV20" s="1332"/>
      <c r="HW20" s="1332"/>
      <c r="HX20" s="1332"/>
      <c r="HY20" s="1332"/>
      <c r="HZ20" s="1332"/>
      <c r="IA20" s="1332"/>
      <c r="IB20" s="1332"/>
      <c r="IC20" s="1332"/>
      <c r="ID20" s="1332"/>
      <c r="IE20" s="1332"/>
      <c r="IF20" s="1332"/>
      <c r="IG20" s="1332"/>
      <c r="IH20" s="1332"/>
      <c r="II20" s="1332"/>
      <c r="IJ20" s="1332"/>
      <c r="IK20" s="1332"/>
      <c r="IL20" s="1332"/>
      <c r="IM20" s="1332"/>
      <c r="IN20" s="1332"/>
      <c r="IO20" s="1332"/>
      <c r="IP20" s="1332"/>
      <c r="IQ20" s="1332"/>
      <c r="IR20" s="1332"/>
      <c r="IS20" s="1332"/>
      <c r="IT20" s="1332"/>
      <c r="IU20" s="1332"/>
      <c r="IV20" s="1332"/>
      <c r="IW20" s="1332"/>
      <c r="IX20" s="1332"/>
      <c r="IY20" s="1332"/>
      <c r="IZ20" s="1332"/>
      <c r="JA20" s="1332"/>
      <c r="JB20" s="1332"/>
      <c r="JC20" s="1332"/>
      <c r="JD20" s="1332"/>
      <c r="JE20" s="1332"/>
      <c r="JF20" s="1332"/>
      <c r="JG20" s="1332"/>
      <c r="JH20" s="1332"/>
      <c r="JI20" s="1332"/>
      <c r="JJ20" s="1332"/>
      <c r="JK20" s="1332"/>
      <c r="JL20" s="1332"/>
      <c r="JM20" s="1332"/>
      <c r="JN20" s="1332"/>
      <c r="JO20" s="1332"/>
      <c r="JP20" s="1332"/>
      <c r="JQ20" s="1332"/>
      <c r="JR20" s="1332"/>
      <c r="JS20" s="1332"/>
      <c r="JT20" s="1332"/>
      <c r="JU20" s="1332"/>
      <c r="JV20" s="1332"/>
      <c r="JW20" s="1332"/>
      <c r="JX20" s="1332"/>
      <c r="JY20" s="1332"/>
      <c r="JZ20" s="1332"/>
      <c r="KA20" s="1332"/>
      <c r="KB20" s="1332"/>
      <c r="KC20" s="1332"/>
      <c r="KD20" s="1332"/>
      <c r="KE20" s="1332"/>
      <c r="KF20" s="1332"/>
      <c r="KG20" s="1332"/>
      <c r="KH20" s="1332"/>
      <c r="KI20" s="1332"/>
      <c r="KJ20" s="1332"/>
      <c r="KK20" s="1332"/>
      <c r="KL20" s="1332"/>
      <c r="KM20" s="1332"/>
      <c r="KN20" s="1332"/>
      <c r="KO20" s="1332"/>
      <c r="KP20" s="1332"/>
      <c r="KQ20" s="1332"/>
      <c r="KR20" s="1332"/>
      <c r="KS20" s="1332"/>
      <c r="KT20" s="1332"/>
      <c r="KU20" s="1332"/>
      <c r="KV20" s="1332"/>
      <c r="KW20" s="1332"/>
      <c r="KX20" s="1332"/>
      <c r="KY20" s="1332"/>
      <c r="KZ20" s="1332"/>
      <c r="LA20" s="1332"/>
      <c r="LB20" s="1332"/>
      <c r="LC20" s="1332"/>
      <c r="LD20" s="1332"/>
      <c r="LE20" s="1332"/>
      <c r="LF20" s="1332"/>
      <c r="LG20" s="1332"/>
      <c r="LH20" s="1332"/>
      <c r="LI20" s="1332"/>
      <c r="LJ20" s="1332"/>
      <c r="LK20" s="1332"/>
      <c r="LL20" s="1332"/>
      <c r="LM20" s="1332"/>
      <c r="LN20" s="1332"/>
      <c r="LO20" s="1332"/>
      <c r="LP20" s="1332"/>
      <c r="LQ20" s="1332"/>
      <c r="LR20" s="1332"/>
      <c r="LS20" s="1332"/>
      <c r="LT20" s="1332"/>
      <c r="LU20" s="1332"/>
      <c r="LV20" s="1332"/>
      <c r="LW20" s="1332"/>
      <c r="LX20" s="1332"/>
      <c r="LY20" s="1332"/>
      <c r="LZ20" s="1332"/>
      <c r="MA20" s="1332"/>
      <c r="MB20" s="1332"/>
      <c r="MC20" s="1332"/>
      <c r="MD20" s="1332"/>
      <c r="ME20" s="1332"/>
      <c r="MF20" s="1332"/>
      <c r="MG20" s="1332"/>
      <c r="MH20" s="1332"/>
      <c r="MI20" s="1332"/>
      <c r="MJ20" s="1332"/>
      <c r="MK20" s="1332"/>
      <c r="ML20" s="1332"/>
      <c r="MM20" s="1332"/>
      <c r="MN20" s="1332"/>
      <c r="MO20" s="1332"/>
      <c r="MP20" s="1332"/>
      <c r="MQ20" s="1332"/>
      <c r="MR20" s="1332"/>
      <c r="MS20" s="1332"/>
      <c r="MT20" s="1332"/>
      <c r="MU20" s="1332"/>
      <c r="MV20" s="1332"/>
      <c r="MW20" s="1332"/>
      <c r="MX20" s="1332"/>
      <c r="MY20" s="1332"/>
      <c r="MZ20" s="1332"/>
      <c r="NA20" s="1332"/>
      <c r="NB20" s="1332"/>
      <c r="NC20" s="1332"/>
      <c r="ND20" s="1332"/>
      <c r="NE20" s="1332"/>
      <c r="NF20" s="1332"/>
      <c r="NG20" s="1332"/>
      <c r="NH20" s="1332"/>
      <c r="NI20" s="1332"/>
      <c r="NJ20" s="1332"/>
      <c r="NK20" s="1332"/>
      <c r="NL20" s="1332"/>
      <c r="NM20" s="1332"/>
      <c r="NN20" s="1332"/>
      <c r="NO20" s="1332"/>
      <c r="NP20" s="1332"/>
      <c r="NQ20" s="1332"/>
      <c r="NR20" s="1332"/>
      <c r="NS20" s="1332"/>
      <c r="NT20" s="1332"/>
      <c r="NU20" s="1332"/>
      <c r="NV20" s="1332"/>
      <c r="NW20" s="1332"/>
      <c r="NX20" s="1332"/>
      <c r="NY20" s="1332"/>
      <c r="NZ20" s="1332"/>
      <c r="OA20" s="1332"/>
      <c r="OB20" s="1332"/>
      <c r="OC20" s="1332"/>
      <c r="OD20" s="1332"/>
      <c r="OE20" s="1332"/>
      <c r="OF20" s="1332"/>
      <c r="OG20" s="1332"/>
      <c r="OH20" s="1332"/>
      <c r="OI20" s="1332"/>
      <c r="OJ20" s="1332"/>
      <c r="OK20" s="1332"/>
      <c r="OL20" s="1332"/>
      <c r="OM20" s="1332"/>
      <c r="ON20" s="1332"/>
      <c r="OO20" s="1332"/>
      <c r="OP20" s="1332"/>
      <c r="OQ20" s="1332"/>
      <c r="OR20" s="1332"/>
      <c r="OS20" s="1332"/>
      <c r="OT20" s="1332"/>
      <c r="OU20" s="1332"/>
      <c r="OV20" s="1332"/>
      <c r="OW20" s="1332"/>
      <c r="OX20" s="1332"/>
      <c r="OY20" s="1332"/>
      <c r="OZ20" s="1332"/>
      <c r="PA20" s="1332"/>
      <c r="PB20" s="1332"/>
      <c r="PC20" s="1332"/>
      <c r="PD20" s="1332"/>
      <c r="PE20" s="1332"/>
      <c r="PF20" s="1332"/>
      <c r="PG20" s="1332"/>
      <c r="PH20" s="1332"/>
      <c r="PI20" s="1332"/>
      <c r="PJ20" s="1332"/>
      <c r="PK20" s="1332"/>
      <c r="PL20" s="1332"/>
      <c r="PM20" s="1332"/>
      <c r="PN20" s="1332"/>
      <c r="PO20" s="1332"/>
      <c r="PP20" s="1332"/>
      <c r="PQ20" s="1332"/>
      <c r="PR20" s="1332"/>
      <c r="PS20" s="1332"/>
      <c r="PT20" s="1332"/>
      <c r="PU20" s="1332"/>
      <c r="PV20" s="1332"/>
      <c r="PW20" s="1332"/>
      <c r="PX20" s="1332"/>
      <c r="PY20" s="1332"/>
      <c r="PZ20" s="1332"/>
      <c r="QA20" s="1332"/>
      <c r="QB20" s="1332"/>
      <c r="QC20" s="1332"/>
      <c r="QD20" s="1332"/>
      <c r="QE20" s="1332"/>
      <c r="QF20" s="1332"/>
      <c r="QG20" s="1332"/>
      <c r="QH20" s="1332"/>
      <c r="QI20" s="1332"/>
      <c r="QJ20" s="1332"/>
      <c r="QK20" s="1332"/>
      <c r="QL20" s="1332"/>
      <c r="QM20" s="1332"/>
      <c r="QN20" s="1332"/>
      <c r="QO20" s="1332"/>
      <c r="QP20" s="1332"/>
      <c r="QQ20" s="1332"/>
      <c r="QR20" s="1332"/>
      <c r="QS20" s="1332"/>
      <c r="QT20" s="1332"/>
      <c r="QU20" s="1332"/>
      <c r="QV20" s="1332"/>
      <c r="QW20" s="1332"/>
      <c r="QX20" s="1332"/>
      <c r="QY20" s="1332"/>
      <c r="QZ20" s="1332"/>
      <c r="RA20" s="1332"/>
      <c r="RB20" s="1332"/>
      <c r="RC20" s="1332"/>
      <c r="RD20" s="1332"/>
      <c r="RE20" s="1332"/>
      <c r="RF20" s="1332"/>
      <c r="RG20" s="1332"/>
      <c r="RH20" s="1332"/>
      <c r="RI20" s="1332"/>
      <c r="RJ20" s="1332"/>
      <c r="RK20" s="1332"/>
      <c r="RL20" s="1332"/>
      <c r="RM20" s="1332"/>
      <c r="RN20" s="1332"/>
      <c r="RO20" s="1332"/>
      <c r="RP20" s="1332"/>
      <c r="RQ20" s="1332"/>
      <c r="RR20" s="1332"/>
      <c r="RS20" s="1332"/>
      <c r="RT20" s="1332"/>
      <c r="RU20" s="1332"/>
      <c r="RV20" s="1332"/>
      <c r="RW20" s="1332"/>
      <c r="RX20" s="1332"/>
      <c r="RY20" s="1332"/>
      <c r="RZ20" s="1332"/>
      <c r="SA20" s="1332"/>
      <c r="SB20" s="1332"/>
      <c r="SC20" s="1332"/>
      <c r="SD20" s="1332"/>
      <c r="SE20" s="1332"/>
      <c r="SF20" s="1332"/>
      <c r="SG20" s="1332"/>
      <c r="SH20" s="1332"/>
      <c r="SI20" s="1332"/>
      <c r="SJ20" s="1332"/>
      <c r="SK20" s="1332"/>
      <c r="SL20" s="1332"/>
      <c r="SM20" s="1332"/>
      <c r="SN20" s="1332"/>
      <c r="SO20" s="1332"/>
      <c r="SP20" s="1332"/>
      <c r="SQ20" s="1332"/>
      <c r="SR20" s="1332"/>
      <c r="SS20" s="1332"/>
      <c r="ST20" s="1332"/>
      <c r="SU20" s="1332"/>
      <c r="SV20" s="1332"/>
      <c r="SW20" s="1332"/>
      <c r="SX20" s="1332"/>
      <c r="SY20" s="1332"/>
      <c r="SZ20" s="1332"/>
      <c r="TA20" s="1332"/>
      <c r="TB20" s="1332"/>
      <c r="TC20" s="1332"/>
      <c r="TD20" s="645"/>
    </row>
    <row r="21" spans="1:524" s="643" customFormat="1" ht="15">
      <c r="A21" s="1458"/>
      <c r="B21" s="635" t="s">
        <v>60</v>
      </c>
      <c r="C21" s="636" t="s">
        <v>311</v>
      </c>
      <c r="D21" s="636">
        <v>14</v>
      </c>
      <c r="E21" s="604">
        <f t="shared" si="5"/>
        <v>7.6909507061830341E-3</v>
      </c>
      <c r="F21" s="636" t="s">
        <v>32</v>
      </c>
      <c r="G21" s="637">
        <v>100</v>
      </c>
      <c r="H21" s="638">
        <v>92</v>
      </c>
      <c r="I21" s="639">
        <v>100</v>
      </c>
      <c r="J21" s="639">
        <v>102</v>
      </c>
      <c r="K21" s="639">
        <f t="shared" si="0"/>
        <v>2</v>
      </c>
      <c r="L21" s="640">
        <f t="shared" si="9"/>
        <v>9200</v>
      </c>
      <c r="M21" s="639">
        <v>27.4757648</v>
      </c>
      <c r="N21" s="639">
        <f t="shared" si="6"/>
        <v>2747.5764800000002</v>
      </c>
      <c r="O21" s="639">
        <f t="shared" si="10"/>
        <v>10000</v>
      </c>
      <c r="P21" s="639">
        <f t="shared" si="11"/>
        <v>200</v>
      </c>
      <c r="Q21" s="639">
        <f t="shared" si="12"/>
        <v>10200</v>
      </c>
      <c r="R21" s="639">
        <v>0</v>
      </c>
      <c r="S21" s="639">
        <f t="shared" si="13"/>
        <v>12947.57648</v>
      </c>
      <c r="T21" s="639">
        <v>10646</v>
      </c>
      <c r="U21" s="639">
        <f t="shared" si="7"/>
        <v>11977.406549491212</v>
      </c>
      <c r="V21" s="639">
        <f t="shared" si="14"/>
        <v>9848.2886216466231</v>
      </c>
      <c r="W21" s="641">
        <f>IF(L21=0,0,(HLOOKUP(F21,'2012-2013 CE W T&amp;D &amp; ConsCredit'!$C$6:$P$36,D21+1,FALSE)))</f>
        <v>0.98085606079710697</v>
      </c>
      <c r="X21" s="639">
        <f t="shared" si="15"/>
        <v>9023.8757593333848</v>
      </c>
      <c r="Y21" s="642">
        <f t="shared" si="16"/>
        <v>1.5756469735747325</v>
      </c>
      <c r="AA21" s="639">
        <f t="shared" si="3"/>
        <v>12747.57648</v>
      </c>
      <c r="AB21" s="639">
        <f t="shared" si="8"/>
        <v>11792.392673450509</v>
      </c>
      <c r="AC21" s="641">
        <f>IF(L21=0,0,(HLOOKUP(F21,'2012-2013 CE W T&amp;D No ConsCredi'!$C$6:$P$36,D21+1,FALSE)))</f>
        <v>0.89168732799737005</v>
      </c>
      <c r="AD21" s="639">
        <f t="shared" si="4"/>
        <v>8203.5234175758051</v>
      </c>
      <c r="AE21" s="642">
        <f t="shared" si="17"/>
        <v>0.69566233458671078</v>
      </c>
      <c r="AF21" s="1332"/>
      <c r="AG21" s="1332"/>
      <c r="AH21" s="1332"/>
      <c r="AI21" s="1332"/>
      <c r="AJ21" s="1332"/>
      <c r="AK21" s="1332"/>
      <c r="AL21" s="1332"/>
      <c r="AM21" s="1332"/>
      <c r="AN21" s="1332"/>
      <c r="AO21" s="1332"/>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32"/>
      <c r="HW21" s="1332"/>
      <c r="HX21" s="1332"/>
      <c r="HY21" s="1332"/>
      <c r="HZ21" s="1332"/>
      <c r="IA21" s="1332"/>
      <c r="IB21" s="1332"/>
      <c r="IC21" s="1332"/>
      <c r="ID21" s="1332"/>
      <c r="IE21" s="1332"/>
      <c r="IF21" s="1332"/>
      <c r="IG21" s="1332"/>
      <c r="IH21" s="1332"/>
      <c r="II21" s="1332"/>
      <c r="IJ21" s="1332"/>
      <c r="IK21" s="1332"/>
      <c r="IL21" s="1332"/>
      <c r="IM21" s="1332"/>
      <c r="IN21" s="1332"/>
      <c r="IO21" s="1332"/>
      <c r="IP21" s="1332"/>
      <c r="IQ21" s="1332"/>
      <c r="IR21" s="1332"/>
      <c r="IS21" s="1332"/>
      <c r="IT21" s="1332"/>
      <c r="IU21" s="1332"/>
      <c r="IV21" s="1332"/>
      <c r="IW21" s="1332"/>
      <c r="IX21" s="1332"/>
      <c r="IY21" s="1332"/>
      <c r="IZ21" s="1332"/>
      <c r="JA21" s="1332"/>
      <c r="JB21" s="1332"/>
      <c r="JC21" s="1332"/>
      <c r="JD21" s="1332"/>
      <c r="JE21" s="1332"/>
      <c r="JF21" s="1332"/>
      <c r="JG21" s="1332"/>
      <c r="JH21" s="1332"/>
      <c r="JI21" s="1332"/>
      <c r="JJ21" s="1332"/>
      <c r="JK21" s="1332"/>
      <c r="JL21" s="1332"/>
      <c r="JM21" s="1332"/>
      <c r="JN21" s="1332"/>
      <c r="JO21" s="1332"/>
      <c r="JP21" s="1332"/>
      <c r="JQ21" s="1332"/>
      <c r="JR21" s="1332"/>
      <c r="JS21" s="1332"/>
      <c r="JT21" s="1332"/>
      <c r="JU21" s="1332"/>
      <c r="JV21" s="1332"/>
      <c r="JW21" s="1332"/>
      <c r="JX21" s="1332"/>
      <c r="JY21" s="1332"/>
      <c r="JZ21" s="1332"/>
      <c r="KA21" s="1332"/>
      <c r="KB21" s="1332"/>
      <c r="KC21" s="1332"/>
      <c r="KD21" s="1332"/>
      <c r="KE21" s="1332"/>
      <c r="KF21" s="1332"/>
      <c r="KG21" s="1332"/>
      <c r="KH21" s="1332"/>
      <c r="KI21" s="1332"/>
      <c r="KJ21" s="1332"/>
      <c r="KK21" s="1332"/>
      <c r="KL21" s="1332"/>
      <c r="KM21" s="1332"/>
      <c r="KN21" s="1332"/>
      <c r="KO21" s="1332"/>
      <c r="KP21" s="1332"/>
      <c r="KQ21" s="1332"/>
      <c r="KR21" s="1332"/>
      <c r="KS21" s="1332"/>
      <c r="KT21" s="1332"/>
      <c r="KU21" s="1332"/>
      <c r="KV21" s="1332"/>
      <c r="KW21" s="1332"/>
      <c r="KX21" s="1332"/>
      <c r="KY21" s="1332"/>
      <c r="KZ21" s="1332"/>
      <c r="LA21" s="1332"/>
      <c r="LB21" s="1332"/>
      <c r="LC21" s="1332"/>
      <c r="LD21" s="1332"/>
      <c r="LE21" s="1332"/>
      <c r="LF21" s="1332"/>
      <c r="LG21" s="1332"/>
      <c r="LH21" s="1332"/>
      <c r="LI21" s="1332"/>
      <c r="LJ21" s="1332"/>
      <c r="LK21" s="1332"/>
      <c r="LL21" s="1332"/>
      <c r="LM21" s="1332"/>
      <c r="LN21" s="1332"/>
      <c r="LO21" s="1332"/>
      <c r="LP21" s="1332"/>
      <c r="LQ21" s="1332"/>
      <c r="LR21" s="1332"/>
      <c r="LS21" s="1332"/>
      <c r="LT21" s="1332"/>
      <c r="LU21" s="1332"/>
      <c r="LV21" s="1332"/>
      <c r="LW21" s="1332"/>
      <c r="LX21" s="1332"/>
      <c r="LY21" s="1332"/>
      <c r="LZ21" s="1332"/>
      <c r="MA21" s="1332"/>
      <c r="MB21" s="1332"/>
      <c r="MC21" s="1332"/>
      <c r="MD21" s="1332"/>
      <c r="ME21" s="1332"/>
      <c r="MF21" s="1332"/>
      <c r="MG21" s="1332"/>
      <c r="MH21" s="1332"/>
      <c r="MI21" s="1332"/>
      <c r="MJ21" s="1332"/>
      <c r="MK21" s="1332"/>
      <c r="ML21" s="1332"/>
      <c r="MM21" s="1332"/>
      <c r="MN21" s="1332"/>
      <c r="MO21" s="1332"/>
      <c r="MP21" s="1332"/>
      <c r="MQ21" s="1332"/>
      <c r="MR21" s="1332"/>
      <c r="MS21" s="1332"/>
      <c r="MT21" s="1332"/>
      <c r="MU21" s="1332"/>
      <c r="MV21" s="1332"/>
      <c r="MW21" s="1332"/>
      <c r="MX21" s="1332"/>
      <c r="MY21" s="1332"/>
      <c r="MZ21" s="1332"/>
      <c r="NA21" s="1332"/>
      <c r="NB21" s="1332"/>
      <c r="NC21" s="1332"/>
      <c r="ND21" s="1332"/>
      <c r="NE21" s="1332"/>
      <c r="NF21" s="1332"/>
      <c r="NG21" s="1332"/>
      <c r="NH21" s="1332"/>
      <c r="NI21" s="1332"/>
      <c r="NJ21" s="1332"/>
      <c r="NK21" s="1332"/>
      <c r="NL21" s="1332"/>
      <c r="NM21" s="1332"/>
      <c r="NN21" s="1332"/>
      <c r="NO21" s="1332"/>
      <c r="NP21" s="1332"/>
      <c r="NQ21" s="1332"/>
      <c r="NR21" s="1332"/>
      <c r="NS21" s="1332"/>
      <c r="NT21" s="1332"/>
      <c r="NU21" s="1332"/>
      <c r="NV21" s="1332"/>
      <c r="NW21" s="1332"/>
      <c r="NX21" s="1332"/>
      <c r="NY21" s="1332"/>
      <c r="NZ21" s="1332"/>
      <c r="OA21" s="1332"/>
      <c r="OB21" s="1332"/>
      <c r="OC21" s="1332"/>
      <c r="OD21" s="1332"/>
      <c r="OE21" s="1332"/>
      <c r="OF21" s="1332"/>
      <c r="OG21" s="1332"/>
      <c r="OH21" s="1332"/>
      <c r="OI21" s="1332"/>
      <c r="OJ21" s="1332"/>
      <c r="OK21" s="1332"/>
      <c r="OL21" s="1332"/>
      <c r="OM21" s="1332"/>
      <c r="ON21" s="1332"/>
      <c r="OO21" s="1332"/>
      <c r="OP21" s="1332"/>
      <c r="OQ21" s="1332"/>
      <c r="OR21" s="1332"/>
      <c r="OS21" s="1332"/>
      <c r="OT21" s="1332"/>
      <c r="OU21" s="1332"/>
      <c r="OV21" s="1332"/>
      <c r="OW21" s="1332"/>
      <c r="OX21" s="1332"/>
      <c r="OY21" s="1332"/>
      <c r="OZ21" s="1332"/>
      <c r="PA21" s="1332"/>
      <c r="PB21" s="1332"/>
      <c r="PC21" s="1332"/>
      <c r="PD21" s="1332"/>
      <c r="PE21" s="1332"/>
      <c r="PF21" s="1332"/>
      <c r="PG21" s="1332"/>
      <c r="PH21" s="1332"/>
      <c r="PI21" s="1332"/>
      <c r="PJ21" s="1332"/>
      <c r="PK21" s="1332"/>
      <c r="PL21" s="1332"/>
      <c r="PM21" s="1332"/>
      <c r="PN21" s="1332"/>
      <c r="PO21" s="1332"/>
      <c r="PP21" s="1332"/>
      <c r="PQ21" s="1332"/>
      <c r="PR21" s="1332"/>
      <c r="PS21" s="1332"/>
      <c r="PT21" s="1332"/>
      <c r="PU21" s="1332"/>
      <c r="PV21" s="1332"/>
      <c r="PW21" s="1332"/>
      <c r="PX21" s="1332"/>
      <c r="PY21" s="1332"/>
      <c r="PZ21" s="1332"/>
      <c r="QA21" s="1332"/>
      <c r="QB21" s="1332"/>
      <c r="QC21" s="1332"/>
      <c r="QD21" s="1332"/>
      <c r="QE21" s="1332"/>
      <c r="QF21" s="1332"/>
      <c r="QG21" s="1332"/>
      <c r="QH21" s="1332"/>
      <c r="QI21" s="1332"/>
      <c r="QJ21" s="1332"/>
      <c r="QK21" s="1332"/>
      <c r="QL21" s="1332"/>
      <c r="QM21" s="1332"/>
      <c r="QN21" s="1332"/>
      <c r="QO21" s="1332"/>
      <c r="QP21" s="1332"/>
      <c r="QQ21" s="1332"/>
      <c r="QR21" s="1332"/>
      <c r="QS21" s="1332"/>
      <c r="QT21" s="1332"/>
      <c r="QU21" s="1332"/>
      <c r="QV21" s="1332"/>
      <c r="QW21" s="1332"/>
      <c r="QX21" s="1332"/>
      <c r="QY21" s="1332"/>
      <c r="QZ21" s="1332"/>
      <c r="RA21" s="1332"/>
      <c r="RB21" s="1332"/>
      <c r="RC21" s="1332"/>
      <c r="RD21" s="1332"/>
      <c r="RE21" s="1332"/>
      <c r="RF21" s="1332"/>
      <c r="RG21" s="1332"/>
      <c r="RH21" s="1332"/>
      <c r="RI21" s="1332"/>
      <c r="RJ21" s="1332"/>
      <c r="RK21" s="1332"/>
      <c r="RL21" s="1332"/>
      <c r="RM21" s="1332"/>
      <c r="RN21" s="1332"/>
      <c r="RO21" s="1332"/>
      <c r="RP21" s="1332"/>
      <c r="RQ21" s="1332"/>
      <c r="RR21" s="1332"/>
      <c r="RS21" s="1332"/>
      <c r="RT21" s="1332"/>
      <c r="RU21" s="1332"/>
      <c r="RV21" s="1332"/>
      <c r="RW21" s="1332"/>
      <c r="RX21" s="1332"/>
      <c r="RY21" s="1332"/>
      <c r="RZ21" s="1332"/>
      <c r="SA21" s="1332"/>
      <c r="SB21" s="1332"/>
      <c r="SC21" s="1332"/>
      <c r="SD21" s="1332"/>
      <c r="SE21" s="1332"/>
      <c r="SF21" s="1332"/>
      <c r="SG21" s="1332"/>
      <c r="SH21" s="1332"/>
      <c r="SI21" s="1332"/>
      <c r="SJ21" s="1332"/>
      <c r="SK21" s="1332"/>
      <c r="SL21" s="1332"/>
      <c r="SM21" s="1332"/>
      <c r="SN21" s="1332"/>
      <c r="SO21" s="1332"/>
      <c r="SP21" s="1332"/>
      <c r="SQ21" s="1332"/>
      <c r="SR21" s="1332"/>
      <c r="SS21" s="1332"/>
      <c r="ST21" s="1332"/>
      <c r="SU21" s="1332"/>
      <c r="SV21" s="1332"/>
      <c r="SW21" s="1332"/>
      <c r="SX21" s="1332"/>
      <c r="SY21" s="1332"/>
      <c r="SZ21" s="1332"/>
      <c r="TA21" s="1332"/>
      <c r="TB21" s="1332"/>
      <c r="TC21" s="1332"/>
      <c r="TD21" s="645"/>
    </row>
    <row r="22" spans="1:524" s="643" customFormat="1" ht="15">
      <c r="A22" s="1459"/>
      <c r="B22" s="635" t="s">
        <v>60</v>
      </c>
      <c r="C22" s="636" t="s">
        <v>312</v>
      </c>
      <c r="D22" s="636">
        <v>15</v>
      </c>
      <c r="E22" s="604">
        <f t="shared" si="5"/>
        <v>0.13166573219824215</v>
      </c>
      <c r="F22" s="649" t="s">
        <v>35</v>
      </c>
      <c r="G22" s="637">
        <v>3000</v>
      </c>
      <c r="H22" s="638">
        <v>49</v>
      </c>
      <c r="I22" s="639">
        <v>20</v>
      </c>
      <c r="J22" s="639">
        <v>25</v>
      </c>
      <c r="K22" s="639">
        <f t="shared" si="0"/>
        <v>5</v>
      </c>
      <c r="L22" s="640">
        <f t="shared" si="9"/>
        <v>147000</v>
      </c>
      <c r="M22" s="639">
        <v>5.4951529600000004</v>
      </c>
      <c r="N22" s="639">
        <f t="shared" si="6"/>
        <v>16485.458880000002</v>
      </c>
      <c r="O22" s="639">
        <f t="shared" si="10"/>
        <v>60000</v>
      </c>
      <c r="P22" s="639">
        <f t="shared" si="11"/>
        <v>15000</v>
      </c>
      <c r="Q22" s="639">
        <f t="shared" si="12"/>
        <v>75000</v>
      </c>
      <c r="R22" s="639">
        <v>0</v>
      </c>
      <c r="S22" s="639">
        <f t="shared" si="13"/>
        <v>91485.458880000006</v>
      </c>
      <c r="T22" s="639"/>
      <c r="U22" s="639">
        <f t="shared" si="7"/>
        <v>84630.396743755788</v>
      </c>
      <c r="V22" s="639">
        <f t="shared" si="14"/>
        <v>0</v>
      </c>
      <c r="W22" s="641">
        <f>IF(L22=0,0,(HLOOKUP(F22,'2012-2013 CE W T&amp;D &amp; ConsCredit'!$C$6:$P$36,D22+1,FALSE)))</f>
        <v>1.0498837637738472</v>
      </c>
      <c r="X22" s="639">
        <f t="shared" si="15"/>
        <v>154332.91327475553</v>
      </c>
      <c r="Y22" s="642">
        <f t="shared" si="16"/>
        <v>1.8236108917466767</v>
      </c>
      <c r="AA22" s="639">
        <f t="shared" si="3"/>
        <v>76485.458880000006</v>
      </c>
      <c r="AB22" s="639">
        <f t="shared" si="8"/>
        <v>70754.35604070306</v>
      </c>
      <c r="AC22" s="641">
        <f>IF(L22=0,0,(HLOOKUP(F22,'2012-2013 CE W T&amp;D No ConsCredi'!$C$6:$P$36,D22+1,FALSE)))</f>
        <v>0.95443978524895223</v>
      </c>
      <c r="AD22" s="639">
        <f t="shared" si="4"/>
        <v>140302.64843159597</v>
      </c>
      <c r="AE22" s="642">
        <f t="shared" si="17"/>
        <v>1.9829542134604923</v>
      </c>
      <c r="AF22" s="1332"/>
      <c r="AG22" s="1332"/>
      <c r="AH22" s="1332"/>
      <c r="AI22" s="1332"/>
      <c r="AJ22" s="1332"/>
      <c r="AK22" s="1332"/>
      <c r="AL22" s="1332"/>
      <c r="AM22" s="1332"/>
      <c r="AN22" s="1332"/>
      <c r="AO22" s="1332"/>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32"/>
      <c r="HW22" s="1332"/>
      <c r="HX22" s="1332"/>
      <c r="HY22" s="1332"/>
      <c r="HZ22" s="1332"/>
      <c r="IA22" s="1332"/>
      <c r="IB22" s="1332"/>
      <c r="IC22" s="1332"/>
      <c r="ID22" s="1332"/>
      <c r="IE22" s="1332"/>
      <c r="IF22" s="1332"/>
      <c r="IG22" s="1332"/>
      <c r="IH22" s="1332"/>
      <c r="II22" s="1332"/>
      <c r="IJ22" s="1332"/>
      <c r="IK22" s="1332"/>
      <c r="IL22" s="1332"/>
      <c r="IM22" s="1332"/>
      <c r="IN22" s="1332"/>
      <c r="IO22" s="1332"/>
      <c r="IP22" s="1332"/>
      <c r="IQ22" s="1332"/>
      <c r="IR22" s="1332"/>
      <c r="IS22" s="1332"/>
      <c r="IT22" s="1332"/>
      <c r="IU22" s="1332"/>
      <c r="IV22" s="1332"/>
      <c r="IW22" s="1332"/>
      <c r="IX22" s="1332"/>
      <c r="IY22" s="1332"/>
      <c r="IZ22" s="1332"/>
      <c r="JA22" s="1332"/>
      <c r="JB22" s="1332"/>
      <c r="JC22" s="1332"/>
      <c r="JD22" s="1332"/>
      <c r="JE22" s="1332"/>
      <c r="JF22" s="1332"/>
      <c r="JG22" s="1332"/>
      <c r="JH22" s="1332"/>
      <c r="JI22" s="1332"/>
      <c r="JJ22" s="1332"/>
      <c r="JK22" s="1332"/>
      <c r="JL22" s="1332"/>
      <c r="JM22" s="1332"/>
      <c r="JN22" s="1332"/>
      <c r="JO22" s="1332"/>
      <c r="JP22" s="1332"/>
      <c r="JQ22" s="1332"/>
      <c r="JR22" s="1332"/>
      <c r="JS22" s="1332"/>
      <c r="JT22" s="1332"/>
      <c r="JU22" s="1332"/>
      <c r="JV22" s="1332"/>
      <c r="JW22" s="1332"/>
      <c r="JX22" s="1332"/>
      <c r="JY22" s="1332"/>
      <c r="JZ22" s="1332"/>
      <c r="KA22" s="1332"/>
      <c r="KB22" s="1332"/>
      <c r="KC22" s="1332"/>
      <c r="KD22" s="1332"/>
      <c r="KE22" s="1332"/>
      <c r="KF22" s="1332"/>
      <c r="KG22" s="1332"/>
      <c r="KH22" s="1332"/>
      <c r="KI22" s="1332"/>
      <c r="KJ22" s="1332"/>
      <c r="KK22" s="1332"/>
      <c r="KL22" s="1332"/>
      <c r="KM22" s="1332"/>
      <c r="KN22" s="1332"/>
      <c r="KO22" s="1332"/>
      <c r="KP22" s="1332"/>
      <c r="KQ22" s="1332"/>
      <c r="KR22" s="1332"/>
      <c r="KS22" s="1332"/>
      <c r="KT22" s="1332"/>
      <c r="KU22" s="1332"/>
      <c r="KV22" s="1332"/>
      <c r="KW22" s="1332"/>
      <c r="KX22" s="1332"/>
      <c r="KY22" s="1332"/>
      <c r="KZ22" s="1332"/>
      <c r="LA22" s="1332"/>
      <c r="LB22" s="1332"/>
      <c r="LC22" s="1332"/>
      <c r="LD22" s="1332"/>
      <c r="LE22" s="1332"/>
      <c r="LF22" s="1332"/>
      <c r="LG22" s="1332"/>
      <c r="LH22" s="1332"/>
      <c r="LI22" s="1332"/>
      <c r="LJ22" s="1332"/>
      <c r="LK22" s="1332"/>
      <c r="LL22" s="1332"/>
      <c r="LM22" s="1332"/>
      <c r="LN22" s="1332"/>
      <c r="LO22" s="1332"/>
      <c r="LP22" s="1332"/>
      <c r="LQ22" s="1332"/>
      <c r="LR22" s="1332"/>
      <c r="LS22" s="1332"/>
      <c r="LT22" s="1332"/>
      <c r="LU22" s="1332"/>
      <c r="LV22" s="1332"/>
      <c r="LW22" s="1332"/>
      <c r="LX22" s="1332"/>
      <c r="LY22" s="1332"/>
      <c r="LZ22" s="1332"/>
      <c r="MA22" s="1332"/>
      <c r="MB22" s="1332"/>
      <c r="MC22" s="1332"/>
      <c r="MD22" s="1332"/>
      <c r="ME22" s="1332"/>
      <c r="MF22" s="1332"/>
      <c r="MG22" s="1332"/>
      <c r="MH22" s="1332"/>
      <c r="MI22" s="1332"/>
      <c r="MJ22" s="1332"/>
      <c r="MK22" s="1332"/>
      <c r="ML22" s="1332"/>
      <c r="MM22" s="1332"/>
      <c r="MN22" s="1332"/>
      <c r="MO22" s="1332"/>
      <c r="MP22" s="1332"/>
      <c r="MQ22" s="1332"/>
      <c r="MR22" s="1332"/>
      <c r="MS22" s="1332"/>
      <c r="MT22" s="1332"/>
      <c r="MU22" s="1332"/>
      <c r="MV22" s="1332"/>
      <c r="MW22" s="1332"/>
      <c r="MX22" s="1332"/>
      <c r="MY22" s="1332"/>
      <c r="MZ22" s="1332"/>
      <c r="NA22" s="1332"/>
      <c r="NB22" s="1332"/>
      <c r="NC22" s="1332"/>
      <c r="ND22" s="1332"/>
      <c r="NE22" s="1332"/>
      <c r="NF22" s="1332"/>
      <c r="NG22" s="1332"/>
      <c r="NH22" s="1332"/>
      <c r="NI22" s="1332"/>
      <c r="NJ22" s="1332"/>
      <c r="NK22" s="1332"/>
      <c r="NL22" s="1332"/>
      <c r="NM22" s="1332"/>
      <c r="NN22" s="1332"/>
      <c r="NO22" s="1332"/>
      <c r="NP22" s="1332"/>
      <c r="NQ22" s="1332"/>
      <c r="NR22" s="1332"/>
      <c r="NS22" s="1332"/>
      <c r="NT22" s="1332"/>
      <c r="NU22" s="1332"/>
      <c r="NV22" s="1332"/>
      <c r="NW22" s="1332"/>
      <c r="NX22" s="1332"/>
      <c r="NY22" s="1332"/>
      <c r="NZ22" s="1332"/>
      <c r="OA22" s="1332"/>
      <c r="OB22" s="1332"/>
      <c r="OC22" s="1332"/>
      <c r="OD22" s="1332"/>
      <c r="OE22" s="1332"/>
      <c r="OF22" s="1332"/>
      <c r="OG22" s="1332"/>
      <c r="OH22" s="1332"/>
      <c r="OI22" s="1332"/>
      <c r="OJ22" s="1332"/>
      <c r="OK22" s="1332"/>
      <c r="OL22" s="1332"/>
      <c r="OM22" s="1332"/>
      <c r="ON22" s="1332"/>
      <c r="OO22" s="1332"/>
      <c r="OP22" s="1332"/>
      <c r="OQ22" s="1332"/>
      <c r="OR22" s="1332"/>
      <c r="OS22" s="1332"/>
      <c r="OT22" s="1332"/>
      <c r="OU22" s="1332"/>
      <c r="OV22" s="1332"/>
      <c r="OW22" s="1332"/>
      <c r="OX22" s="1332"/>
      <c r="OY22" s="1332"/>
      <c r="OZ22" s="1332"/>
      <c r="PA22" s="1332"/>
      <c r="PB22" s="1332"/>
      <c r="PC22" s="1332"/>
      <c r="PD22" s="1332"/>
      <c r="PE22" s="1332"/>
      <c r="PF22" s="1332"/>
      <c r="PG22" s="1332"/>
      <c r="PH22" s="1332"/>
      <c r="PI22" s="1332"/>
      <c r="PJ22" s="1332"/>
      <c r="PK22" s="1332"/>
      <c r="PL22" s="1332"/>
      <c r="PM22" s="1332"/>
      <c r="PN22" s="1332"/>
      <c r="PO22" s="1332"/>
      <c r="PP22" s="1332"/>
      <c r="PQ22" s="1332"/>
      <c r="PR22" s="1332"/>
      <c r="PS22" s="1332"/>
      <c r="PT22" s="1332"/>
      <c r="PU22" s="1332"/>
      <c r="PV22" s="1332"/>
      <c r="PW22" s="1332"/>
      <c r="PX22" s="1332"/>
      <c r="PY22" s="1332"/>
      <c r="PZ22" s="1332"/>
      <c r="QA22" s="1332"/>
      <c r="QB22" s="1332"/>
      <c r="QC22" s="1332"/>
      <c r="QD22" s="1332"/>
      <c r="QE22" s="1332"/>
      <c r="QF22" s="1332"/>
      <c r="QG22" s="1332"/>
      <c r="QH22" s="1332"/>
      <c r="QI22" s="1332"/>
      <c r="QJ22" s="1332"/>
      <c r="QK22" s="1332"/>
      <c r="QL22" s="1332"/>
      <c r="QM22" s="1332"/>
      <c r="QN22" s="1332"/>
      <c r="QO22" s="1332"/>
      <c r="QP22" s="1332"/>
      <c r="QQ22" s="1332"/>
      <c r="QR22" s="1332"/>
      <c r="QS22" s="1332"/>
      <c r="QT22" s="1332"/>
      <c r="QU22" s="1332"/>
      <c r="QV22" s="1332"/>
      <c r="QW22" s="1332"/>
      <c r="QX22" s="1332"/>
      <c r="QY22" s="1332"/>
      <c r="QZ22" s="1332"/>
      <c r="RA22" s="1332"/>
      <c r="RB22" s="1332"/>
      <c r="RC22" s="1332"/>
      <c r="RD22" s="1332"/>
      <c r="RE22" s="1332"/>
      <c r="RF22" s="1332"/>
      <c r="RG22" s="1332"/>
      <c r="RH22" s="1332"/>
      <c r="RI22" s="1332"/>
      <c r="RJ22" s="1332"/>
      <c r="RK22" s="1332"/>
      <c r="RL22" s="1332"/>
      <c r="RM22" s="1332"/>
      <c r="RN22" s="1332"/>
      <c r="RO22" s="1332"/>
      <c r="RP22" s="1332"/>
      <c r="RQ22" s="1332"/>
      <c r="RR22" s="1332"/>
      <c r="RS22" s="1332"/>
      <c r="RT22" s="1332"/>
      <c r="RU22" s="1332"/>
      <c r="RV22" s="1332"/>
      <c r="RW22" s="1332"/>
      <c r="RX22" s="1332"/>
      <c r="RY22" s="1332"/>
      <c r="RZ22" s="1332"/>
      <c r="SA22" s="1332"/>
      <c r="SB22" s="1332"/>
      <c r="SC22" s="1332"/>
      <c r="SD22" s="1332"/>
      <c r="SE22" s="1332"/>
      <c r="SF22" s="1332"/>
      <c r="SG22" s="1332"/>
      <c r="SH22" s="1332"/>
      <c r="SI22" s="1332"/>
      <c r="SJ22" s="1332"/>
      <c r="SK22" s="1332"/>
      <c r="SL22" s="1332"/>
      <c r="SM22" s="1332"/>
      <c r="SN22" s="1332"/>
      <c r="SO22" s="1332"/>
      <c r="SP22" s="1332"/>
      <c r="SQ22" s="1332"/>
      <c r="SR22" s="1332"/>
      <c r="SS22" s="1332"/>
      <c r="ST22" s="1332"/>
      <c r="SU22" s="1332"/>
      <c r="SV22" s="1332"/>
      <c r="SW22" s="1332"/>
      <c r="SX22" s="1332"/>
      <c r="SY22" s="1332"/>
      <c r="SZ22" s="1332"/>
      <c r="TA22" s="1332"/>
      <c r="TB22" s="1332"/>
      <c r="TC22" s="1332"/>
      <c r="TD22" s="645"/>
    </row>
    <row r="23" spans="1:524" s="643" customFormat="1" ht="15">
      <c r="A23" s="1458"/>
      <c r="B23" s="635" t="s">
        <v>60</v>
      </c>
      <c r="C23" s="636" t="s">
        <v>313</v>
      </c>
      <c r="D23" s="636">
        <v>5</v>
      </c>
      <c r="E23" s="604">
        <f t="shared" si="5"/>
        <v>0.94420153758943515</v>
      </c>
      <c r="F23" s="649" t="s">
        <v>35</v>
      </c>
      <c r="G23" s="637">
        <v>137500</v>
      </c>
      <c r="H23" s="638">
        <v>23</v>
      </c>
      <c r="I23" s="639">
        <v>8.93</v>
      </c>
      <c r="J23" s="639">
        <v>8.93</v>
      </c>
      <c r="K23" s="639">
        <f t="shared" si="0"/>
        <v>0</v>
      </c>
      <c r="L23" s="640">
        <f t="shared" si="9"/>
        <v>3162500</v>
      </c>
      <c r="M23" s="639">
        <v>2.4535857966400001</v>
      </c>
      <c r="N23" s="639">
        <f t="shared" si="6"/>
        <v>337368.04703800002</v>
      </c>
      <c r="O23" s="639">
        <f t="shared" si="10"/>
        <v>1227875</v>
      </c>
      <c r="P23" s="639">
        <f t="shared" si="11"/>
        <v>0</v>
      </c>
      <c r="Q23" s="639">
        <f t="shared" si="12"/>
        <v>1227875</v>
      </c>
      <c r="R23" s="639">
        <v>0</v>
      </c>
      <c r="S23" s="639">
        <f t="shared" si="13"/>
        <v>1565243.0470380001</v>
      </c>
      <c r="T23" s="639"/>
      <c r="U23" s="639">
        <f t="shared" si="7"/>
        <v>1447958.4153913045</v>
      </c>
      <c r="V23" s="639">
        <f t="shared" si="14"/>
        <v>0</v>
      </c>
      <c r="W23" s="641">
        <f>IF(L23=0,0,(HLOOKUP(F23,'2012-2013 CE W T&amp;D &amp; ConsCredit'!$C$6:$P$36,D23+1,FALSE)))</f>
        <v>0.44574940452037132</v>
      </c>
      <c r="X23" s="639">
        <f t="shared" si="15"/>
        <v>1409682.4917956742</v>
      </c>
      <c r="Y23" s="642">
        <f t="shared" si="16"/>
        <v>0.97356559194741343</v>
      </c>
      <c r="AA23" s="639">
        <f t="shared" si="3"/>
        <v>1565243.0470380001</v>
      </c>
      <c r="AB23" s="639">
        <f t="shared" si="8"/>
        <v>1447958.4153913045</v>
      </c>
      <c r="AC23" s="641">
        <f>IF(L23=0,0,(HLOOKUP(F23,'2012-2013 CE W T&amp;D No ConsCredi'!$C$6:$P$36,D23+1,FALSE)))</f>
        <v>0.40522673138215576</v>
      </c>
      <c r="AD23" s="639">
        <f t="shared" si="4"/>
        <v>1281529.5379960677</v>
      </c>
      <c r="AE23" s="642">
        <f t="shared" si="17"/>
        <v>0.88505962904310331</v>
      </c>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32"/>
      <c r="HW23" s="1332"/>
      <c r="HX23" s="1332"/>
      <c r="HY23" s="1332"/>
      <c r="HZ23" s="1332"/>
      <c r="IA23" s="1332"/>
      <c r="IB23" s="1332"/>
      <c r="IC23" s="1332"/>
      <c r="ID23" s="1332"/>
      <c r="IE23" s="1332"/>
      <c r="IF23" s="1332"/>
      <c r="IG23" s="1332"/>
      <c r="IH23" s="1332"/>
      <c r="II23" s="1332"/>
      <c r="IJ23" s="1332"/>
      <c r="IK23" s="1332"/>
      <c r="IL23" s="1332"/>
      <c r="IM23" s="1332"/>
      <c r="IN23" s="1332"/>
      <c r="IO23" s="1332"/>
      <c r="IP23" s="1332"/>
      <c r="IQ23" s="1332"/>
      <c r="IR23" s="1332"/>
      <c r="IS23" s="1332"/>
      <c r="IT23" s="1332"/>
      <c r="IU23" s="1332"/>
      <c r="IV23" s="1332"/>
      <c r="IW23" s="1332"/>
      <c r="IX23" s="1332"/>
      <c r="IY23" s="1332"/>
      <c r="IZ23" s="1332"/>
      <c r="JA23" s="1332"/>
      <c r="JB23" s="1332"/>
      <c r="JC23" s="1332"/>
      <c r="JD23" s="1332"/>
      <c r="JE23" s="1332"/>
      <c r="JF23" s="1332"/>
      <c r="JG23" s="1332"/>
      <c r="JH23" s="1332"/>
      <c r="JI23" s="1332"/>
      <c r="JJ23" s="1332"/>
      <c r="JK23" s="1332"/>
      <c r="JL23" s="1332"/>
      <c r="JM23" s="1332"/>
      <c r="JN23" s="1332"/>
      <c r="JO23" s="1332"/>
      <c r="JP23" s="1332"/>
      <c r="JQ23" s="1332"/>
      <c r="JR23" s="1332"/>
      <c r="JS23" s="1332"/>
      <c r="JT23" s="1332"/>
      <c r="JU23" s="1332"/>
      <c r="JV23" s="1332"/>
      <c r="JW23" s="1332"/>
      <c r="JX23" s="1332"/>
      <c r="JY23" s="1332"/>
      <c r="JZ23" s="1332"/>
      <c r="KA23" s="1332"/>
      <c r="KB23" s="1332"/>
      <c r="KC23" s="1332"/>
      <c r="KD23" s="1332"/>
      <c r="KE23" s="1332"/>
      <c r="KF23" s="1332"/>
      <c r="KG23" s="1332"/>
      <c r="KH23" s="1332"/>
      <c r="KI23" s="1332"/>
      <c r="KJ23" s="1332"/>
      <c r="KK23" s="1332"/>
      <c r="KL23" s="1332"/>
      <c r="KM23" s="1332"/>
      <c r="KN23" s="1332"/>
      <c r="KO23" s="1332"/>
      <c r="KP23" s="1332"/>
      <c r="KQ23" s="1332"/>
      <c r="KR23" s="1332"/>
      <c r="KS23" s="1332"/>
      <c r="KT23" s="1332"/>
      <c r="KU23" s="1332"/>
      <c r="KV23" s="1332"/>
      <c r="KW23" s="1332"/>
      <c r="KX23" s="1332"/>
      <c r="KY23" s="1332"/>
      <c r="KZ23" s="1332"/>
      <c r="LA23" s="1332"/>
      <c r="LB23" s="1332"/>
      <c r="LC23" s="1332"/>
      <c r="LD23" s="1332"/>
      <c r="LE23" s="1332"/>
      <c r="LF23" s="1332"/>
      <c r="LG23" s="1332"/>
      <c r="LH23" s="1332"/>
      <c r="LI23" s="1332"/>
      <c r="LJ23" s="1332"/>
      <c r="LK23" s="1332"/>
      <c r="LL23" s="1332"/>
      <c r="LM23" s="1332"/>
      <c r="LN23" s="1332"/>
      <c r="LO23" s="1332"/>
      <c r="LP23" s="1332"/>
      <c r="LQ23" s="1332"/>
      <c r="LR23" s="1332"/>
      <c r="LS23" s="1332"/>
      <c r="LT23" s="1332"/>
      <c r="LU23" s="1332"/>
      <c r="LV23" s="1332"/>
      <c r="LW23" s="1332"/>
      <c r="LX23" s="1332"/>
      <c r="LY23" s="1332"/>
      <c r="LZ23" s="1332"/>
      <c r="MA23" s="1332"/>
      <c r="MB23" s="1332"/>
      <c r="MC23" s="1332"/>
      <c r="MD23" s="1332"/>
      <c r="ME23" s="1332"/>
      <c r="MF23" s="1332"/>
      <c r="MG23" s="1332"/>
      <c r="MH23" s="1332"/>
      <c r="MI23" s="1332"/>
      <c r="MJ23" s="1332"/>
      <c r="MK23" s="1332"/>
      <c r="ML23" s="1332"/>
      <c r="MM23" s="1332"/>
      <c r="MN23" s="1332"/>
      <c r="MO23" s="1332"/>
      <c r="MP23" s="1332"/>
      <c r="MQ23" s="1332"/>
      <c r="MR23" s="1332"/>
      <c r="MS23" s="1332"/>
      <c r="MT23" s="1332"/>
      <c r="MU23" s="1332"/>
      <c r="MV23" s="1332"/>
      <c r="MW23" s="1332"/>
      <c r="MX23" s="1332"/>
      <c r="MY23" s="1332"/>
      <c r="MZ23" s="1332"/>
      <c r="NA23" s="1332"/>
      <c r="NB23" s="1332"/>
      <c r="NC23" s="1332"/>
      <c r="ND23" s="1332"/>
      <c r="NE23" s="1332"/>
      <c r="NF23" s="1332"/>
      <c r="NG23" s="1332"/>
      <c r="NH23" s="1332"/>
      <c r="NI23" s="1332"/>
      <c r="NJ23" s="1332"/>
      <c r="NK23" s="1332"/>
      <c r="NL23" s="1332"/>
      <c r="NM23" s="1332"/>
      <c r="NN23" s="1332"/>
      <c r="NO23" s="1332"/>
      <c r="NP23" s="1332"/>
      <c r="NQ23" s="1332"/>
      <c r="NR23" s="1332"/>
      <c r="NS23" s="1332"/>
      <c r="NT23" s="1332"/>
      <c r="NU23" s="1332"/>
      <c r="NV23" s="1332"/>
      <c r="NW23" s="1332"/>
      <c r="NX23" s="1332"/>
      <c r="NY23" s="1332"/>
      <c r="NZ23" s="1332"/>
      <c r="OA23" s="1332"/>
      <c r="OB23" s="1332"/>
      <c r="OC23" s="1332"/>
      <c r="OD23" s="1332"/>
      <c r="OE23" s="1332"/>
      <c r="OF23" s="1332"/>
      <c r="OG23" s="1332"/>
      <c r="OH23" s="1332"/>
      <c r="OI23" s="1332"/>
      <c r="OJ23" s="1332"/>
      <c r="OK23" s="1332"/>
      <c r="OL23" s="1332"/>
      <c r="OM23" s="1332"/>
      <c r="ON23" s="1332"/>
      <c r="OO23" s="1332"/>
      <c r="OP23" s="1332"/>
      <c r="OQ23" s="1332"/>
      <c r="OR23" s="1332"/>
      <c r="OS23" s="1332"/>
      <c r="OT23" s="1332"/>
      <c r="OU23" s="1332"/>
      <c r="OV23" s="1332"/>
      <c r="OW23" s="1332"/>
      <c r="OX23" s="1332"/>
      <c r="OY23" s="1332"/>
      <c r="OZ23" s="1332"/>
      <c r="PA23" s="1332"/>
      <c r="PB23" s="1332"/>
      <c r="PC23" s="1332"/>
      <c r="PD23" s="1332"/>
      <c r="PE23" s="1332"/>
      <c r="PF23" s="1332"/>
      <c r="PG23" s="1332"/>
      <c r="PH23" s="1332"/>
      <c r="PI23" s="1332"/>
      <c r="PJ23" s="1332"/>
      <c r="PK23" s="1332"/>
      <c r="PL23" s="1332"/>
      <c r="PM23" s="1332"/>
      <c r="PN23" s="1332"/>
      <c r="PO23" s="1332"/>
      <c r="PP23" s="1332"/>
      <c r="PQ23" s="1332"/>
      <c r="PR23" s="1332"/>
      <c r="PS23" s="1332"/>
      <c r="PT23" s="1332"/>
      <c r="PU23" s="1332"/>
      <c r="PV23" s="1332"/>
      <c r="PW23" s="1332"/>
      <c r="PX23" s="1332"/>
      <c r="PY23" s="1332"/>
      <c r="PZ23" s="1332"/>
      <c r="QA23" s="1332"/>
      <c r="QB23" s="1332"/>
      <c r="QC23" s="1332"/>
      <c r="QD23" s="1332"/>
      <c r="QE23" s="1332"/>
      <c r="QF23" s="1332"/>
      <c r="QG23" s="1332"/>
      <c r="QH23" s="1332"/>
      <c r="QI23" s="1332"/>
      <c r="QJ23" s="1332"/>
      <c r="QK23" s="1332"/>
      <c r="QL23" s="1332"/>
      <c r="QM23" s="1332"/>
      <c r="QN23" s="1332"/>
      <c r="QO23" s="1332"/>
      <c r="QP23" s="1332"/>
      <c r="QQ23" s="1332"/>
      <c r="QR23" s="1332"/>
      <c r="QS23" s="1332"/>
      <c r="QT23" s="1332"/>
      <c r="QU23" s="1332"/>
      <c r="QV23" s="1332"/>
      <c r="QW23" s="1332"/>
      <c r="QX23" s="1332"/>
      <c r="QY23" s="1332"/>
      <c r="QZ23" s="1332"/>
      <c r="RA23" s="1332"/>
      <c r="RB23" s="1332"/>
      <c r="RC23" s="1332"/>
      <c r="RD23" s="1332"/>
      <c r="RE23" s="1332"/>
      <c r="RF23" s="1332"/>
      <c r="RG23" s="1332"/>
      <c r="RH23" s="1332"/>
      <c r="RI23" s="1332"/>
      <c r="RJ23" s="1332"/>
      <c r="RK23" s="1332"/>
      <c r="RL23" s="1332"/>
      <c r="RM23" s="1332"/>
      <c r="RN23" s="1332"/>
      <c r="RO23" s="1332"/>
      <c r="RP23" s="1332"/>
      <c r="RQ23" s="1332"/>
      <c r="RR23" s="1332"/>
      <c r="RS23" s="1332"/>
      <c r="RT23" s="1332"/>
      <c r="RU23" s="1332"/>
      <c r="RV23" s="1332"/>
      <c r="RW23" s="1332"/>
      <c r="RX23" s="1332"/>
      <c r="RY23" s="1332"/>
      <c r="RZ23" s="1332"/>
      <c r="SA23" s="1332"/>
      <c r="SB23" s="1332"/>
      <c r="SC23" s="1332"/>
      <c r="SD23" s="1332"/>
      <c r="SE23" s="1332"/>
      <c r="SF23" s="1332"/>
      <c r="SG23" s="1332"/>
      <c r="SH23" s="1332"/>
      <c r="SI23" s="1332"/>
      <c r="SJ23" s="1332"/>
      <c r="SK23" s="1332"/>
      <c r="SL23" s="1332"/>
      <c r="SM23" s="1332"/>
      <c r="SN23" s="1332"/>
      <c r="SO23" s="1332"/>
      <c r="SP23" s="1332"/>
      <c r="SQ23" s="1332"/>
      <c r="SR23" s="1332"/>
      <c r="SS23" s="1332"/>
      <c r="ST23" s="1332"/>
      <c r="SU23" s="1332"/>
      <c r="SV23" s="1332"/>
      <c r="SW23" s="1332"/>
      <c r="SX23" s="1332"/>
      <c r="SY23" s="1332"/>
      <c r="SZ23" s="1332"/>
      <c r="TA23" s="1332"/>
      <c r="TB23" s="1332"/>
      <c r="TC23" s="1332"/>
      <c r="TD23" s="645"/>
    </row>
    <row r="24" spans="1:524" s="643" customFormat="1" ht="15">
      <c r="A24" s="1459"/>
      <c r="B24" s="635" t="s">
        <v>60</v>
      </c>
      <c r="C24" s="636" t="s">
        <v>314</v>
      </c>
      <c r="D24" s="636">
        <v>15</v>
      </c>
      <c r="E24" s="604">
        <f t="shared" si="5"/>
        <v>2.3466953629890782E-3</v>
      </c>
      <c r="F24" s="636" t="s">
        <v>32</v>
      </c>
      <c r="G24" s="637">
        <v>20</v>
      </c>
      <c r="H24" s="638">
        <v>131</v>
      </c>
      <c r="I24" s="639">
        <v>50</v>
      </c>
      <c r="J24" s="639">
        <v>67</v>
      </c>
      <c r="K24" s="639">
        <f t="shared" si="0"/>
        <v>17</v>
      </c>
      <c r="L24" s="640">
        <f t="shared" si="9"/>
        <v>2620</v>
      </c>
      <c r="M24" s="639">
        <v>13.7378824</v>
      </c>
      <c r="N24" s="639">
        <f t="shared" si="6"/>
        <v>274.75764800000002</v>
      </c>
      <c r="O24" s="639">
        <f t="shared" si="10"/>
        <v>1000</v>
      </c>
      <c r="P24" s="639">
        <f t="shared" si="11"/>
        <v>340</v>
      </c>
      <c r="Q24" s="639">
        <f t="shared" si="12"/>
        <v>1340</v>
      </c>
      <c r="R24" s="639">
        <v>0</v>
      </c>
      <c r="S24" s="639">
        <f t="shared" si="13"/>
        <v>1614.757648</v>
      </c>
      <c r="T24" s="639"/>
      <c r="U24" s="639">
        <f t="shared" si="7"/>
        <v>1493.7628566142462</v>
      </c>
      <c r="V24" s="639">
        <f t="shared" si="14"/>
        <v>0</v>
      </c>
      <c r="W24" s="641">
        <f>IF(L24=0,0,(HLOOKUP(F24,'2012-2013 CE W T&amp;D &amp; ConsCredit'!$C$6:$P$36,D24+1,FALSE)))</f>
        <v>1.0250515210594204</v>
      </c>
      <c r="X24" s="639">
        <f t="shared" si="15"/>
        <v>2685.6349851756813</v>
      </c>
      <c r="Y24" s="642">
        <f t="shared" si="16"/>
        <v>1.7978991600199012</v>
      </c>
      <c r="AA24" s="639">
        <f t="shared" si="3"/>
        <v>1274.757648</v>
      </c>
      <c r="AB24" s="639">
        <f t="shared" si="8"/>
        <v>1179.2392673450508</v>
      </c>
      <c r="AC24" s="641">
        <f>IF(L24=0,0,(HLOOKUP(F24,'2012-2013 CE W T&amp;D No ConsCredi'!$C$6:$P$36,D24+1,FALSE)))</f>
        <v>0.93186501914492781</v>
      </c>
      <c r="AD24" s="639">
        <f t="shared" si="4"/>
        <v>2441.486350159711</v>
      </c>
      <c r="AE24" s="642">
        <f t="shared" si="17"/>
        <v>2.0703909866031629</v>
      </c>
      <c r="AF24" s="1332"/>
      <c r="AG24" s="1332"/>
      <c r="AH24" s="1332"/>
      <c r="AI24" s="1332"/>
      <c r="AJ24" s="1332"/>
      <c r="AK24" s="1332"/>
      <c r="AL24" s="1332"/>
      <c r="AM24" s="1332"/>
      <c r="AN24" s="1332"/>
      <c r="AO24" s="1332"/>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32"/>
      <c r="HW24" s="1332"/>
      <c r="HX24" s="1332"/>
      <c r="HY24" s="1332"/>
      <c r="HZ24" s="1332"/>
      <c r="IA24" s="1332"/>
      <c r="IB24" s="1332"/>
      <c r="IC24" s="1332"/>
      <c r="ID24" s="1332"/>
      <c r="IE24" s="1332"/>
      <c r="IF24" s="1332"/>
      <c r="IG24" s="1332"/>
      <c r="IH24" s="1332"/>
      <c r="II24" s="1332"/>
      <c r="IJ24" s="1332"/>
      <c r="IK24" s="1332"/>
      <c r="IL24" s="1332"/>
      <c r="IM24" s="1332"/>
      <c r="IN24" s="1332"/>
      <c r="IO24" s="1332"/>
      <c r="IP24" s="1332"/>
      <c r="IQ24" s="1332"/>
      <c r="IR24" s="1332"/>
      <c r="IS24" s="1332"/>
      <c r="IT24" s="1332"/>
      <c r="IU24" s="1332"/>
      <c r="IV24" s="1332"/>
      <c r="IW24" s="1332"/>
      <c r="IX24" s="1332"/>
      <c r="IY24" s="1332"/>
      <c r="IZ24" s="1332"/>
      <c r="JA24" s="1332"/>
      <c r="JB24" s="1332"/>
      <c r="JC24" s="1332"/>
      <c r="JD24" s="1332"/>
      <c r="JE24" s="1332"/>
      <c r="JF24" s="1332"/>
      <c r="JG24" s="1332"/>
      <c r="JH24" s="1332"/>
      <c r="JI24" s="1332"/>
      <c r="JJ24" s="1332"/>
      <c r="JK24" s="1332"/>
      <c r="JL24" s="1332"/>
      <c r="JM24" s="1332"/>
      <c r="JN24" s="1332"/>
      <c r="JO24" s="1332"/>
      <c r="JP24" s="1332"/>
      <c r="JQ24" s="1332"/>
      <c r="JR24" s="1332"/>
      <c r="JS24" s="1332"/>
      <c r="JT24" s="1332"/>
      <c r="JU24" s="1332"/>
      <c r="JV24" s="1332"/>
      <c r="JW24" s="1332"/>
      <c r="JX24" s="1332"/>
      <c r="JY24" s="1332"/>
      <c r="JZ24" s="1332"/>
      <c r="KA24" s="1332"/>
      <c r="KB24" s="1332"/>
      <c r="KC24" s="1332"/>
      <c r="KD24" s="1332"/>
      <c r="KE24" s="1332"/>
      <c r="KF24" s="1332"/>
      <c r="KG24" s="1332"/>
      <c r="KH24" s="1332"/>
      <c r="KI24" s="1332"/>
      <c r="KJ24" s="1332"/>
      <c r="KK24" s="1332"/>
      <c r="KL24" s="1332"/>
      <c r="KM24" s="1332"/>
      <c r="KN24" s="1332"/>
      <c r="KO24" s="1332"/>
      <c r="KP24" s="1332"/>
      <c r="KQ24" s="1332"/>
      <c r="KR24" s="1332"/>
      <c r="KS24" s="1332"/>
      <c r="KT24" s="1332"/>
      <c r="KU24" s="1332"/>
      <c r="KV24" s="1332"/>
      <c r="KW24" s="1332"/>
      <c r="KX24" s="1332"/>
      <c r="KY24" s="1332"/>
      <c r="KZ24" s="1332"/>
      <c r="LA24" s="1332"/>
      <c r="LB24" s="1332"/>
      <c r="LC24" s="1332"/>
      <c r="LD24" s="1332"/>
      <c r="LE24" s="1332"/>
      <c r="LF24" s="1332"/>
      <c r="LG24" s="1332"/>
      <c r="LH24" s="1332"/>
      <c r="LI24" s="1332"/>
      <c r="LJ24" s="1332"/>
      <c r="LK24" s="1332"/>
      <c r="LL24" s="1332"/>
      <c r="LM24" s="1332"/>
      <c r="LN24" s="1332"/>
      <c r="LO24" s="1332"/>
      <c r="LP24" s="1332"/>
      <c r="LQ24" s="1332"/>
      <c r="LR24" s="1332"/>
      <c r="LS24" s="1332"/>
      <c r="LT24" s="1332"/>
      <c r="LU24" s="1332"/>
      <c r="LV24" s="1332"/>
      <c r="LW24" s="1332"/>
      <c r="LX24" s="1332"/>
      <c r="LY24" s="1332"/>
      <c r="LZ24" s="1332"/>
      <c r="MA24" s="1332"/>
      <c r="MB24" s="1332"/>
      <c r="MC24" s="1332"/>
      <c r="MD24" s="1332"/>
      <c r="ME24" s="1332"/>
      <c r="MF24" s="1332"/>
      <c r="MG24" s="1332"/>
      <c r="MH24" s="1332"/>
      <c r="MI24" s="1332"/>
      <c r="MJ24" s="1332"/>
      <c r="MK24" s="1332"/>
      <c r="ML24" s="1332"/>
      <c r="MM24" s="1332"/>
      <c r="MN24" s="1332"/>
      <c r="MO24" s="1332"/>
      <c r="MP24" s="1332"/>
      <c r="MQ24" s="1332"/>
      <c r="MR24" s="1332"/>
      <c r="MS24" s="1332"/>
      <c r="MT24" s="1332"/>
      <c r="MU24" s="1332"/>
      <c r="MV24" s="1332"/>
      <c r="MW24" s="1332"/>
      <c r="MX24" s="1332"/>
      <c r="MY24" s="1332"/>
      <c r="MZ24" s="1332"/>
      <c r="NA24" s="1332"/>
      <c r="NB24" s="1332"/>
      <c r="NC24" s="1332"/>
      <c r="ND24" s="1332"/>
      <c r="NE24" s="1332"/>
      <c r="NF24" s="1332"/>
      <c r="NG24" s="1332"/>
      <c r="NH24" s="1332"/>
      <c r="NI24" s="1332"/>
      <c r="NJ24" s="1332"/>
      <c r="NK24" s="1332"/>
      <c r="NL24" s="1332"/>
      <c r="NM24" s="1332"/>
      <c r="NN24" s="1332"/>
      <c r="NO24" s="1332"/>
      <c r="NP24" s="1332"/>
      <c r="NQ24" s="1332"/>
      <c r="NR24" s="1332"/>
      <c r="NS24" s="1332"/>
      <c r="NT24" s="1332"/>
      <c r="NU24" s="1332"/>
      <c r="NV24" s="1332"/>
      <c r="NW24" s="1332"/>
      <c r="NX24" s="1332"/>
      <c r="NY24" s="1332"/>
      <c r="NZ24" s="1332"/>
      <c r="OA24" s="1332"/>
      <c r="OB24" s="1332"/>
      <c r="OC24" s="1332"/>
      <c r="OD24" s="1332"/>
      <c r="OE24" s="1332"/>
      <c r="OF24" s="1332"/>
      <c r="OG24" s="1332"/>
      <c r="OH24" s="1332"/>
      <c r="OI24" s="1332"/>
      <c r="OJ24" s="1332"/>
      <c r="OK24" s="1332"/>
      <c r="OL24" s="1332"/>
      <c r="OM24" s="1332"/>
      <c r="ON24" s="1332"/>
      <c r="OO24" s="1332"/>
      <c r="OP24" s="1332"/>
      <c r="OQ24" s="1332"/>
      <c r="OR24" s="1332"/>
      <c r="OS24" s="1332"/>
      <c r="OT24" s="1332"/>
      <c r="OU24" s="1332"/>
      <c r="OV24" s="1332"/>
      <c r="OW24" s="1332"/>
      <c r="OX24" s="1332"/>
      <c r="OY24" s="1332"/>
      <c r="OZ24" s="1332"/>
      <c r="PA24" s="1332"/>
      <c r="PB24" s="1332"/>
      <c r="PC24" s="1332"/>
      <c r="PD24" s="1332"/>
      <c r="PE24" s="1332"/>
      <c r="PF24" s="1332"/>
      <c r="PG24" s="1332"/>
      <c r="PH24" s="1332"/>
      <c r="PI24" s="1332"/>
      <c r="PJ24" s="1332"/>
      <c r="PK24" s="1332"/>
      <c r="PL24" s="1332"/>
      <c r="PM24" s="1332"/>
      <c r="PN24" s="1332"/>
      <c r="PO24" s="1332"/>
      <c r="PP24" s="1332"/>
      <c r="PQ24" s="1332"/>
      <c r="PR24" s="1332"/>
      <c r="PS24" s="1332"/>
      <c r="PT24" s="1332"/>
      <c r="PU24" s="1332"/>
      <c r="PV24" s="1332"/>
      <c r="PW24" s="1332"/>
      <c r="PX24" s="1332"/>
      <c r="PY24" s="1332"/>
      <c r="PZ24" s="1332"/>
      <c r="QA24" s="1332"/>
      <c r="QB24" s="1332"/>
      <c r="QC24" s="1332"/>
      <c r="QD24" s="1332"/>
      <c r="QE24" s="1332"/>
      <c r="QF24" s="1332"/>
      <c r="QG24" s="1332"/>
      <c r="QH24" s="1332"/>
      <c r="QI24" s="1332"/>
      <c r="QJ24" s="1332"/>
      <c r="QK24" s="1332"/>
      <c r="QL24" s="1332"/>
      <c r="QM24" s="1332"/>
      <c r="QN24" s="1332"/>
      <c r="QO24" s="1332"/>
      <c r="QP24" s="1332"/>
      <c r="QQ24" s="1332"/>
      <c r="QR24" s="1332"/>
      <c r="QS24" s="1332"/>
      <c r="QT24" s="1332"/>
      <c r="QU24" s="1332"/>
      <c r="QV24" s="1332"/>
      <c r="QW24" s="1332"/>
      <c r="QX24" s="1332"/>
      <c r="QY24" s="1332"/>
      <c r="QZ24" s="1332"/>
      <c r="RA24" s="1332"/>
      <c r="RB24" s="1332"/>
      <c r="RC24" s="1332"/>
      <c r="RD24" s="1332"/>
      <c r="RE24" s="1332"/>
      <c r="RF24" s="1332"/>
      <c r="RG24" s="1332"/>
      <c r="RH24" s="1332"/>
      <c r="RI24" s="1332"/>
      <c r="RJ24" s="1332"/>
      <c r="RK24" s="1332"/>
      <c r="RL24" s="1332"/>
      <c r="RM24" s="1332"/>
      <c r="RN24" s="1332"/>
      <c r="RO24" s="1332"/>
      <c r="RP24" s="1332"/>
      <c r="RQ24" s="1332"/>
      <c r="RR24" s="1332"/>
      <c r="RS24" s="1332"/>
      <c r="RT24" s="1332"/>
      <c r="RU24" s="1332"/>
      <c r="RV24" s="1332"/>
      <c r="RW24" s="1332"/>
      <c r="RX24" s="1332"/>
      <c r="RY24" s="1332"/>
      <c r="RZ24" s="1332"/>
      <c r="SA24" s="1332"/>
      <c r="SB24" s="1332"/>
      <c r="SC24" s="1332"/>
      <c r="SD24" s="1332"/>
      <c r="SE24" s="1332"/>
      <c r="SF24" s="1332"/>
      <c r="SG24" s="1332"/>
      <c r="SH24" s="1332"/>
      <c r="SI24" s="1332"/>
      <c r="SJ24" s="1332"/>
      <c r="SK24" s="1332"/>
      <c r="SL24" s="1332"/>
      <c r="SM24" s="1332"/>
      <c r="SN24" s="1332"/>
      <c r="SO24" s="1332"/>
      <c r="SP24" s="1332"/>
      <c r="SQ24" s="1332"/>
      <c r="SR24" s="1332"/>
      <c r="SS24" s="1332"/>
      <c r="ST24" s="1332"/>
      <c r="SU24" s="1332"/>
      <c r="SV24" s="1332"/>
      <c r="SW24" s="1332"/>
      <c r="SX24" s="1332"/>
      <c r="SY24" s="1332"/>
      <c r="SZ24" s="1332"/>
      <c r="TA24" s="1332"/>
      <c r="TB24" s="1332"/>
      <c r="TC24" s="1332"/>
      <c r="TD24" s="645"/>
    </row>
    <row r="25" spans="1:524" s="643" customFormat="1" ht="15">
      <c r="A25" s="1459"/>
      <c r="B25" s="635" t="s">
        <v>60</v>
      </c>
      <c r="C25" s="636" t="s">
        <v>315</v>
      </c>
      <c r="D25" s="636">
        <v>20</v>
      </c>
      <c r="E25" s="604">
        <f t="shared" si="5"/>
        <v>2.6273434089445148E-3</v>
      </c>
      <c r="F25" s="636" t="s">
        <v>33</v>
      </c>
      <c r="G25" s="637">
        <v>50</v>
      </c>
      <c r="H25" s="650">
        <v>44</v>
      </c>
      <c r="I25" s="639">
        <v>20</v>
      </c>
      <c r="J25" s="639">
        <v>19</v>
      </c>
      <c r="K25" s="639">
        <f t="shared" si="0"/>
        <v>0</v>
      </c>
      <c r="L25" s="640">
        <f t="shared" si="9"/>
        <v>2200</v>
      </c>
      <c r="M25" s="639">
        <v>5.4951529600000004</v>
      </c>
      <c r="N25" s="639">
        <f t="shared" si="6"/>
        <v>274.75764800000002</v>
      </c>
      <c r="O25" s="639">
        <f t="shared" si="10"/>
        <v>1000</v>
      </c>
      <c r="P25" s="639">
        <f t="shared" si="11"/>
        <v>0</v>
      </c>
      <c r="Q25" s="639">
        <f t="shared" si="12"/>
        <v>1000</v>
      </c>
      <c r="R25" s="639">
        <v>0</v>
      </c>
      <c r="S25" s="639">
        <f t="shared" si="13"/>
        <v>1274.757648</v>
      </c>
      <c r="T25" s="639"/>
      <c r="U25" s="639">
        <f t="shared" si="7"/>
        <v>1179.2392673450508</v>
      </c>
      <c r="V25" s="639">
        <f t="shared" si="14"/>
        <v>0</v>
      </c>
      <c r="W25" s="641">
        <f>IF(L25=0,0,(HLOOKUP(F25,'2012-2013 CE W T&amp;D &amp; ConsCredit'!$C$6:$P$36,D25+1,FALSE)))</f>
        <v>1.0658640340670109</v>
      </c>
      <c r="X25" s="639">
        <f t="shared" si="15"/>
        <v>2344.9008749474242</v>
      </c>
      <c r="Y25" s="642">
        <f t="shared" si="16"/>
        <v>1.9884860858023781</v>
      </c>
      <c r="AA25" s="639">
        <f t="shared" si="3"/>
        <v>1274.757648</v>
      </c>
      <c r="AB25" s="639">
        <f t="shared" si="8"/>
        <v>1179.2392673450508</v>
      </c>
      <c r="AC25" s="641">
        <f>IF(L25=0,0,(HLOOKUP(F25,'2012-2013 CE W T&amp;D No ConsCredi'!$C$6:$P$36,D25+1,FALSE)))</f>
        <v>0.96896730369728279</v>
      </c>
      <c r="AD25" s="639">
        <f t="shared" si="4"/>
        <v>2131.7280681340221</v>
      </c>
      <c r="AE25" s="642">
        <f t="shared" si="17"/>
        <v>1.8077146234567074</v>
      </c>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c r="JI25" s="1332"/>
      <c r="JJ25" s="1332"/>
      <c r="JK25" s="1332"/>
      <c r="JL25" s="1332"/>
      <c r="JM25" s="1332"/>
      <c r="JN25" s="1332"/>
      <c r="JO25" s="1332"/>
      <c r="JP25" s="1332"/>
      <c r="JQ25" s="1332"/>
      <c r="JR25" s="1332"/>
      <c r="JS25" s="1332"/>
      <c r="JT25" s="1332"/>
      <c r="JU25" s="1332"/>
      <c r="JV25" s="1332"/>
      <c r="JW25" s="1332"/>
      <c r="JX25" s="1332"/>
      <c r="JY25" s="1332"/>
      <c r="JZ25" s="1332"/>
      <c r="KA25" s="1332"/>
      <c r="KB25" s="1332"/>
      <c r="KC25" s="1332"/>
      <c r="KD25" s="1332"/>
      <c r="KE25" s="1332"/>
      <c r="KF25" s="1332"/>
      <c r="KG25" s="1332"/>
      <c r="KH25" s="1332"/>
      <c r="KI25" s="1332"/>
      <c r="KJ25" s="1332"/>
      <c r="KK25" s="1332"/>
      <c r="KL25" s="1332"/>
      <c r="KM25" s="1332"/>
      <c r="KN25" s="1332"/>
      <c r="KO25" s="1332"/>
      <c r="KP25" s="1332"/>
      <c r="KQ25" s="1332"/>
      <c r="KR25" s="1332"/>
      <c r="KS25" s="1332"/>
      <c r="KT25" s="1332"/>
      <c r="KU25" s="1332"/>
      <c r="KV25" s="1332"/>
      <c r="KW25" s="1332"/>
      <c r="KX25" s="1332"/>
      <c r="KY25" s="1332"/>
      <c r="KZ25" s="1332"/>
      <c r="LA25" s="1332"/>
      <c r="LB25" s="1332"/>
      <c r="LC25" s="1332"/>
      <c r="LD25" s="1332"/>
      <c r="LE25" s="1332"/>
      <c r="LF25" s="1332"/>
      <c r="LG25" s="1332"/>
      <c r="LH25" s="1332"/>
      <c r="LI25" s="1332"/>
      <c r="LJ25" s="1332"/>
      <c r="LK25" s="1332"/>
      <c r="LL25" s="1332"/>
      <c r="LM25" s="1332"/>
      <c r="LN25" s="1332"/>
      <c r="LO25" s="1332"/>
      <c r="LP25" s="1332"/>
      <c r="LQ25" s="1332"/>
      <c r="LR25" s="1332"/>
      <c r="LS25" s="1332"/>
      <c r="LT25" s="1332"/>
      <c r="LU25" s="1332"/>
      <c r="LV25" s="1332"/>
      <c r="LW25" s="1332"/>
      <c r="LX25" s="1332"/>
      <c r="LY25" s="1332"/>
      <c r="LZ25" s="1332"/>
      <c r="MA25" s="1332"/>
      <c r="MB25" s="1332"/>
      <c r="MC25" s="1332"/>
      <c r="MD25" s="1332"/>
      <c r="ME25" s="1332"/>
      <c r="MF25" s="1332"/>
      <c r="MG25" s="1332"/>
      <c r="MH25" s="1332"/>
      <c r="MI25" s="1332"/>
      <c r="MJ25" s="1332"/>
      <c r="MK25" s="1332"/>
      <c r="ML25" s="1332"/>
      <c r="MM25" s="1332"/>
      <c r="MN25" s="1332"/>
      <c r="MO25" s="1332"/>
      <c r="MP25" s="1332"/>
      <c r="MQ25" s="1332"/>
      <c r="MR25" s="1332"/>
      <c r="MS25" s="1332"/>
      <c r="MT25" s="1332"/>
      <c r="MU25" s="1332"/>
      <c r="MV25" s="1332"/>
      <c r="MW25" s="1332"/>
      <c r="MX25" s="1332"/>
      <c r="MY25" s="1332"/>
      <c r="MZ25" s="1332"/>
      <c r="NA25" s="1332"/>
      <c r="NB25" s="1332"/>
      <c r="NC25" s="1332"/>
      <c r="ND25" s="1332"/>
      <c r="NE25" s="1332"/>
      <c r="NF25" s="1332"/>
      <c r="NG25" s="1332"/>
      <c r="NH25" s="1332"/>
      <c r="NI25" s="1332"/>
      <c r="NJ25" s="1332"/>
      <c r="NK25" s="1332"/>
      <c r="NL25" s="1332"/>
      <c r="NM25" s="1332"/>
      <c r="NN25" s="1332"/>
      <c r="NO25" s="1332"/>
      <c r="NP25" s="1332"/>
      <c r="NQ25" s="1332"/>
      <c r="NR25" s="1332"/>
      <c r="NS25" s="1332"/>
      <c r="NT25" s="1332"/>
      <c r="NU25" s="1332"/>
      <c r="NV25" s="1332"/>
      <c r="NW25" s="1332"/>
      <c r="NX25" s="1332"/>
      <c r="NY25" s="1332"/>
      <c r="NZ25" s="1332"/>
      <c r="OA25" s="1332"/>
      <c r="OB25" s="1332"/>
      <c r="OC25" s="1332"/>
      <c r="OD25" s="1332"/>
      <c r="OE25" s="1332"/>
      <c r="OF25" s="1332"/>
      <c r="OG25" s="1332"/>
      <c r="OH25" s="1332"/>
      <c r="OI25" s="1332"/>
      <c r="OJ25" s="1332"/>
      <c r="OK25" s="1332"/>
      <c r="OL25" s="1332"/>
      <c r="OM25" s="1332"/>
      <c r="ON25" s="1332"/>
      <c r="OO25" s="1332"/>
      <c r="OP25" s="1332"/>
      <c r="OQ25" s="1332"/>
      <c r="OR25" s="1332"/>
      <c r="OS25" s="1332"/>
      <c r="OT25" s="1332"/>
      <c r="OU25" s="1332"/>
      <c r="OV25" s="1332"/>
      <c r="OW25" s="1332"/>
      <c r="OX25" s="1332"/>
      <c r="OY25" s="1332"/>
      <c r="OZ25" s="1332"/>
      <c r="PA25" s="1332"/>
      <c r="PB25" s="1332"/>
      <c r="PC25" s="1332"/>
      <c r="PD25" s="1332"/>
      <c r="PE25" s="1332"/>
      <c r="PF25" s="1332"/>
      <c r="PG25" s="1332"/>
      <c r="PH25" s="1332"/>
      <c r="PI25" s="1332"/>
      <c r="PJ25" s="1332"/>
      <c r="PK25" s="1332"/>
      <c r="PL25" s="1332"/>
      <c r="PM25" s="1332"/>
      <c r="PN25" s="1332"/>
      <c r="PO25" s="1332"/>
      <c r="PP25" s="1332"/>
      <c r="PQ25" s="1332"/>
      <c r="PR25" s="1332"/>
      <c r="PS25" s="1332"/>
      <c r="PT25" s="1332"/>
      <c r="PU25" s="1332"/>
      <c r="PV25" s="1332"/>
      <c r="PW25" s="1332"/>
      <c r="PX25" s="1332"/>
      <c r="PY25" s="1332"/>
      <c r="PZ25" s="1332"/>
      <c r="QA25" s="1332"/>
      <c r="QB25" s="1332"/>
      <c r="QC25" s="1332"/>
      <c r="QD25" s="1332"/>
      <c r="QE25" s="1332"/>
      <c r="QF25" s="1332"/>
      <c r="QG25" s="1332"/>
      <c r="QH25" s="1332"/>
      <c r="QI25" s="1332"/>
      <c r="QJ25" s="1332"/>
      <c r="QK25" s="1332"/>
      <c r="QL25" s="1332"/>
      <c r="QM25" s="1332"/>
      <c r="QN25" s="1332"/>
      <c r="QO25" s="1332"/>
      <c r="QP25" s="1332"/>
      <c r="QQ25" s="1332"/>
      <c r="QR25" s="1332"/>
      <c r="QS25" s="1332"/>
      <c r="QT25" s="1332"/>
      <c r="QU25" s="1332"/>
      <c r="QV25" s="1332"/>
      <c r="QW25" s="1332"/>
      <c r="QX25" s="1332"/>
      <c r="QY25" s="1332"/>
      <c r="QZ25" s="1332"/>
      <c r="RA25" s="1332"/>
      <c r="RB25" s="1332"/>
      <c r="RC25" s="1332"/>
      <c r="RD25" s="1332"/>
      <c r="RE25" s="1332"/>
      <c r="RF25" s="1332"/>
      <c r="RG25" s="1332"/>
      <c r="RH25" s="1332"/>
      <c r="RI25" s="1332"/>
      <c r="RJ25" s="1332"/>
      <c r="RK25" s="1332"/>
      <c r="RL25" s="1332"/>
      <c r="RM25" s="1332"/>
      <c r="RN25" s="1332"/>
      <c r="RO25" s="1332"/>
      <c r="RP25" s="1332"/>
      <c r="RQ25" s="1332"/>
      <c r="RR25" s="1332"/>
      <c r="RS25" s="1332"/>
      <c r="RT25" s="1332"/>
      <c r="RU25" s="1332"/>
      <c r="RV25" s="1332"/>
      <c r="RW25" s="1332"/>
      <c r="RX25" s="1332"/>
      <c r="RY25" s="1332"/>
      <c r="RZ25" s="1332"/>
      <c r="SA25" s="1332"/>
      <c r="SB25" s="1332"/>
      <c r="SC25" s="1332"/>
      <c r="SD25" s="1332"/>
      <c r="SE25" s="1332"/>
      <c r="SF25" s="1332"/>
      <c r="SG25" s="1332"/>
      <c r="SH25" s="1332"/>
      <c r="SI25" s="1332"/>
      <c r="SJ25" s="1332"/>
      <c r="SK25" s="1332"/>
      <c r="SL25" s="1332"/>
      <c r="SM25" s="1332"/>
      <c r="SN25" s="1332"/>
      <c r="SO25" s="1332"/>
      <c r="SP25" s="1332"/>
      <c r="SQ25" s="1332"/>
      <c r="SR25" s="1332"/>
      <c r="SS25" s="1332"/>
      <c r="ST25" s="1332"/>
      <c r="SU25" s="1332"/>
      <c r="SV25" s="1332"/>
      <c r="SW25" s="1332"/>
      <c r="SX25" s="1332"/>
      <c r="SY25" s="1332"/>
      <c r="SZ25" s="1332"/>
      <c r="TA25" s="1332"/>
      <c r="TB25" s="1332"/>
      <c r="TC25" s="1332"/>
      <c r="TD25" s="645"/>
    </row>
    <row r="26" spans="1:524" s="643" customFormat="1" ht="15">
      <c r="A26" s="1459"/>
      <c r="B26" s="635" t="s">
        <v>60</v>
      </c>
      <c r="C26" s="636" t="s">
        <v>102</v>
      </c>
      <c r="D26" s="636">
        <v>20</v>
      </c>
      <c r="E26" s="604">
        <f t="shared" si="5"/>
        <v>1.8033129761391897</v>
      </c>
      <c r="F26" s="636" t="s">
        <v>31</v>
      </c>
      <c r="G26" s="637">
        <v>2000</v>
      </c>
      <c r="H26" s="650">
        <v>755</v>
      </c>
      <c r="I26" s="639">
        <v>471.7</v>
      </c>
      <c r="J26" s="639">
        <v>471.7</v>
      </c>
      <c r="K26" s="639">
        <f t="shared" si="0"/>
        <v>0</v>
      </c>
      <c r="L26" s="640">
        <f t="shared" si="9"/>
        <v>1510000</v>
      </c>
      <c r="M26" s="639">
        <v>129.60318256159999</v>
      </c>
      <c r="N26" s="639">
        <f t="shared" si="6"/>
        <v>259206.3651232</v>
      </c>
      <c r="O26" s="639">
        <f t="shared" si="10"/>
        <v>943400</v>
      </c>
      <c r="P26" s="639">
        <f t="shared" si="11"/>
        <v>0</v>
      </c>
      <c r="Q26" s="639">
        <f t="shared" si="12"/>
        <v>943400</v>
      </c>
      <c r="R26" s="639">
        <v>0</v>
      </c>
      <c r="S26" s="639">
        <f t="shared" si="13"/>
        <v>1202606.3651232</v>
      </c>
      <c r="T26" s="639"/>
      <c r="U26" s="639">
        <f t="shared" si="7"/>
        <v>1112494.324813321</v>
      </c>
      <c r="V26" s="639">
        <f t="shared" si="14"/>
        <v>0</v>
      </c>
      <c r="W26" s="641">
        <f>IF(L26=0,0,(HLOOKUP(F26,'2012-2013 CE W T&amp;D &amp; ConsCredit'!$C$6:$P$36,D26+1,FALSE)))</f>
        <v>1.7822262108090938</v>
      </c>
      <c r="X26" s="639">
        <f t="shared" si="15"/>
        <v>2691161.5783217316</v>
      </c>
      <c r="Y26" s="642">
        <f t="shared" si="16"/>
        <v>2.4190339836325139</v>
      </c>
      <c r="AA26" s="639">
        <f t="shared" si="3"/>
        <v>1202606.3651232</v>
      </c>
      <c r="AB26" s="639">
        <f t="shared" si="8"/>
        <v>1112494.324813321</v>
      </c>
      <c r="AC26" s="641">
        <f>IF(L26=0,0,(HLOOKUP(F26,'2012-2013 CE W T&amp;D No ConsCredi'!$C$6:$P$36,D26+1,FALSE)))</f>
        <v>1.6202056461900853</v>
      </c>
      <c r="AD26" s="639">
        <f t="shared" si="4"/>
        <v>2446510.5257470286</v>
      </c>
      <c r="AE26" s="642">
        <f t="shared" si="17"/>
        <v>2.199121803302285</v>
      </c>
      <c r="AF26" s="1332"/>
      <c r="AG26" s="1332"/>
      <c r="AH26" s="1332"/>
      <c r="AI26" s="1332"/>
      <c r="AJ26" s="1332"/>
      <c r="AK26" s="1332"/>
      <c r="AL26" s="1332"/>
      <c r="AM26" s="1332"/>
      <c r="AN26" s="1332"/>
      <c r="AO26" s="1332"/>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2"/>
      <c r="DI26" s="1332"/>
      <c r="DJ26" s="1332"/>
      <c r="DK26" s="1332"/>
      <c r="DL26" s="1332"/>
      <c r="DM26" s="1332"/>
      <c r="DN26" s="1332"/>
      <c r="DO26" s="1332"/>
      <c r="DP26" s="1332"/>
      <c r="DQ26" s="1332"/>
      <c r="DR26" s="1332"/>
      <c r="DS26" s="1332"/>
      <c r="DT26" s="1332"/>
      <c r="DU26" s="1332"/>
      <c r="DV26" s="1332"/>
      <c r="DW26" s="1332"/>
      <c r="DX26" s="1332"/>
      <c r="DY26" s="1332"/>
      <c r="DZ26" s="1332"/>
      <c r="EA26" s="1332"/>
      <c r="EB26" s="1332"/>
      <c r="EC26" s="1332"/>
      <c r="ED26" s="1332"/>
      <c r="EE26" s="1332"/>
      <c r="EF26" s="1332"/>
      <c r="EG26" s="1332"/>
      <c r="EH26" s="1332"/>
      <c r="EI26" s="1332"/>
      <c r="EJ26" s="1332"/>
      <c r="EK26" s="1332"/>
      <c r="EL26" s="1332"/>
      <c r="EM26" s="1332"/>
      <c r="EN26" s="1332"/>
      <c r="EO26" s="1332"/>
      <c r="EP26" s="1332"/>
      <c r="EQ26" s="1332"/>
      <c r="ER26" s="1332"/>
      <c r="ES26" s="1332"/>
      <c r="ET26" s="1332"/>
      <c r="EU26" s="1332"/>
      <c r="EV26" s="1332"/>
      <c r="EW26" s="1332"/>
      <c r="EX26" s="1332"/>
      <c r="EY26" s="1332"/>
      <c r="EZ26" s="1332"/>
      <c r="FA26" s="1332"/>
      <c r="FB26" s="1332"/>
      <c r="FC26" s="1332"/>
      <c r="FD26" s="1332"/>
      <c r="FE26" s="1332"/>
      <c r="FF26" s="1332"/>
      <c r="FG26" s="1332"/>
      <c r="FH26" s="1332"/>
      <c r="FI26" s="1332"/>
      <c r="FJ26" s="1332"/>
      <c r="FK26" s="1332"/>
      <c r="FL26" s="1332"/>
      <c r="FM26" s="1332"/>
      <c r="FN26" s="1332"/>
      <c r="FO26" s="1332"/>
      <c r="FP26" s="1332"/>
      <c r="FQ26" s="1332"/>
      <c r="FR26" s="1332"/>
      <c r="FS26" s="1332"/>
      <c r="FT26" s="1332"/>
      <c r="FU26" s="1332"/>
      <c r="FV26" s="1332"/>
      <c r="FW26" s="1332"/>
      <c r="FX26" s="1332"/>
      <c r="FY26" s="1332"/>
      <c r="FZ26" s="1332"/>
      <c r="GA26" s="1332"/>
      <c r="GB26" s="1332"/>
      <c r="GC26" s="1332"/>
      <c r="GD26" s="1332"/>
      <c r="GE26" s="1332"/>
      <c r="GF26" s="1332"/>
      <c r="GG26" s="1332"/>
      <c r="GH26" s="1332"/>
      <c r="GI26" s="1332"/>
      <c r="GJ26" s="1332"/>
      <c r="GK26" s="1332"/>
      <c r="GL26" s="1332"/>
      <c r="GM26" s="1332"/>
      <c r="GN26" s="1332"/>
      <c r="GO26" s="1332"/>
      <c r="GP26" s="1332"/>
      <c r="GQ26" s="1332"/>
      <c r="GR26" s="1332"/>
      <c r="GS26" s="1332"/>
      <c r="GT26" s="1332"/>
      <c r="GU26" s="1332"/>
      <c r="GV26" s="1332"/>
      <c r="GW26" s="1332"/>
      <c r="GX26" s="1332"/>
      <c r="GY26" s="1332"/>
      <c r="GZ26" s="1332"/>
      <c r="HA26" s="1332"/>
      <c r="HB26" s="1332"/>
      <c r="HC26" s="1332"/>
      <c r="HD26" s="1332"/>
      <c r="HE26" s="1332"/>
      <c r="HF26" s="1332"/>
      <c r="HG26" s="1332"/>
      <c r="HH26" s="1332"/>
      <c r="HI26" s="1332"/>
      <c r="HJ26" s="1332"/>
      <c r="HK26" s="1332"/>
      <c r="HL26" s="1332"/>
      <c r="HM26" s="1332"/>
      <c r="HN26" s="1332"/>
      <c r="HO26" s="1332"/>
      <c r="HP26" s="1332"/>
      <c r="HQ26" s="1332"/>
      <c r="HR26" s="1332"/>
      <c r="HS26" s="1332"/>
      <c r="HT26" s="1332"/>
      <c r="HU26" s="1332"/>
      <c r="HV26" s="1332"/>
      <c r="HW26" s="1332"/>
      <c r="HX26" s="1332"/>
      <c r="HY26" s="1332"/>
      <c r="HZ26" s="1332"/>
      <c r="IA26" s="1332"/>
      <c r="IB26" s="1332"/>
      <c r="IC26" s="1332"/>
      <c r="ID26" s="1332"/>
      <c r="IE26" s="1332"/>
      <c r="IF26" s="1332"/>
      <c r="IG26" s="1332"/>
      <c r="IH26" s="1332"/>
      <c r="II26" s="1332"/>
      <c r="IJ26" s="1332"/>
      <c r="IK26" s="1332"/>
      <c r="IL26" s="1332"/>
      <c r="IM26" s="1332"/>
      <c r="IN26" s="1332"/>
      <c r="IO26" s="1332"/>
      <c r="IP26" s="1332"/>
      <c r="IQ26" s="1332"/>
      <c r="IR26" s="1332"/>
      <c r="IS26" s="1332"/>
      <c r="IT26" s="1332"/>
      <c r="IU26" s="1332"/>
      <c r="IV26" s="1332"/>
      <c r="IW26" s="1332"/>
      <c r="IX26" s="1332"/>
      <c r="IY26" s="1332"/>
      <c r="IZ26" s="1332"/>
      <c r="JA26" s="1332"/>
      <c r="JB26" s="1332"/>
      <c r="JC26" s="1332"/>
      <c r="JD26" s="1332"/>
      <c r="JE26" s="1332"/>
      <c r="JF26" s="1332"/>
      <c r="JG26" s="1332"/>
      <c r="JH26" s="1332"/>
      <c r="JI26" s="1332"/>
      <c r="JJ26" s="1332"/>
      <c r="JK26" s="1332"/>
      <c r="JL26" s="1332"/>
      <c r="JM26" s="1332"/>
      <c r="JN26" s="1332"/>
      <c r="JO26" s="1332"/>
      <c r="JP26" s="1332"/>
      <c r="JQ26" s="1332"/>
      <c r="JR26" s="1332"/>
      <c r="JS26" s="1332"/>
      <c r="JT26" s="1332"/>
      <c r="JU26" s="1332"/>
      <c r="JV26" s="1332"/>
      <c r="JW26" s="1332"/>
      <c r="JX26" s="1332"/>
      <c r="JY26" s="1332"/>
      <c r="JZ26" s="1332"/>
      <c r="KA26" s="1332"/>
      <c r="KB26" s="1332"/>
      <c r="KC26" s="1332"/>
      <c r="KD26" s="1332"/>
      <c r="KE26" s="1332"/>
      <c r="KF26" s="1332"/>
      <c r="KG26" s="1332"/>
      <c r="KH26" s="1332"/>
      <c r="KI26" s="1332"/>
      <c r="KJ26" s="1332"/>
      <c r="KK26" s="1332"/>
      <c r="KL26" s="1332"/>
      <c r="KM26" s="1332"/>
      <c r="KN26" s="1332"/>
      <c r="KO26" s="1332"/>
      <c r="KP26" s="1332"/>
      <c r="KQ26" s="1332"/>
      <c r="KR26" s="1332"/>
      <c r="KS26" s="1332"/>
      <c r="KT26" s="1332"/>
      <c r="KU26" s="1332"/>
      <c r="KV26" s="1332"/>
      <c r="KW26" s="1332"/>
      <c r="KX26" s="1332"/>
      <c r="KY26" s="1332"/>
      <c r="KZ26" s="1332"/>
      <c r="LA26" s="1332"/>
      <c r="LB26" s="1332"/>
      <c r="LC26" s="1332"/>
      <c r="LD26" s="1332"/>
      <c r="LE26" s="1332"/>
      <c r="LF26" s="1332"/>
      <c r="LG26" s="1332"/>
      <c r="LH26" s="1332"/>
      <c r="LI26" s="1332"/>
      <c r="LJ26" s="1332"/>
      <c r="LK26" s="1332"/>
      <c r="LL26" s="1332"/>
      <c r="LM26" s="1332"/>
      <c r="LN26" s="1332"/>
      <c r="LO26" s="1332"/>
      <c r="LP26" s="1332"/>
      <c r="LQ26" s="1332"/>
      <c r="LR26" s="1332"/>
      <c r="LS26" s="1332"/>
      <c r="LT26" s="1332"/>
      <c r="LU26" s="1332"/>
      <c r="LV26" s="1332"/>
      <c r="LW26" s="1332"/>
      <c r="LX26" s="1332"/>
      <c r="LY26" s="1332"/>
      <c r="LZ26" s="1332"/>
      <c r="MA26" s="1332"/>
      <c r="MB26" s="1332"/>
      <c r="MC26" s="1332"/>
      <c r="MD26" s="1332"/>
      <c r="ME26" s="1332"/>
      <c r="MF26" s="1332"/>
      <c r="MG26" s="1332"/>
      <c r="MH26" s="1332"/>
      <c r="MI26" s="1332"/>
      <c r="MJ26" s="1332"/>
      <c r="MK26" s="1332"/>
      <c r="ML26" s="1332"/>
      <c r="MM26" s="1332"/>
      <c r="MN26" s="1332"/>
      <c r="MO26" s="1332"/>
      <c r="MP26" s="1332"/>
      <c r="MQ26" s="1332"/>
      <c r="MR26" s="1332"/>
      <c r="MS26" s="1332"/>
      <c r="MT26" s="1332"/>
      <c r="MU26" s="1332"/>
      <c r="MV26" s="1332"/>
      <c r="MW26" s="1332"/>
      <c r="MX26" s="1332"/>
      <c r="MY26" s="1332"/>
      <c r="MZ26" s="1332"/>
      <c r="NA26" s="1332"/>
      <c r="NB26" s="1332"/>
      <c r="NC26" s="1332"/>
      <c r="ND26" s="1332"/>
      <c r="NE26" s="1332"/>
      <c r="NF26" s="1332"/>
      <c r="NG26" s="1332"/>
      <c r="NH26" s="1332"/>
      <c r="NI26" s="1332"/>
      <c r="NJ26" s="1332"/>
      <c r="NK26" s="1332"/>
      <c r="NL26" s="1332"/>
      <c r="NM26" s="1332"/>
      <c r="NN26" s="1332"/>
      <c r="NO26" s="1332"/>
      <c r="NP26" s="1332"/>
      <c r="NQ26" s="1332"/>
      <c r="NR26" s="1332"/>
      <c r="NS26" s="1332"/>
      <c r="NT26" s="1332"/>
      <c r="NU26" s="1332"/>
      <c r="NV26" s="1332"/>
      <c r="NW26" s="1332"/>
      <c r="NX26" s="1332"/>
      <c r="NY26" s="1332"/>
      <c r="NZ26" s="1332"/>
      <c r="OA26" s="1332"/>
      <c r="OB26" s="1332"/>
      <c r="OC26" s="1332"/>
      <c r="OD26" s="1332"/>
      <c r="OE26" s="1332"/>
      <c r="OF26" s="1332"/>
      <c r="OG26" s="1332"/>
      <c r="OH26" s="1332"/>
      <c r="OI26" s="1332"/>
      <c r="OJ26" s="1332"/>
      <c r="OK26" s="1332"/>
      <c r="OL26" s="1332"/>
      <c r="OM26" s="1332"/>
      <c r="ON26" s="1332"/>
      <c r="OO26" s="1332"/>
      <c r="OP26" s="1332"/>
      <c r="OQ26" s="1332"/>
      <c r="OR26" s="1332"/>
      <c r="OS26" s="1332"/>
      <c r="OT26" s="1332"/>
      <c r="OU26" s="1332"/>
      <c r="OV26" s="1332"/>
      <c r="OW26" s="1332"/>
      <c r="OX26" s="1332"/>
      <c r="OY26" s="1332"/>
      <c r="OZ26" s="1332"/>
      <c r="PA26" s="1332"/>
      <c r="PB26" s="1332"/>
      <c r="PC26" s="1332"/>
      <c r="PD26" s="1332"/>
      <c r="PE26" s="1332"/>
      <c r="PF26" s="1332"/>
      <c r="PG26" s="1332"/>
      <c r="PH26" s="1332"/>
      <c r="PI26" s="1332"/>
      <c r="PJ26" s="1332"/>
      <c r="PK26" s="1332"/>
      <c r="PL26" s="1332"/>
      <c r="PM26" s="1332"/>
      <c r="PN26" s="1332"/>
      <c r="PO26" s="1332"/>
      <c r="PP26" s="1332"/>
      <c r="PQ26" s="1332"/>
      <c r="PR26" s="1332"/>
      <c r="PS26" s="1332"/>
      <c r="PT26" s="1332"/>
      <c r="PU26" s="1332"/>
      <c r="PV26" s="1332"/>
      <c r="PW26" s="1332"/>
      <c r="PX26" s="1332"/>
      <c r="PY26" s="1332"/>
      <c r="PZ26" s="1332"/>
      <c r="QA26" s="1332"/>
      <c r="QB26" s="1332"/>
      <c r="QC26" s="1332"/>
      <c r="QD26" s="1332"/>
      <c r="QE26" s="1332"/>
      <c r="QF26" s="1332"/>
      <c r="QG26" s="1332"/>
      <c r="QH26" s="1332"/>
      <c r="QI26" s="1332"/>
      <c r="QJ26" s="1332"/>
      <c r="QK26" s="1332"/>
      <c r="QL26" s="1332"/>
      <c r="QM26" s="1332"/>
      <c r="QN26" s="1332"/>
      <c r="QO26" s="1332"/>
      <c r="QP26" s="1332"/>
      <c r="QQ26" s="1332"/>
      <c r="QR26" s="1332"/>
      <c r="QS26" s="1332"/>
      <c r="QT26" s="1332"/>
      <c r="QU26" s="1332"/>
      <c r="QV26" s="1332"/>
      <c r="QW26" s="1332"/>
      <c r="QX26" s="1332"/>
      <c r="QY26" s="1332"/>
      <c r="QZ26" s="1332"/>
      <c r="RA26" s="1332"/>
      <c r="RB26" s="1332"/>
      <c r="RC26" s="1332"/>
      <c r="RD26" s="1332"/>
      <c r="RE26" s="1332"/>
      <c r="RF26" s="1332"/>
      <c r="RG26" s="1332"/>
      <c r="RH26" s="1332"/>
      <c r="RI26" s="1332"/>
      <c r="RJ26" s="1332"/>
      <c r="RK26" s="1332"/>
      <c r="RL26" s="1332"/>
      <c r="RM26" s="1332"/>
      <c r="RN26" s="1332"/>
      <c r="RO26" s="1332"/>
      <c r="RP26" s="1332"/>
      <c r="RQ26" s="1332"/>
      <c r="RR26" s="1332"/>
      <c r="RS26" s="1332"/>
      <c r="RT26" s="1332"/>
      <c r="RU26" s="1332"/>
      <c r="RV26" s="1332"/>
      <c r="RW26" s="1332"/>
      <c r="RX26" s="1332"/>
      <c r="RY26" s="1332"/>
      <c r="RZ26" s="1332"/>
      <c r="SA26" s="1332"/>
      <c r="SB26" s="1332"/>
      <c r="SC26" s="1332"/>
      <c r="SD26" s="1332"/>
      <c r="SE26" s="1332"/>
      <c r="SF26" s="1332"/>
      <c r="SG26" s="1332"/>
      <c r="SH26" s="1332"/>
      <c r="SI26" s="1332"/>
      <c r="SJ26" s="1332"/>
      <c r="SK26" s="1332"/>
      <c r="SL26" s="1332"/>
      <c r="SM26" s="1332"/>
      <c r="SN26" s="1332"/>
      <c r="SO26" s="1332"/>
      <c r="SP26" s="1332"/>
      <c r="SQ26" s="1332"/>
      <c r="SR26" s="1332"/>
      <c r="SS26" s="1332"/>
      <c r="ST26" s="1332"/>
      <c r="SU26" s="1332"/>
      <c r="SV26" s="1332"/>
      <c r="SW26" s="1332"/>
      <c r="SX26" s="1332"/>
      <c r="SY26" s="1332"/>
      <c r="SZ26" s="1332"/>
      <c r="TA26" s="1332"/>
      <c r="TB26" s="1332"/>
      <c r="TC26" s="1332"/>
      <c r="TD26" s="645"/>
    </row>
    <row r="27" spans="1:524" s="643" customFormat="1" ht="15">
      <c r="A27" s="1459"/>
      <c r="B27" s="635" t="s">
        <v>60</v>
      </c>
      <c r="C27" s="646" t="s">
        <v>316</v>
      </c>
      <c r="D27" s="646">
        <v>30</v>
      </c>
      <c r="E27" s="604">
        <f t="shared" si="5"/>
        <v>0.76133246509187646</v>
      </c>
      <c r="F27" s="649" t="s">
        <v>35</v>
      </c>
      <c r="G27" s="637">
        <v>12500</v>
      </c>
      <c r="H27" s="651">
        <v>34</v>
      </c>
      <c r="I27" s="639">
        <v>14</v>
      </c>
      <c r="J27" s="639">
        <v>14</v>
      </c>
      <c r="K27" s="639">
        <f t="shared" si="0"/>
        <v>0</v>
      </c>
      <c r="L27" s="640">
        <f t="shared" si="9"/>
        <v>425000</v>
      </c>
      <c r="M27" s="639">
        <v>3.8466070720000003</v>
      </c>
      <c r="N27" s="639">
        <f t="shared" si="6"/>
        <v>48082.588400000001</v>
      </c>
      <c r="O27" s="639">
        <f t="shared" si="10"/>
        <v>175000</v>
      </c>
      <c r="P27" s="639">
        <f t="shared" si="11"/>
        <v>0</v>
      </c>
      <c r="Q27" s="639">
        <f t="shared" si="12"/>
        <v>175000</v>
      </c>
      <c r="R27" s="639">
        <v>0</v>
      </c>
      <c r="S27" s="639">
        <f t="shared" si="13"/>
        <v>223082.58840000001</v>
      </c>
      <c r="T27" s="639"/>
      <c r="U27" s="639">
        <f t="shared" si="7"/>
        <v>206366.8717853839</v>
      </c>
      <c r="V27" s="639">
        <f t="shared" si="14"/>
        <v>0</v>
      </c>
      <c r="W27" s="641">
        <f>IF(L27=0,0,(HLOOKUP(F27,'2012-2013 CE W T&amp;D &amp; ConsCredit'!$C$6:$P$36,D27+1,FALSE)))</f>
        <v>1.5146265783833199</v>
      </c>
      <c r="X27" s="639">
        <f t="shared" si="15"/>
        <v>643716.295812911</v>
      </c>
      <c r="Y27" s="642">
        <f t="shared" si="16"/>
        <v>3.1192811629298669</v>
      </c>
      <c r="AA27" s="639">
        <f t="shared" si="3"/>
        <v>223082.58840000001</v>
      </c>
      <c r="AB27" s="639">
        <f t="shared" si="8"/>
        <v>206366.8717853839</v>
      </c>
      <c r="AC27" s="641">
        <f>IF(L27=0,0,(HLOOKUP(F27,'2012-2013 CE W T&amp;D No ConsCredi'!$C$6:$P$36,D27+1,FALSE)))</f>
        <v>1.3769332530757454</v>
      </c>
      <c r="AD27" s="639">
        <f t="shared" si="4"/>
        <v>585196.63255719177</v>
      </c>
      <c r="AE27" s="642">
        <f t="shared" si="17"/>
        <v>2.8357101481180602</v>
      </c>
      <c r="AF27" s="1332"/>
      <c r="AG27" s="1332"/>
      <c r="AH27" s="1332"/>
      <c r="AI27" s="1332"/>
      <c r="AJ27" s="1332"/>
      <c r="AK27" s="1332"/>
      <c r="AL27" s="1332"/>
      <c r="AM27" s="1332"/>
      <c r="AN27" s="1332"/>
      <c r="AO27" s="1332"/>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32"/>
      <c r="HW27" s="1332"/>
      <c r="HX27" s="1332"/>
      <c r="HY27" s="1332"/>
      <c r="HZ27" s="1332"/>
      <c r="IA27" s="1332"/>
      <c r="IB27" s="1332"/>
      <c r="IC27" s="1332"/>
      <c r="ID27" s="1332"/>
      <c r="IE27" s="1332"/>
      <c r="IF27" s="1332"/>
      <c r="IG27" s="1332"/>
      <c r="IH27" s="1332"/>
      <c r="II27" s="1332"/>
      <c r="IJ27" s="1332"/>
      <c r="IK27" s="1332"/>
      <c r="IL27" s="1332"/>
      <c r="IM27" s="1332"/>
      <c r="IN27" s="1332"/>
      <c r="IO27" s="1332"/>
      <c r="IP27" s="1332"/>
      <c r="IQ27" s="1332"/>
      <c r="IR27" s="1332"/>
      <c r="IS27" s="1332"/>
      <c r="IT27" s="1332"/>
      <c r="IU27" s="1332"/>
      <c r="IV27" s="1332"/>
      <c r="IW27" s="1332"/>
      <c r="IX27" s="1332"/>
      <c r="IY27" s="1332"/>
      <c r="IZ27" s="1332"/>
      <c r="JA27" s="1332"/>
      <c r="JB27" s="1332"/>
      <c r="JC27" s="1332"/>
      <c r="JD27" s="1332"/>
      <c r="JE27" s="1332"/>
      <c r="JF27" s="1332"/>
      <c r="JG27" s="1332"/>
      <c r="JH27" s="1332"/>
      <c r="JI27" s="1332"/>
      <c r="JJ27" s="1332"/>
      <c r="JK27" s="1332"/>
      <c r="JL27" s="1332"/>
      <c r="JM27" s="1332"/>
      <c r="JN27" s="1332"/>
      <c r="JO27" s="1332"/>
      <c r="JP27" s="1332"/>
      <c r="JQ27" s="1332"/>
      <c r="JR27" s="1332"/>
      <c r="JS27" s="1332"/>
      <c r="JT27" s="1332"/>
      <c r="JU27" s="1332"/>
      <c r="JV27" s="1332"/>
      <c r="JW27" s="1332"/>
      <c r="JX27" s="1332"/>
      <c r="JY27" s="1332"/>
      <c r="JZ27" s="1332"/>
      <c r="KA27" s="1332"/>
      <c r="KB27" s="1332"/>
      <c r="KC27" s="1332"/>
      <c r="KD27" s="1332"/>
      <c r="KE27" s="1332"/>
      <c r="KF27" s="1332"/>
      <c r="KG27" s="1332"/>
      <c r="KH27" s="1332"/>
      <c r="KI27" s="1332"/>
      <c r="KJ27" s="1332"/>
      <c r="KK27" s="1332"/>
      <c r="KL27" s="1332"/>
      <c r="KM27" s="1332"/>
      <c r="KN27" s="1332"/>
      <c r="KO27" s="1332"/>
      <c r="KP27" s="1332"/>
      <c r="KQ27" s="1332"/>
      <c r="KR27" s="1332"/>
      <c r="KS27" s="1332"/>
      <c r="KT27" s="1332"/>
      <c r="KU27" s="1332"/>
      <c r="KV27" s="1332"/>
      <c r="KW27" s="1332"/>
      <c r="KX27" s="1332"/>
      <c r="KY27" s="1332"/>
      <c r="KZ27" s="1332"/>
      <c r="LA27" s="1332"/>
      <c r="LB27" s="1332"/>
      <c r="LC27" s="1332"/>
      <c r="LD27" s="1332"/>
      <c r="LE27" s="1332"/>
      <c r="LF27" s="1332"/>
      <c r="LG27" s="1332"/>
      <c r="LH27" s="1332"/>
      <c r="LI27" s="1332"/>
      <c r="LJ27" s="1332"/>
      <c r="LK27" s="1332"/>
      <c r="LL27" s="1332"/>
      <c r="LM27" s="1332"/>
      <c r="LN27" s="1332"/>
      <c r="LO27" s="1332"/>
      <c r="LP27" s="1332"/>
      <c r="LQ27" s="1332"/>
      <c r="LR27" s="1332"/>
      <c r="LS27" s="1332"/>
      <c r="LT27" s="1332"/>
      <c r="LU27" s="1332"/>
      <c r="LV27" s="1332"/>
      <c r="LW27" s="1332"/>
      <c r="LX27" s="1332"/>
      <c r="LY27" s="1332"/>
      <c r="LZ27" s="1332"/>
      <c r="MA27" s="1332"/>
      <c r="MB27" s="1332"/>
      <c r="MC27" s="1332"/>
      <c r="MD27" s="1332"/>
      <c r="ME27" s="1332"/>
      <c r="MF27" s="1332"/>
      <c r="MG27" s="1332"/>
      <c r="MH27" s="1332"/>
      <c r="MI27" s="1332"/>
      <c r="MJ27" s="1332"/>
      <c r="MK27" s="1332"/>
      <c r="ML27" s="1332"/>
      <c r="MM27" s="1332"/>
      <c r="MN27" s="1332"/>
      <c r="MO27" s="1332"/>
      <c r="MP27" s="1332"/>
      <c r="MQ27" s="1332"/>
      <c r="MR27" s="1332"/>
      <c r="MS27" s="1332"/>
      <c r="MT27" s="1332"/>
      <c r="MU27" s="1332"/>
      <c r="MV27" s="1332"/>
      <c r="MW27" s="1332"/>
      <c r="MX27" s="1332"/>
      <c r="MY27" s="1332"/>
      <c r="MZ27" s="1332"/>
      <c r="NA27" s="1332"/>
      <c r="NB27" s="1332"/>
      <c r="NC27" s="1332"/>
      <c r="ND27" s="1332"/>
      <c r="NE27" s="1332"/>
      <c r="NF27" s="1332"/>
      <c r="NG27" s="1332"/>
      <c r="NH27" s="1332"/>
      <c r="NI27" s="1332"/>
      <c r="NJ27" s="1332"/>
      <c r="NK27" s="1332"/>
      <c r="NL27" s="1332"/>
      <c r="NM27" s="1332"/>
      <c r="NN27" s="1332"/>
      <c r="NO27" s="1332"/>
      <c r="NP27" s="1332"/>
      <c r="NQ27" s="1332"/>
      <c r="NR27" s="1332"/>
      <c r="NS27" s="1332"/>
      <c r="NT27" s="1332"/>
      <c r="NU27" s="1332"/>
      <c r="NV27" s="1332"/>
      <c r="NW27" s="1332"/>
      <c r="NX27" s="1332"/>
      <c r="NY27" s="1332"/>
      <c r="NZ27" s="1332"/>
      <c r="OA27" s="1332"/>
      <c r="OB27" s="1332"/>
      <c r="OC27" s="1332"/>
      <c r="OD27" s="1332"/>
      <c r="OE27" s="1332"/>
      <c r="OF27" s="1332"/>
      <c r="OG27" s="1332"/>
      <c r="OH27" s="1332"/>
      <c r="OI27" s="1332"/>
      <c r="OJ27" s="1332"/>
      <c r="OK27" s="1332"/>
      <c r="OL27" s="1332"/>
      <c r="OM27" s="1332"/>
      <c r="ON27" s="1332"/>
      <c r="OO27" s="1332"/>
      <c r="OP27" s="1332"/>
      <c r="OQ27" s="1332"/>
      <c r="OR27" s="1332"/>
      <c r="OS27" s="1332"/>
      <c r="OT27" s="1332"/>
      <c r="OU27" s="1332"/>
      <c r="OV27" s="1332"/>
      <c r="OW27" s="1332"/>
      <c r="OX27" s="1332"/>
      <c r="OY27" s="1332"/>
      <c r="OZ27" s="1332"/>
      <c r="PA27" s="1332"/>
      <c r="PB27" s="1332"/>
      <c r="PC27" s="1332"/>
      <c r="PD27" s="1332"/>
      <c r="PE27" s="1332"/>
      <c r="PF27" s="1332"/>
      <c r="PG27" s="1332"/>
      <c r="PH27" s="1332"/>
      <c r="PI27" s="1332"/>
      <c r="PJ27" s="1332"/>
      <c r="PK27" s="1332"/>
      <c r="PL27" s="1332"/>
      <c r="PM27" s="1332"/>
      <c r="PN27" s="1332"/>
      <c r="PO27" s="1332"/>
      <c r="PP27" s="1332"/>
      <c r="PQ27" s="1332"/>
      <c r="PR27" s="1332"/>
      <c r="PS27" s="1332"/>
      <c r="PT27" s="1332"/>
      <c r="PU27" s="1332"/>
      <c r="PV27" s="1332"/>
      <c r="PW27" s="1332"/>
      <c r="PX27" s="1332"/>
      <c r="PY27" s="1332"/>
      <c r="PZ27" s="1332"/>
      <c r="QA27" s="1332"/>
      <c r="QB27" s="1332"/>
      <c r="QC27" s="1332"/>
      <c r="QD27" s="1332"/>
      <c r="QE27" s="1332"/>
      <c r="QF27" s="1332"/>
      <c r="QG27" s="1332"/>
      <c r="QH27" s="1332"/>
      <c r="QI27" s="1332"/>
      <c r="QJ27" s="1332"/>
      <c r="QK27" s="1332"/>
      <c r="QL27" s="1332"/>
      <c r="QM27" s="1332"/>
      <c r="QN27" s="1332"/>
      <c r="QO27" s="1332"/>
      <c r="QP27" s="1332"/>
      <c r="QQ27" s="1332"/>
      <c r="QR27" s="1332"/>
      <c r="QS27" s="1332"/>
      <c r="QT27" s="1332"/>
      <c r="QU27" s="1332"/>
      <c r="QV27" s="1332"/>
      <c r="QW27" s="1332"/>
      <c r="QX27" s="1332"/>
      <c r="QY27" s="1332"/>
      <c r="QZ27" s="1332"/>
      <c r="RA27" s="1332"/>
      <c r="RB27" s="1332"/>
      <c r="RC27" s="1332"/>
      <c r="RD27" s="1332"/>
      <c r="RE27" s="1332"/>
      <c r="RF27" s="1332"/>
      <c r="RG27" s="1332"/>
      <c r="RH27" s="1332"/>
      <c r="RI27" s="1332"/>
      <c r="RJ27" s="1332"/>
      <c r="RK27" s="1332"/>
      <c r="RL27" s="1332"/>
      <c r="RM27" s="1332"/>
      <c r="RN27" s="1332"/>
      <c r="RO27" s="1332"/>
      <c r="RP27" s="1332"/>
      <c r="RQ27" s="1332"/>
      <c r="RR27" s="1332"/>
      <c r="RS27" s="1332"/>
      <c r="RT27" s="1332"/>
      <c r="RU27" s="1332"/>
      <c r="RV27" s="1332"/>
      <c r="RW27" s="1332"/>
      <c r="RX27" s="1332"/>
      <c r="RY27" s="1332"/>
      <c r="RZ27" s="1332"/>
      <c r="SA27" s="1332"/>
      <c r="SB27" s="1332"/>
      <c r="SC27" s="1332"/>
      <c r="SD27" s="1332"/>
      <c r="SE27" s="1332"/>
      <c r="SF27" s="1332"/>
      <c r="SG27" s="1332"/>
      <c r="SH27" s="1332"/>
      <c r="SI27" s="1332"/>
      <c r="SJ27" s="1332"/>
      <c r="SK27" s="1332"/>
      <c r="SL27" s="1332"/>
      <c r="SM27" s="1332"/>
      <c r="SN27" s="1332"/>
      <c r="SO27" s="1332"/>
      <c r="SP27" s="1332"/>
      <c r="SQ27" s="1332"/>
      <c r="SR27" s="1332"/>
      <c r="SS27" s="1332"/>
      <c r="ST27" s="1332"/>
      <c r="SU27" s="1332"/>
      <c r="SV27" s="1332"/>
      <c r="SW27" s="1332"/>
      <c r="SX27" s="1332"/>
      <c r="SY27" s="1332"/>
      <c r="SZ27" s="1332"/>
      <c r="TA27" s="1332"/>
      <c r="TB27" s="1332"/>
      <c r="TC27" s="1332"/>
      <c r="TD27" s="645"/>
    </row>
    <row r="28" spans="1:524" s="643" customFormat="1" ht="15">
      <c r="A28" s="1459"/>
      <c r="B28" s="635" t="s">
        <v>60</v>
      </c>
      <c r="C28" s="636" t="s">
        <v>317</v>
      </c>
      <c r="D28" s="636">
        <v>18</v>
      </c>
      <c r="E28" s="604">
        <f t="shared" si="5"/>
        <v>1.3112832104641261E-2</v>
      </c>
      <c r="F28" s="649" t="s">
        <v>35</v>
      </c>
      <c r="G28" s="637">
        <v>200</v>
      </c>
      <c r="H28" s="650">
        <v>61</v>
      </c>
      <c r="I28" s="639">
        <v>30</v>
      </c>
      <c r="J28" s="639">
        <v>50</v>
      </c>
      <c r="K28" s="639">
        <f t="shared" si="0"/>
        <v>20</v>
      </c>
      <c r="L28" s="640">
        <f t="shared" si="9"/>
        <v>12200</v>
      </c>
      <c r="M28" s="639">
        <v>8.2427294400000015</v>
      </c>
      <c r="N28" s="639">
        <f t="shared" si="6"/>
        <v>1648.5458880000003</v>
      </c>
      <c r="O28" s="639">
        <f t="shared" si="10"/>
        <v>6000</v>
      </c>
      <c r="P28" s="639">
        <f t="shared" si="11"/>
        <v>4000</v>
      </c>
      <c r="Q28" s="639">
        <f t="shared" si="12"/>
        <v>10000</v>
      </c>
      <c r="R28" s="639">
        <v>0</v>
      </c>
      <c r="S28" s="639">
        <f t="shared" si="13"/>
        <v>11648.545888000001</v>
      </c>
      <c r="T28" s="639"/>
      <c r="U28" s="639">
        <f t="shared" si="7"/>
        <v>10775.713124884367</v>
      </c>
      <c r="V28" s="639">
        <f t="shared" si="14"/>
        <v>0</v>
      </c>
      <c r="W28" s="641">
        <f>IF(L28=0,0,(HLOOKUP(F28,'2012-2013 CE W T&amp;D &amp; ConsCredit'!$C$6:$P$36,D28+1,FALSE)))</f>
        <v>1.1727709049086033</v>
      </c>
      <c r="X28" s="639">
        <f t="shared" si="15"/>
        <v>14307.805039884959</v>
      </c>
      <c r="Y28" s="642">
        <f t="shared" si="16"/>
        <v>1.3277826603275034</v>
      </c>
      <c r="AA28" s="639">
        <f t="shared" si="3"/>
        <v>7648.5458880000006</v>
      </c>
      <c r="AB28" s="639">
        <f t="shared" si="8"/>
        <v>7075.435604070306</v>
      </c>
      <c r="AC28" s="641">
        <f>IF(L28=0,0,(HLOOKUP(F28,'2012-2013 CE W T&amp;D No ConsCredi'!$C$6:$P$36,D28+1,FALSE)))</f>
        <v>1.0661553680987303</v>
      </c>
      <c r="AD28" s="639">
        <f t="shared" si="4"/>
        <v>13007.09549080451</v>
      </c>
      <c r="AE28" s="642">
        <f t="shared" si="17"/>
        <v>1.8383455406366613</v>
      </c>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c r="KF28" s="1332"/>
      <c r="KG28" s="1332"/>
      <c r="KH28" s="1332"/>
      <c r="KI28" s="1332"/>
      <c r="KJ28" s="1332"/>
      <c r="KK28" s="1332"/>
      <c r="KL28" s="1332"/>
      <c r="KM28" s="1332"/>
      <c r="KN28" s="1332"/>
      <c r="KO28" s="1332"/>
      <c r="KP28" s="1332"/>
      <c r="KQ28" s="1332"/>
      <c r="KR28" s="1332"/>
      <c r="KS28" s="1332"/>
      <c r="KT28" s="1332"/>
      <c r="KU28" s="1332"/>
      <c r="KV28" s="1332"/>
      <c r="KW28" s="1332"/>
      <c r="KX28" s="1332"/>
      <c r="KY28" s="1332"/>
      <c r="KZ28" s="1332"/>
      <c r="LA28" s="1332"/>
      <c r="LB28" s="1332"/>
      <c r="LC28" s="1332"/>
      <c r="LD28" s="1332"/>
      <c r="LE28" s="1332"/>
      <c r="LF28" s="1332"/>
      <c r="LG28" s="1332"/>
      <c r="LH28" s="1332"/>
      <c r="LI28" s="1332"/>
      <c r="LJ28" s="1332"/>
      <c r="LK28" s="1332"/>
      <c r="LL28" s="1332"/>
      <c r="LM28" s="1332"/>
      <c r="LN28" s="1332"/>
      <c r="LO28" s="1332"/>
      <c r="LP28" s="1332"/>
      <c r="LQ28" s="1332"/>
      <c r="LR28" s="1332"/>
      <c r="LS28" s="1332"/>
      <c r="LT28" s="1332"/>
      <c r="LU28" s="1332"/>
      <c r="LV28" s="1332"/>
      <c r="LW28" s="1332"/>
      <c r="LX28" s="1332"/>
      <c r="LY28" s="1332"/>
      <c r="LZ28" s="1332"/>
      <c r="MA28" s="1332"/>
      <c r="MB28" s="1332"/>
      <c r="MC28" s="1332"/>
      <c r="MD28" s="1332"/>
      <c r="ME28" s="1332"/>
      <c r="MF28" s="1332"/>
      <c r="MG28" s="1332"/>
      <c r="MH28" s="1332"/>
      <c r="MI28" s="1332"/>
      <c r="MJ28" s="1332"/>
      <c r="MK28" s="1332"/>
      <c r="ML28" s="1332"/>
      <c r="MM28" s="1332"/>
      <c r="MN28" s="1332"/>
      <c r="MO28" s="1332"/>
      <c r="MP28" s="1332"/>
      <c r="MQ28" s="1332"/>
      <c r="MR28" s="1332"/>
      <c r="MS28" s="1332"/>
      <c r="MT28" s="1332"/>
      <c r="MU28" s="1332"/>
      <c r="MV28" s="1332"/>
      <c r="MW28" s="1332"/>
      <c r="MX28" s="1332"/>
      <c r="MY28" s="1332"/>
      <c r="MZ28" s="1332"/>
      <c r="NA28" s="1332"/>
      <c r="NB28" s="1332"/>
      <c r="NC28" s="1332"/>
      <c r="ND28" s="1332"/>
      <c r="NE28" s="1332"/>
      <c r="NF28" s="1332"/>
      <c r="NG28" s="1332"/>
      <c r="NH28" s="1332"/>
      <c r="NI28" s="1332"/>
      <c r="NJ28" s="1332"/>
      <c r="NK28" s="1332"/>
      <c r="NL28" s="1332"/>
      <c r="NM28" s="1332"/>
      <c r="NN28" s="1332"/>
      <c r="NO28" s="1332"/>
      <c r="NP28" s="1332"/>
      <c r="NQ28" s="1332"/>
      <c r="NR28" s="1332"/>
      <c r="NS28" s="1332"/>
      <c r="NT28" s="1332"/>
      <c r="NU28" s="1332"/>
      <c r="NV28" s="1332"/>
      <c r="NW28" s="1332"/>
      <c r="NX28" s="1332"/>
      <c r="NY28" s="1332"/>
      <c r="NZ28" s="1332"/>
      <c r="OA28" s="1332"/>
      <c r="OB28" s="1332"/>
      <c r="OC28" s="1332"/>
      <c r="OD28" s="1332"/>
      <c r="OE28" s="1332"/>
      <c r="OF28" s="1332"/>
      <c r="OG28" s="1332"/>
      <c r="OH28" s="1332"/>
      <c r="OI28" s="1332"/>
      <c r="OJ28" s="1332"/>
      <c r="OK28" s="1332"/>
      <c r="OL28" s="1332"/>
      <c r="OM28" s="1332"/>
      <c r="ON28" s="1332"/>
      <c r="OO28" s="1332"/>
      <c r="OP28" s="1332"/>
      <c r="OQ28" s="1332"/>
      <c r="OR28" s="1332"/>
      <c r="OS28" s="1332"/>
      <c r="OT28" s="1332"/>
      <c r="OU28" s="1332"/>
      <c r="OV28" s="1332"/>
      <c r="OW28" s="1332"/>
      <c r="OX28" s="1332"/>
      <c r="OY28" s="1332"/>
      <c r="OZ28" s="1332"/>
      <c r="PA28" s="1332"/>
      <c r="PB28" s="1332"/>
      <c r="PC28" s="1332"/>
      <c r="PD28" s="1332"/>
      <c r="PE28" s="1332"/>
      <c r="PF28" s="1332"/>
      <c r="PG28" s="1332"/>
      <c r="PH28" s="1332"/>
      <c r="PI28" s="1332"/>
      <c r="PJ28" s="1332"/>
      <c r="PK28" s="1332"/>
      <c r="PL28" s="1332"/>
      <c r="PM28" s="1332"/>
      <c r="PN28" s="1332"/>
      <c r="PO28" s="1332"/>
      <c r="PP28" s="1332"/>
      <c r="PQ28" s="1332"/>
      <c r="PR28" s="1332"/>
      <c r="PS28" s="1332"/>
      <c r="PT28" s="1332"/>
      <c r="PU28" s="1332"/>
      <c r="PV28" s="1332"/>
      <c r="PW28" s="1332"/>
      <c r="PX28" s="1332"/>
      <c r="PY28" s="1332"/>
      <c r="PZ28" s="1332"/>
      <c r="QA28" s="1332"/>
      <c r="QB28" s="1332"/>
      <c r="QC28" s="1332"/>
      <c r="QD28" s="1332"/>
      <c r="QE28" s="1332"/>
      <c r="QF28" s="1332"/>
      <c r="QG28" s="1332"/>
      <c r="QH28" s="1332"/>
      <c r="QI28" s="1332"/>
      <c r="QJ28" s="1332"/>
      <c r="QK28" s="1332"/>
      <c r="QL28" s="1332"/>
      <c r="QM28" s="1332"/>
      <c r="QN28" s="1332"/>
      <c r="QO28" s="1332"/>
      <c r="QP28" s="1332"/>
      <c r="QQ28" s="1332"/>
      <c r="QR28" s="1332"/>
      <c r="QS28" s="1332"/>
      <c r="QT28" s="1332"/>
      <c r="QU28" s="1332"/>
      <c r="QV28" s="1332"/>
      <c r="QW28" s="1332"/>
      <c r="QX28" s="1332"/>
      <c r="QY28" s="1332"/>
      <c r="QZ28" s="1332"/>
      <c r="RA28" s="1332"/>
      <c r="RB28" s="1332"/>
      <c r="RC28" s="1332"/>
      <c r="RD28" s="1332"/>
      <c r="RE28" s="1332"/>
      <c r="RF28" s="1332"/>
      <c r="RG28" s="1332"/>
      <c r="RH28" s="1332"/>
      <c r="RI28" s="1332"/>
      <c r="RJ28" s="1332"/>
      <c r="RK28" s="1332"/>
      <c r="RL28" s="1332"/>
      <c r="RM28" s="1332"/>
      <c r="RN28" s="1332"/>
      <c r="RO28" s="1332"/>
      <c r="RP28" s="1332"/>
      <c r="RQ28" s="1332"/>
      <c r="RR28" s="1332"/>
      <c r="RS28" s="1332"/>
      <c r="RT28" s="1332"/>
      <c r="RU28" s="1332"/>
      <c r="RV28" s="1332"/>
      <c r="RW28" s="1332"/>
      <c r="RX28" s="1332"/>
      <c r="RY28" s="1332"/>
      <c r="RZ28" s="1332"/>
      <c r="SA28" s="1332"/>
      <c r="SB28" s="1332"/>
      <c r="SC28" s="1332"/>
      <c r="SD28" s="1332"/>
      <c r="SE28" s="1332"/>
      <c r="SF28" s="1332"/>
      <c r="SG28" s="1332"/>
      <c r="SH28" s="1332"/>
      <c r="SI28" s="1332"/>
      <c r="SJ28" s="1332"/>
      <c r="SK28" s="1332"/>
      <c r="SL28" s="1332"/>
      <c r="SM28" s="1332"/>
      <c r="SN28" s="1332"/>
      <c r="SO28" s="1332"/>
      <c r="SP28" s="1332"/>
      <c r="SQ28" s="1332"/>
      <c r="SR28" s="1332"/>
      <c r="SS28" s="1332"/>
      <c r="ST28" s="1332"/>
      <c r="SU28" s="1332"/>
      <c r="SV28" s="1332"/>
      <c r="SW28" s="1332"/>
      <c r="SX28" s="1332"/>
      <c r="SY28" s="1332"/>
      <c r="SZ28" s="1332"/>
      <c r="TA28" s="1332"/>
      <c r="TB28" s="1332"/>
      <c r="TC28" s="1332"/>
      <c r="TD28" s="645"/>
    </row>
    <row r="29" spans="1:524" s="643" customFormat="1" ht="15">
      <c r="A29" s="1459"/>
      <c r="B29" s="635" t="s">
        <v>60</v>
      </c>
      <c r="C29" s="636" t="s">
        <v>318</v>
      </c>
      <c r="D29" s="636">
        <v>4</v>
      </c>
      <c r="E29" s="604">
        <f t="shared" si="5"/>
        <v>0</v>
      </c>
      <c r="F29" s="636" t="s">
        <v>34</v>
      </c>
      <c r="G29" s="637">
        <v>0</v>
      </c>
      <c r="H29" s="650">
        <v>100</v>
      </c>
      <c r="I29" s="639">
        <v>21</v>
      </c>
      <c r="J29" s="639">
        <v>21</v>
      </c>
      <c r="K29" s="639">
        <f t="shared" si="0"/>
        <v>0</v>
      </c>
      <c r="L29" s="640">
        <f t="shared" si="9"/>
        <v>0</v>
      </c>
      <c r="M29" s="639">
        <v>5.769910608</v>
      </c>
      <c r="N29" s="639">
        <f t="shared" si="6"/>
        <v>0</v>
      </c>
      <c r="O29" s="639">
        <f t="shared" si="10"/>
        <v>0</v>
      </c>
      <c r="P29" s="639">
        <f t="shared" si="11"/>
        <v>0</v>
      </c>
      <c r="Q29" s="639">
        <f t="shared" si="12"/>
        <v>0</v>
      </c>
      <c r="R29" s="639">
        <v>0</v>
      </c>
      <c r="S29" s="639">
        <f t="shared" si="13"/>
        <v>0</v>
      </c>
      <c r="T29" s="639"/>
      <c r="U29" s="639">
        <f t="shared" si="7"/>
        <v>0</v>
      </c>
      <c r="V29" s="639">
        <f t="shared" si="14"/>
        <v>0</v>
      </c>
      <c r="W29" s="641">
        <f>IF(L29=0,0,(HLOOKUP(F29,'2012-2013 CE W T&amp;D &amp; ConsCredit'!$C$6:$P$36,D29+1,FALSE)))</f>
        <v>0</v>
      </c>
      <c r="X29" s="639">
        <f t="shared" si="15"/>
        <v>0</v>
      </c>
      <c r="Y29" s="642" t="e">
        <f t="shared" si="16"/>
        <v>#DIV/0!</v>
      </c>
      <c r="AA29" s="639">
        <f t="shared" si="3"/>
        <v>0</v>
      </c>
      <c r="AB29" s="639">
        <f t="shared" si="8"/>
        <v>0</v>
      </c>
      <c r="AC29" s="641">
        <f>IF(L29=0,0,(HLOOKUP(F29,'2012-2013 CE W T&amp;D No ConsCredi'!$C$6:$P$36,D29+1,FALSE)))</f>
        <v>0</v>
      </c>
      <c r="AD29" s="639">
        <f t="shared" si="4"/>
        <v>0</v>
      </c>
      <c r="AE29" s="642" t="e">
        <f t="shared" si="17"/>
        <v>#DIV/0!</v>
      </c>
      <c r="AF29" s="1332"/>
      <c r="AG29" s="1332"/>
      <c r="AH29" s="1332"/>
      <c r="AI29" s="1332"/>
      <c r="AJ29" s="1332"/>
      <c r="AK29" s="1332"/>
      <c r="AL29" s="1332"/>
      <c r="AM29" s="1332"/>
      <c r="AN29" s="1332"/>
      <c r="AO29" s="1332"/>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2"/>
      <c r="DI29" s="1332"/>
      <c r="DJ29" s="1332"/>
      <c r="DK29" s="1332"/>
      <c r="DL29" s="1332"/>
      <c r="DM29" s="1332"/>
      <c r="DN29" s="1332"/>
      <c r="DO29" s="1332"/>
      <c r="DP29" s="1332"/>
      <c r="DQ29" s="1332"/>
      <c r="DR29" s="1332"/>
      <c r="DS29" s="1332"/>
      <c r="DT29" s="1332"/>
      <c r="DU29" s="1332"/>
      <c r="DV29" s="1332"/>
      <c r="DW29" s="1332"/>
      <c r="DX29" s="1332"/>
      <c r="DY29" s="1332"/>
      <c r="DZ29" s="1332"/>
      <c r="EA29" s="1332"/>
      <c r="EB29" s="1332"/>
      <c r="EC29" s="1332"/>
      <c r="ED29" s="1332"/>
      <c r="EE29" s="1332"/>
      <c r="EF29" s="1332"/>
      <c r="EG29" s="1332"/>
      <c r="EH29" s="1332"/>
      <c r="EI29" s="1332"/>
      <c r="EJ29" s="1332"/>
      <c r="EK29" s="1332"/>
      <c r="EL29" s="1332"/>
      <c r="EM29" s="1332"/>
      <c r="EN29" s="1332"/>
      <c r="EO29" s="1332"/>
      <c r="EP29" s="1332"/>
      <c r="EQ29" s="1332"/>
      <c r="ER29" s="1332"/>
      <c r="ES29" s="1332"/>
      <c r="ET29" s="1332"/>
      <c r="EU29" s="1332"/>
      <c r="EV29" s="1332"/>
      <c r="EW29" s="1332"/>
      <c r="EX29" s="1332"/>
      <c r="EY29" s="1332"/>
      <c r="EZ29" s="1332"/>
      <c r="FA29" s="1332"/>
      <c r="FB29" s="1332"/>
      <c r="FC29" s="1332"/>
      <c r="FD29" s="1332"/>
      <c r="FE29" s="1332"/>
      <c r="FF29" s="1332"/>
      <c r="FG29" s="1332"/>
      <c r="FH29" s="1332"/>
      <c r="FI29" s="1332"/>
      <c r="FJ29" s="1332"/>
      <c r="FK29" s="1332"/>
      <c r="FL29" s="1332"/>
      <c r="FM29" s="1332"/>
      <c r="FN29" s="1332"/>
      <c r="FO29" s="1332"/>
      <c r="FP29" s="1332"/>
      <c r="FQ29" s="1332"/>
      <c r="FR29" s="1332"/>
      <c r="FS29" s="1332"/>
      <c r="FT29" s="1332"/>
      <c r="FU29" s="1332"/>
      <c r="FV29" s="1332"/>
      <c r="FW29" s="1332"/>
      <c r="FX29" s="1332"/>
      <c r="FY29" s="1332"/>
      <c r="FZ29" s="1332"/>
      <c r="GA29" s="1332"/>
      <c r="GB29" s="1332"/>
      <c r="GC29" s="1332"/>
      <c r="GD29" s="1332"/>
      <c r="GE29" s="1332"/>
      <c r="GF29" s="1332"/>
      <c r="GG29" s="1332"/>
      <c r="GH29" s="1332"/>
      <c r="GI29" s="1332"/>
      <c r="GJ29" s="1332"/>
      <c r="GK29" s="1332"/>
      <c r="GL29" s="1332"/>
      <c r="GM29" s="1332"/>
      <c r="GN29" s="1332"/>
      <c r="GO29" s="1332"/>
      <c r="GP29" s="1332"/>
      <c r="GQ29" s="1332"/>
      <c r="GR29" s="1332"/>
      <c r="GS29" s="1332"/>
      <c r="GT29" s="1332"/>
      <c r="GU29" s="1332"/>
      <c r="GV29" s="1332"/>
      <c r="GW29" s="1332"/>
      <c r="GX29" s="1332"/>
      <c r="GY29" s="1332"/>
      <c r="GZ29" s="1332"/>
      <c r="HA29" s="1332"/>
      <c r="HB29" s="1332"/>
      <c r="HC29" s="1332"/>
      <c r="HD29" s="1332"/>
      <c r="HE29" s="1332"/>
      <c r="HF29" s="1332"/>
      <c r="HG29" s="1332"/>
      <c r="HH29" s="1332"/>
      <c r="HI29" s="1332"/>
      <c r="HJ29" s="1332"/>
      <c r="HK29" s="1332"/>
      <c r="HL29" s="1332"/>
      <c r="HM29" s="1332"/>
      <c r="HN29" s="1332"/>
      <c r="HO29" s="1332"/>
      <c r="HP29" s="1332"/>
      <c r="HQ29" s="1332"/>
      <c r="HR29" s="1332"/>
      <c r="HS29" s="1332"/>
      <c r="HT29" s="1332"/>
      <c r="HU29" s="1332"/>
      <c r="HV29" s="1332"/>
      <c r="HW29" s="1332"/>
      <c r="HX29" s="1332"/>
      <c r="HY29" s="1332"/>
      <c r="HZ29" s="1332"/>
      <c r="IA29" s="1332"/>
      <c r="IB29" s="1332"/>
      <c r="IC29" s="1332"/>
      <c r="ID29" s="1332"/>
      <c r="IE29" s="1332"/>
      <c r="IF29" s="1332"/>
      <c r="IG29" s="1332"/>
      <c r="IH29" s="1332"/>
      <c r="II29" s="1332"/>
      <c r="IJ29" s="1332"/>
      <c r="IK29" s="1332"/>
      <c r="IL29" s="1332"/>
      <c r="IM29" s="1332"/>
      <c r="IN29" s="1332"/>
      <c r="IO29" s="1332"/>
      <c r="IP29" s="1332"/>
      <c r="IQ29" s="1332"/>
      <c r="IR29" s="1332"/>
      <c r="IS29" s="1332"/>
      <c r="IT29" s="1332"/>
      <c r="IU29" s="1332"/>
      <c r="IV29" s="1332"/>
      <c r="IW29" s="1332"/>
      <c r="IX29" s="1332"/>
      <c r="IY29" s="1332"/>
      <c r="IZ29" s="1332"/>
      <c r="JA29" s="1332"/>
      <c r="JB29" s="1332"/>
      <c r="JC29" s="1332"/>
      <c r="JD29" s="1332"/>
      <c r="JE29" s="1332"/>
      <c r="JF29" s="1332"/>
      <c r="JG29" s="1332"/>
      <c r="JH29" s="1332"/>
      <c r="JI29" s="1332"/>
      <c r="JJ29" s="1332"/>
      <c r="JK29" s="1332"/>
      <c r="JL29" s="1332"/>
      <c r="JM29" s="1332"/>
      <c r="JN29" s="1332"/>
      <c r="JO29" s="1332"/>
      <c r="JP29" s="1332"/>
      <c r="JQ29" s="1332"/>
      <c r="JR29" s="1332"/>
      <c r="JS29" s="1332"/>
      <c r="JT29" s="1332"/>
      <c r="JU29" s="1332"/>
      <c r="JV29" s="1332"/>
      <c r="JW29" s="1332"/>
      <c r="JX29" s="1332"/>
      <c r="JY29" s="1332"/>
      <c r="JZ29" s="1332"/>
      <c r="KA29" s="1332"/>
      <c r="KB29" s="1332"/>
      <c r="KC29" s="1332"/>
      <c r="KD29" s="1332"/>
      <c r="KE29" s="1332"/>
      <c r="KF29" s="1332"/>
      <c r="KG29" s="1332"/>
      <c r="KH29" s="1332"/>
      <c r="KI29" s="1332"/>
      <c r="KJ29" s="1332"/>
      <c r="KK29" s="1332"/>
      <c r="KL29" s="1332"/>
      <c r="KM29" s="1332"/>
      <c r="KN29" s="1332"/>
      <c r="KO29" s="1332"/>
      <c r="KP29" s="1332"/>
      <c r="KQ29" s="1332"/>
      <c r="KR29" s="1332"/>
      <c r="KS29" s="1332"/>
      <c r="KT29" s="1332"/>
      <c r="KU29" s="1332"/>
      <c r="KV29" s="1332"/>
      <c r="KW29" s="1332"/>
      <c r="KX29" s="1332"/>
      <c r="KY29" s="1332"/>
      <c r="KZ29" s="1332"/>
      <c r="LA29" s="1332"/>
      <c r="LB29" s="1332"/>
      <c r="LC29" s="1332"/>
      <c r="LD29" s="1332"/>
      <c r="LE29" s="1332"/>
      <c r="LF29" s="1332"/>
      <c r="LG29" s="1332"/>
      <c r="LH29" s="1332"/>
      <c r="LI29" s="1332"/>
      <c r="LJ29" s="1332"/>
      <c r="LK29" s="1332"/>
      <c r="LL29" s="1332"/>
      <c r="LM29" s="1332"/>
      <c r="LN29" s="1332"/>
      <c r="LO29" s="1332"/>
      <c r="LP29" s="1332"/>
      <c r="LQ29" s="1332"/>
      <c r="LR29" s="1332"/>
      <c r="LS29" s="1332"/>
      <c r="LT29" s="1332"/>
      <c r="LU29" s="1332"/>
      <c r="LV29" s="1332"/>
      <c r="LW29" s="1332"/>
      <c r="LX29" s="1332"/>
      <c r="LY29" s="1332"/>
      <c r="LZ29" s="1332"/>
      <c r="MA29" s="1332"/>
      <c r="MB29" s="1332"/>
      <c r="MC29" s="1332"/>
      <c r="MD29" s="1332"/>
      <c r="ME29" s="1332"/>
      <c r="MF29" s="1332"/>
      <c r="MG29" s="1332"/>
      <c r="MH29" s="1332"/>
      <c r="MI29" s="1332"/>
      <c r="MJ29" s="1332"/>
      <c r="MK29" s="1332"/>
      <c r="ML29" s="1332"/>
      <c r="MM29" s="1332"/>
      <c r="MN29" s="1332"/>
      <c r="MO29" s="1332"/>
      <c r="MP29" s="1332"/>
      <c r="MQ29" s="1332"/>
      <c r="MR29" s="1332"/>
      <c r="MS29" s="1332"/>
      <c r="MT29" s="1332"/>
      <c r="MU29" s="1332"/>
      <c r="MV29" s="1332"/>
      <c r="MW29" s="1332"/>
      <c r="MX29" s="1332"/>
      <c r="MY29" s="1332"/>
      <c r="MZ29" s="1332"/>
      <c r="NA29" s="1332"/>
      <c r="NB29" s="1332"/>
      <c r="NC29" s="1332"/>
      <c r="ND29" s="1332"/>
      <c r="NE29" s="1332"/>
      <c r="NF29" s="1332"/>
      <c r="NG29" s="1332"/>
      <c r="NH29" s="1332"/>
      <c r="NI29" s="1332"/>
      <c r="NJ29" s="1332"/>
      <c r="NK29" s="1332"/>
      <c r="NL29" s="1332"/>
      <c r="NM29" s="1332"/>
      <c r="NN29" s="1332"/>
      <c r="NO29" s="1332"/>
      <c r="NP29" s="1332"/>
      <c r="NQ29" s="1332"/>
      <c r="NR29" s="1332"/>
      <c r="NS29" s="1332"/>
      <c r="NT29" s="1332"/>
      <c r="NU29" s="1332"/>
      <c r="NV29" s="1332"/>
      <c r="NW29" s="1332"/>
      <c r="NX29" s="1332"/>
      <c r="NY29" s="1332"/>
      <c r="NZ29" s="1332"/>
      <c r="OA29" s="1332"/>
      <c r="OB29" s="1332"/>
      <c r="OC29" s="1332"/>
      <c r="OD29" s="1332"/>
      <c r="OE29" s="1332"/>
      <c r="OF29" s="1332"/>
      <c r="OG29" s="1332"/>
      <c r="OH29" s="1332"/>
      <c r="OI29" s="1332"/>
      <c r="OJ29" s="1332"/>
      <c r="OK29" s="1332"/>
      <c r="OL29" s="1332"/>
      <c r="OM29" s="1332"/>
      <c r="ON29" s="1332"/>
      <c r="OO29" s="1332"/>
      <c r="OP29" s="1332"/>
      <c r="OQ29" s="1332"/>
      <c r="OR29" s="1332"/>
      <c r="OS29" s="1332"/>
      <c r="OT29" s="1332"/>
      <c r="OU29" s="1332"/>
      <c r="OV29" s="1332"/>
      <c r="OW29" s="1332"/>
      <c r="OX29" s="1332"/>
      <c r="OY29" s="1332"/>
      <c r="OZ29" s="1332"/>
      <c r="PA29" s="1332"/>
      <c r="PB29" s="1332"/>
      <c r="PC29" s="1332"/>
      <c r="PD29" s="1332"/>
      <c r="PE29" s="1332"/>
      <c r="PF29" s="1332"/>
      <c r="PG29" s="1332"/>
      <c r="PH29" s="1332"/>
      <c r="PI29" s="1332"/>
      <c r="PJ29" s="1332"/>
      <c r="PK29" s="1332"/>
      <c r="PL29" s="1332"/>
      <c r="PM29" s="1332"/>
      <c r="PN29" s="1332"/>
      <c r="PO29" s="1332"/>
      <c r="PP29" s="1332"/>
      <c r="PQ29" s="1332"/>
      <c r="PR29" s="1332"/>
      <c r="PS29" s="1332"/>
      <c r="PT29" s="1332"/>
      <c r="PU29" s="1332"/>
      <c r="PV29" s="1332"/>
      <c r="PW29" s="1332"/>
      <c r="PX29" s="1332"/>
      <c r="PY29" s="1332"/>
      <c r="PZ29" s="1332"/>
      <c r="QA29" s="1332"/>
      <c r="QB29" s="1332"/>
      <c r="QC29" s="1332"/>
      <c r="QD29" s="1332"/>
      <c r="QE29" s="1332"/>
      <c r="QF29" s="1332"/>
      <c r="QG29" s="1332"/>
      <c r="QH29" s="1332"/>
      <c r="QI29" s="1332"/>
      <c r="QJ29" s="1332"/>
      <c r="QK29" s="1332"/>
      <c r="QL29" s="1332"/>
      <c r="QM29" s="1332"/>
      <c r="QN29" s="1332"/>
      <c r="QO29" s="1332"/>
      <c r="QP29" s="1332"/>
      <c r="QQ29" s="1332"/>
      <c r="QR29" s="1332"/>
      <c r="QS29" s="1332"/>
      <c r="QT29" s="1332"/>
      <c r="QU29" s="1332"/>
      <c r="QV29" s="1332"/>
      <c r="QW29" s="1332"/>
      <c r="QX29" s="1332"/>
      <c r="QY29" s="1332"/>
      <c r="QZ29" s="1332"/>
      <c r="RA29" s="1332"/>
      <c r="RB29" s="1332"/>
      <c r="RC29" s="1332"/>
      <c r="RD29" s="1332"/>
      <c r="RE29" s="1332"/>
      <c r="RF29" s="1332"/>
      <c r="RG29" s="1332"/>
      <c r="RH29" s="1332"/>
      <c r="RI29" s="1332"/>
      <c r="RJ29" s="1332"/>
      <c r="RK29" s="1332"/>
      <c r="RL29" s="1332"/>
      <c r="RM29" s="1332"/>
      <c r="RN29" s="1332"/>
      <c r="RO29" s="1332"/>
      <c r="RP29" s="1332"/>
      <c r="RQ29" s="1332"/>
      <c r="RR29" s="1332"/>
      <c r="RS29" s="1332"/>
      <c r="RT29" s="1332"/>
      <c r="RU29" s="1332"/>
      <c r="RV29" s="1332"/>
      <c r="RW29" s="1332"/>
      <c r="RX29" s="1332"/>
      <c r="RY29" s="1332"/>
      <c r="RZ29" s="1332"/>
      <c r="SA29" s="1332"/>
      <c r="SB29" s="1332"/>
      <c r="SC29" s="1332"/>
      <c r="SD29" s="1332"/>
      <c r="SE29" s="1332"/>
      <c r="SF29" s="1332"/>
      <c r="SG29" s="1332"/>
      <c r="SH29" s="1332"/>
      <c r="SI29" s="1332"/>
      <c r="SJ29" s="1332"/>
      <c r="SK29" s="1332"/>
      <c r="SL29" s="1332"/>
      <c r="SM29" s="1332"/>
      <c r="SN29" s="1332"/>
      <c r="SO29" s="1332"/>
      <c r="SP29" s="1332"/>
      <c r="SQ29" s="1332"/>
      <c r="SR29" s="1332"/>
      <c r="SS29" s="1332"/>
      <c r="ST29" s="1332"/>
      <c r="SU29" s="1332"/>
      <c r="SV29" s="1332"/>
      <c r="SW29" s="1332"/>
      <c r="SX29" s="1332"/>
      <c r="SY29" s="1332"/>
      <c r="SZ29" s="1332"/>
      <c r="TA29" s="1332"/>
      <c r="TB29" s="1332"/>
      <c r="TC29" s="1332"/>
      <c r="TD29" s="645"/>
    </row>
    <row r="30" spans="1:524" s="643" customFormat="1" ht="15">
      <c r="A30" s="1459"/>
      <c r="B30" s="635" t="s">
        <v>60</v>
      </c>
      <c r="C30" s="259" t="s">
        <v>319</v>
      </c>
      <c r="D30" s="636">
        <v>22.8</v>
      </c>
      <c r="E30" s="604">
        <f t="shared" si="5"/>
        <v>0</v>
      </c>
      <c r="F30" s="649" t="s">
        <v>35</v>
      </c>
      <c r="G30" s="637">
        <v>0</v>
      </c>
      <c r="H30" s="650">
        <v>34.1</v>
      </c>
      <c r="I30" s="639">
        <v>20</v>
      </c>
      <c r="J30" s="639">
        <v>40</v>
      </c>
      <c r="K30" s="639">
        <f t="shared" si="0"/>
        <v>20</v>
      </c>
      <c r="L30" s="640">
        <f t="shared" ref="L30:L49" si="18">H30*G30</f>
        <v>0</v>
      </c>
      <c r="M30" s="639">
        <v>5.4951529600000004</v>
      </c>
      <c r="N30" s="639">
        <f t="shared" si="6"/>
        <v>0</v>
      </c>
      <c r="O30" s="639">
        <f t="shared" ref="O30:O49" si="19">I30*G30</f>
        <v>0</v>
      </c>
      <c r="P30" s="639">
        <f t="shared" ref="P30:P49" si="20">K30*G30</f>
        <v>0</v>
      </c>
      <c r="Q30" s="639">
        <f t="shared" ref="Q30:Q49" si="21">P30+O30</f>
        <v>0</v>
      </c>
      <c r="R30" s="639">
        <v>0</v>
      </c>
      <c r="S30" s="639">
        <f t="shared" si="1"/>
        <v>0</v>
      </c>
      <c r="T30" s="639"/>
      <c r="U30" s="639">
        <f t="shared" si="7"/>
        <v>0</v>
      </c>
      <c r="V30" s="639">
        <f t="shared" si="14"/>
        <v>0</v>
      </c>
      <c r="W30" s="641">
        <f>IF(L30=0,0,(HLOOKUP(F30,'2012-2013 CE W T&amp;D &amp; ConsCredit'!$C$6:$P$36,D30+1,FALSE)))</f>
        <v>0</v>
      </c>
      <c r="X30" s="639">
        <f t="shared" si="2"/>
        <v>0</v>
      </c>
      <c r="Y30" s="642" t="e">
        <f t="shared" ref="Y30:Y49" si="22">(X30+V30)/U30</f>
        <v>#DIV/0!</v>
      </c>
      <c r="AA30" s="639">
        <f t="shared" si="3"/>
        <v>0</v>
      </c>
      <c r="AB30" s="639">
        <f t="shared" si="8"/>
        <v>0</v>
      </c>
      <c r="AC30" s="641">
        <f>IF(L30=0,0,(HLOOKUP(F30,'2012-2013 CE W T&amp;D No ConsCredi'!$C$6:$P$36,D30+1,FALSE)))</f>
        <v>0</v>
      </c>
      <c r="AD30" s="639">
        <f t="shared" si="4"/>
        <v>0</v>
      </c>
      <c r="AE30" s="642" t="e">
        <f t="shared" si="17"/>
        <v>#DIV/0!</v>
      </c>
      <c r="AF30" s="1332"/>
      <c r="AG30" s="1332"/>
      <c r="AH30" s="1332"/>
      <c r="AI30" s="1332"/>
      <c r="AJ30" s="1332"/>
      <c r="AK30" s="1332"/>
      <c r="AL30" s="1332"/>
      <c r="AM30" s="1332"/>
      <c r="AN30" s="1332"/>
      <c r="AO30" s="1332"/>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c r="HF30" s="1332"/>
      <c r="HG30" s="1332"/>
      <c r="HH30" s="1332"/>
      <c r="HI30" s="1332"/>
      <c r="HJ30" s="1332"/>
      <c r="HK30" s="1332"/>
      <c r="HL30" s="1332"/>
      <c r="HM30" s="1332"/>
      <c r="HN30" s="1332"/>
      <c r="HO30" s="1332"/>
      <c r="HP30" s="1332"/>
      <c r="HQ30" s="1332"/>
      <c r="HR30" s="1332"/>
      <c r="HS30" s="1332"/>
      <c r="HT30" s="1332"/>
      <c r="HU30" s="1332"/>
      <c r="HV30" s="1332"/>
      <c r="HW30" s="1332"/>
      <c r="HX30" s="1332"/>
      <c r="HY30" s="1332"/>
      <c r="HZ30" s="1332"/>
      <c r="IA30" s="1332"/>
      <c r="IB30" s="1332"/>
      <c r="IC30" s="1332"/>
      <c r="ID30" s="1332"/>
      <c r="IE30" s="1332"/>
      <c r="IF30" s="1332"/>
      <c r="IG30" s="1332"/>
      <c r="IH30" s="1332"/>
      <c r="II30" s="1332"/>
      <c r="IJ30" s="1332"/>
      <c r="IK30" s="1332"/>
      <c r="IL30" s="1332"/>
      <c r="IM30" s="1332"/>
      <c r="IN30" s="1332"/>
      <c r="IO30" s="1332"/>
      <c r="IP30" s="1332"/>
      <c r="IQ30" s="1332"/>
      <c r="IR30" s="1332"/>
      <c r="IS30" s="1332"/>
      <c r="IT30" s="1332"/>
      <c r="IU30" s="1332"/>
      <c r="IV30" s="1332"/>
      <c r="IW30" s="1332"/>
      <c r="IX30" s="1332"/>
      <c r="IY30" s="1332"/>
      <c r="IZ30" s="1332"/>
      <c r="JA30" s="1332"/>
      <c r="JB30" s="1332"/>
      <c r="JC30" s="1332"/>
      <c r="JD30" s="1332"/>
      <c r="JE30" s="1332"/>
      <c r="JF30" s="1332"/>
      <c r="JG30" s="1332"/>
      <c r="JH30" s="1332"/>
      <c r="JI30" s="1332"/>
      <c r="JJ30" s="1332"/>
      <c r="JK30" s="1332"/>
      <c r="JL30" s="1332"/>
      <c r="JM30" s="1332"/>
      <c r="JN30" s="1332"/>
      <c r="JO30" s="1332"/>
      <c r="JP30" s="1332"/>
      <c r="JQ30" s="1332"/>
      <c r="JR30" s="1332"/>
      <c r="JS30" s="1332"/>
      <c r="JT30" s="1332"/>
      <c r="JU30" s="1332"/>
      <c r="JV30" s="1332"/>
      <c r="JW30" s="1332"/>
      <c r="JX30" s="1332"/>
      <c r="JY30" s="1332"/>
      <c r="JZ30" s="1332"/>
      <c r="KA30" s="1332"/>
      <c r="KB30" s="1332"/>
      <c r="KC30" s="1332"/>
      <c r="KD30" s="1332"/>
      <c r="KE30" s="1332"/>
      <c r="KF30" s="1332"/>
      <c r="KG30" s="1332"/>
      <c r="KH30" s="1332"/>
      <c r="KI30" s="1332"/>
      <c r="KJ30" s="1332"/>
      <c r="KK30" s="1332"/>
      <c r="KL30" s="1332"/>
      <c r="KM30" s="1332"/>
      <c r="KN30" s="1332"/>
      <c r="KO30" s="1332"/>
      <c r="KP30" s="1332"/>
      <c r="KQ30" s="1332"/>
      <c r="KR30" s="1332"/>
      <c r="KS30" s="1332"/>
      <c r="KT30" s="1332"/>
      <c r="KU30" s="1332"/>
      <c r="KV30" s="1332"/>
      <c r="KW30" s="1332"/>
      <c r="KX30" s="1332"/>
      <c r="KY30" s="1332"/>
      <c r="KZ30" s="1332"/>
      <c r="LA30" s="1332"/>
      <c r="LB30" s="1332"/>
      <c r="LC30" s="1332"/>
      <c r="LD30" s="1332"/>
      <c r="LE30" s="1332"/>
      <c r="LF30" s="1332"/>
      <c r="LG30" s="1332"/>
      <c r="LH30" s="1332"/>
      <c r="LI30" s="1332"/>
      <c r="LJ30" s="1332"/>
      <c r="LK30" s="1332"/>
      <c r="LL30" s="1332"/>
      <c r="LM30" s="1332"/>
      <c r="LN30" s="1332"/>
      <c r="LO30" s="1332"/>
      <c r="LP30" s="1332"/>
      <c r="LQ30" s="1332"/>
      <c r="LR30" s="1332"/>
      <c r="LS30" s="1332"/>
      <c r="LT30" s="1332"/>
      <c r="LU30" s="1332"/>
      <c r="LV30" s="1332"/>
      <c r="LW30" s="1332"/>
      <c r="LX30" s="1332"/>
      <c r="LY30" s="1332"/>
      <c r="LZ30" s="1332"/>
      <c r="MA30" s="1332"/>
      <c r="MB30" s="1332"/>
      <c r="MC30" s="1332"/>
      <c r="MD30" s="1332"/>
      <c r="ME30" s="1332"/>
      <c r="MF30" s="1332"/>
      <c r="MG30" s="1332"/>
      <c r="MH30" s="1332"/>
      <c r="MI30" s="1332"/>
      <c r="MJ30" s="1332"/>
      <c r="MK30" s="1332"/>
      <c r="ML30" s="1332"/>
      <c r="MM30" s="1332"/>
      <c r="MN30" s="1332"/>
      <c r="MO30" s="1332"/>
      <c r="MP30" s="1332"/>
      <c r="MQ30" s="1332"/>
      <c r="MR30" s="1332"/>
      <c r="MS30" s="1332"/>
      <c r="MT30" s="1332"/>
      <c r="MU30" s="1332"/>
      <c r="MV30" s="1332"/>
      <c r="MW30" s="1332"/>
      <c r="MX30" s="1332"/>
      <c r="MY30" s="1332"/>
      <c r="MZ30" s="1332"/>
      <c r="NA30" s="1332"/>
      <c r="NB30" s="1332"/>
      <c r="NC30" s="1332"/>
      <c r="ND30" s="1332"/>
      <c r="NE30" s="1332"/>
      <c r="NF30" s="1332"/>
      <c r="NG30" s="1332"/>
      <c r="NH30" s="1332"/>
      <c r="NI30" s="1332"/>
      <c r="NJ30" s="1332"/>
      <c r="NK30" s="1332"/>
      <c r="NL30" s="1332"/>
      <c r="NM30" s="1332"/>
      <c r="NN30" s="1332"/>
      <c r="NO30" s="1332"/>
      <c r="NP30" s="1332"/>
      <c r="NQ30" s="1332"/>
      <c r="NR30" s="1332"/>
      <c r="NS30" s="1332"/>
      <c r="NT30" s="1332"/>
      <c r="NU30" s="1332"/>
      <c r="NV30" s="1332"/>
      <c r="NW30" s="1332"/>
      <c r="NX30" s="1332"/>
      <c r="NY30" s="1332"/>
      <c r="NZ30" s="1332"/>
      <c r="OA30" s="1332"/>
      <c r="OB30" s="1332"/>
      <c r="OC30" s="1332"/>
      <c r="OD30" s="1332"/>
      <c r="OE30" s="1332"/>
      <c r="OF30" s="1332"/>
      <c r="OG30" s="1332"/>
      <c r="OH30" s="1332"/>
      <c r="OI30" s="1332"/>
      <c r="OJ30" s="1332"/>
      <c r="OK30" s="1332"/>
      <c r="OL30" s="1332"/>
      <c r="OM30" s="1332"/>
      <c r="ON30" s="1332"/>
      <c r="OO30" s="1332"/>
      <c r="OP30" s="1332"/>
      <c r="OQ30" s="1332"/>
      <c r="OR30" s="1332"/>
      <c r="OS30" s="1332"/>
      <c r="OT30" s="1332"/>
      <c r="OU30" s="1332"/>
      <c r="OV30" s="1332"/>
      <c r="OW30" s="1332"/>
      <c r="OX30" s="1332"/>
      <c r="OY30" s="1332"/>
      <c r="OZ30" s="1332"/>
      <c r="PA30" s="1332"/>
      <c r="PB30" s="1332"/>
      <c r="PC30" s="1332"/>
      <c r="PD30" s="1332"/>
      <c r="PE30" s="1332"/>
      <c r="PF30" s="1332"/>
      <c r="PG30" s="1332"/>
      <c r="PH30" s="1332"/>
      <c r="PI30" s="1332"/>
      <c r="PJ30" s="1332"/>
      <c r="PK30" s="1332"/>
      <c r="PL30" s="1332"/>
      <c r="PM30" s="1332"/>
      <c r="PN30" s="1332"/>
      <c r="PO30" s="1332"/>
      <c r="PP30" s="1332"/>
      <c r="PQ30" s="1332"/>
      <c r="PR30" s="1332"/>
      <c r="PS30" s="1332"/>
      <c r="PT30" s="1332"/>
      <c r="PU30" s="1332"/>
      <c r="PV30" s="1332"/>
      <c r="PW30" s="1332"/>
      <c r="PX30" s="1332"/>
      <c r="PY30" s="1332"/>
      <c r="PZ30" s="1332"/>
      <c r="QA30" s="1332"/>
      <c r="QB30" s="1332"/>
      <c r="QC30" s="1332"/>
      <c r="QD30" s="1332"/>
      <c r="QE30" s="1332"/>
      <c r="QF30" s="1332"/>
      <c r="QG30" s="1332"/>
      <c r="QH30" s="1332"/>
      <c r="QI30" s="1332"/>
      <c r="QJ30" s="1332"/>
      <c r="QK30" s="1332"/>
      <c r="QL30" s="1332"/>
      <c r="QM30" s="1332"/>
      <c r="QN30" s="1332"/>
      <c r="QO30" s="1332"/>
      <c r="QP30" s="1332"/>
      <c r="QQ30" s="1332"/>
      <c r="QR30" s="1332"/>
      <c r="QS30" s="1332"/>
      <c r="QT30" s="1332"/>
      <c r="QU30" s="1332"/>
      <c r="QV30" s="1332"/>
      <c r="QW30" s="1332"/>
      <c r="QX30" s="1332"/>
      <c r="QY30" s="1332"/>
      <c r="QZ30" s="1332"/>
      <c r="RA30" s="1332"/>
      <c r="RB30" s="1332"/>
      <c r="RC30" s="1332"/>
      <c r="RD30" s="1332"/>
      <c r="RE30" s="1332"/>
      <c r="RF30" s="1332"/>
      <c r="RG30" s="1332"/>
      <c r="RH30" s="1332"/>
      <c r="RI30" s="1332"/>
      <c r="RJ30" s="1332"/>
      <c r="RK30" s="1332"/>
      <c r="RL30" s="1332"/>
      <c r="RM30" s="1332"/>
      <c r="RN30" s="1332"/>
      <c r="RO30" s="1332"/>
      <c r="RP30" s="1332"/>
      <c r="RQ30" s="1332"/>
      <c r="RR30" s="1332"/>
      <c r="RS30" s="1332"/>
      <c r="RT30" s="1332"/>
      <c r="RU30" s="1332"/>
      <c r="RV30" s="1332"/>
      <c r="RW30" s="1332"/>
      <c r="RX30" s="1332"/>
      <c r="RY30" s="1332"/>
      <c r="RZ30" s="1332"/>
      <c r="SA30" s="1332"/>
      <c r="SB30" s="1332"/>
      <c r="SC30" s="1332"/>
      <c r="SD30" s="1332"/>
      <c r="SE30" s="1332"/>
      <c r="SF30" s="1332"/>
      <c r="SG30" s="1332"/>
      <c r="SH30" s="1332"/>
      <c r="SI30" s="1332"/>
      <c r="SJ30" s="1332"/>
      <c r="SK30" s="1332"/>
      <c r="SL30" s="1332"/>
      <c r="SM30" s="1332"/>
      <c r="SN30" s="1332"/>
      <c r="SO30" s="1332"/>
      <c r="SP30" s="1332"/>
      <c r="SQ30" s="1332"/>
      <c r="SR30" s="1332"/>
      <c r="SS30" s="1332"/>
      <c r="ST30" s="1332"/>
      <c r="SU30" s="1332"/>
      <c r="SV30" s="1332"/>
      <c r="SW30" s="1332"/>
      <c r="SX30" s="1332"/>
      <c r="SY30" s="1332"/>
      <c r="SZ30" s="1332"/>
      <c r="TA30" s="1332"/>
      <c r="TB30" s="1332"/>
      <c r="TC30" s="1332"/>
      <c r="TD30" s="645"/>
    </row>
    <row r="31" spans="1:524" s="643" customFormat="1" ht="15">
      <c r="A31" s="1459"/>
      <c r="B31" s="635" t="s">
        <v>60</v>
      </c>
      <c r="C31" s="636" t="s">
        <v>320</v>
      </c>
      <c r="D31" s="636">
        <v>10</v>
      </c>
      <c r="E31" s="604">
        <f t="shared" si="5"/>
        <v>3.8215904130102035E-4</v>
      </c>
      <c r="F31" s="636" t="s">
        <v>34</v>
      </c>
      <c r="G31" s="637">
        <v>5</v>
      </c>
      <c r="H31" s="650">
        <v>128</v>
      </c>
      <c r="I31" s="639">
        <v>40</v>
      </c>
      <c r="J31" s="639">
        <v>40</v>
      </c>
      <c r="K31" s="639">
        <f t="shared" si="0"/>
        <v>0</v>
      </c>
      <c r="L31" s="640">
        <f t="shared" si="18"/>
        <v>640</v>
      </c>
      <c r="M31" s="639">
        <v>10.990305920000001</v>
      </c>
      <c r="N31" s="639">
        <f t="shared" si="6"/>
        <v>54.951529600000001</v>
      </c>
      <c r="O31" s="639">
        <f t="shared" si="19"/>
        <v>200</v>
      </c>
      <c r="P31" s="639">
        <f t="shared" si="20"/>
        <v>0</v>
      </c>
      <c r="Q31" s="639">
        <f t="shared" si="21"/>
        <v>200</v>
      </c>
      <c r="R31" s="639">
        <v>0</v>
      </c>
      <c r="S31" s="639">
        <f t="shared" si="1"/>
        <v>254.95152960000001</v>
      </c>
      <c r="T31" s="639"/>
      <c r="U31" s="639">
        <f t="shared" si="7"/>
        <v>235.8478534690102</v>
      </c>
      <c r="V31" s="639">
        <f t="shared" si="14"/>
        <v>0</v>
      </c>
      <c r="W31" s="641">
        <f>IF(L31=0,0,(HLOOKUP(F31,'2012-2013 CE W T&amp;D &amp; ConsCredit'!$C$6:$P$36,D31+1,FALSE)))</f>
        <v>0.78901900018792537</v>
      </c>
      <c r="X31" s="639">
        <f t="shared" si="2"/>
        <v>504.97216012027224</v>
      </c>
      <c r="Y31" s="642">
        <f t="shared" si="22"/>
        <v>2.1410928812486492</v>
      </c>
      <c r="AA31" s="639">
        <f t="shared" si="3"/>
        <v>254.95152960000001</v>
      </c>
      <c r="AB31" s="639">
        <f t="shared" si="8"/>
        <v>235.8478534690102</v>
      </c>
      <c r="AC31" s="641">
        <f>IF(L31=0,0,(HLOOKUP(F31,'2012-2013 CE W T&amp;D No ConsCredi'!$C$6:$P$36,D31+1,FALSE)))</f>
        <v>0.71729000017084144</v>
      </c>
      <c r="AD31" s="639">
        <f t="shared" si="4"/>
        <v>459.0656001093385</v>
      </c>
      <c r="AE31" s="642">
        <f t="shared" si="17"/>
        <v>1.9464480738624086</v>
      </c>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c r="HX31" s="1332"/>
      <c r="HY31" s="1332"/>
      <c r="HZ31" s="1332"/>
      <c r="IA31" s="1332"/>
      <c r="IB31" s="1332"/>
      <c r="IC31" s="1332"/>
      <c r="ID31" s="1332"/>
      <c r="IE31" s="1332"/>
      <c r="IF31" s="1332"/>
      <c r="IG31" s="1332"/>
      <c r="IH31" s="1332"/>
      <c r="II31" s="1332"/>
      <c r="IJ31" s="1332"/>
      <c r="IK31" s="1332"/>
      <c r="IL31" s="1332"/>
      <c r="IM31" s="1332"/>
      <c r="IN31" s="1332"/>
      <c r="IO31" s="1332"/>
      <c r="IP31" s="1332"/>
      <c r="IQ31" s="1332"/>
      <c r="IR31" s="1332"/>
      <c r="IS31" s="1332"/>
      <c r="IT31" s="1332"/>
      <c r="IU31" s="1332"/>
      <c r="IV31" s="1332"/>
      <c r="IW31" s="1332"/>
      <c r="IX31" s="1332"/>
      <c r="IY31" s="1332"/>
      <c r="IZ31" s="1332"/>
      <c r="JA31" s="1332"/>
      <c r="JB31" s="1332"/>
      <c r="JC31" s="1332"/>
      <c r="JD31" s="1332"/>
      <c r="JE31" s="1332"/>
      <c r="JF31" s="1332"/>
      <c r="JG31" s="1332"/>
      <c r="JH31" s="1332"/>
      <c r="JI31" s="1332"/>
      <c r="JJ31" s="1332"/>
      <c r="JK31" s="1332"/>
      <c r="JL31" s="1332"/>
      <c r="JM31" s="1332"/>
      <c r="JN31" s="1332"/>
      <c r="JO31" s="1332"/>
      <c r="JP31" s="1332"/>
      <c r="JQ31" s="1332"/>
      <c r="JR31" s="1332"/>
      <c r="JS31" s="1332"/>
      <c r="JT31" s="1332"/>
      <c r="JU31" s="1332"/>
      <c r="JV31" s="1332"/>
      <c r="JW31" s="1332"/>
      <c r="JX31" s="1332"/>
      <c r="JY31" s="1332"/>
      <c r="JZ31" s="1332"/>
      <c r="KA31" s="1332"/>
      <c r="KB31" s="1332"/>
      <c r="KC31" s="1332"/>
      <c r="KD31" s="1332"/>
      <c r="KE31" s="1332"/>
      <c r="KF31" s="1332"/>
      <c r="KG31" s="1332"/>
      <c r="KH31" s="1332"/>
      <c r="KI31" s="1332"/>
      <c r="KJ31" s="1332"/>
      <c r="KK31" s="1332"/>
      <c r="KL31" s="1332"/>
      <c r="KM31" s="1332"/>
      <c r="KN31" s="1332"/>
      <c r="KO31" s="1332"/>
      <c r="KP31" s="1332"/>
      <c r="KQ31" s="1332"/>
      <c r="KR31" s="1332"/>
      <c r="KS31" s="1332"/>
      <c r="KT31" s="1332"/>
      <c r="KU31" s="1332"/>
      <c r="KV31" s="1332"/>
      <c r="KW31" s="1332"/>
      <c r="KX31" s="1332"/>
      <c r="KY31" s="1332"/>
      <c r="KZ31" s="1332"/>
      <c r="LA31" s="1332"/>
      <c r="LB31" s="1332"/>
      <c r="LC31" s="1332"/>
      <c r="LD31" s="1332"/>
      <c r="LE31" s="1332"/>
      <c r="LF31" s="1332"/>
      <c r="LG31" s="1332"/>
      <c r="LH31" s="1332"/>
      <c r="LI31" s="1332"/>
      <c r="LJ31" s="1332"/>
      <c r="LK31" s="1332"/>
      <c r="LL31" s="1332"/>
      <c r="LM31" s="1332"/>
      <c r="LN31" s="1332"/>
      <c r="LO31" s="1332"/>
      <c r="LP31" s="1332"/>
      <c r="LQ31" s="1332"/>
      <c r="LR31" s="1332"/>
      <c r="LS31" s="1332"/>
      <c r="LT31" s="1332"/>
      <c r="LU31" s="1332"/>
      <c r="LV31" s="1332"/>
      <c r="LW31" s="1332"/>
      <c r="LX31" s="1332"/>
      <c r="LY31" s="1332"/>
      <c r="LZ31" s="1332"/>
      <c r="MA31" s="1332"/>
      <c r="MB31" s="1332"/>
      <c r="MC31" s="1332"/>
      <c r="MD31" s="1332"/>
      <c r="ME31" s="1332"/>
      <c r="MF31" s="1332"/>
      <c r="MG31" s="1332"/>
      <c r="MH31" s="1332"/>
      <c r="MI31" s="1332"/>
      <c r="MJ31" s="1332"/>
      <c r="MK31" s="1332"/>
      <c r="ML31" s="1332"/>
      <c r="MM31" s="1332"/>
      <c r="MN31" s="1332"/>
      <c r="MO31" s="1332"/>
      <c r="MP31" s="1332"/>
      <c r="MQ31" s="1332"/>
      <c r="MR31" s="1332"/>
      <c r="MS31" s="1332"/>
      <c r="MT31" s="1332"/>
      <c r="MU31" s="1332"/>
      <c r="MV31" s="1332"/>
      <c r="MW31" s="1332"/>
      <c r="MX31" s="1332"/>
      <c r="MY31" s="1332"/>
      <c r="MZ31" s="1332"/>
      <c r="NA31" s="1332"/>
      <c r="NB31" s="1332"/>
      <c r="NC31" s="1332"/>
      <c r="ND31" s="1332"/>
      <c r="NE31" s="1332"/>
      <c r="NF31" s="1332"/>
      <c r="NG31" s="1332"/>
      <c r="NH31" s="1332"/>
      <c r="NI31" s="1332"/>
      <c r="NJ31" s="1332"/>
      <c r="NK31" s="1332"/>
      <c r="NL31" s="1332"/>
      <c r="NM31" s="1332"/>
      <c r="NN31" s="1332"/>
      <c r="NO31" s="1332"/>
      <c r="NP31" s="1332"/>
      <c r="NQ31" s="1332"/>
      <c r="NR31" s="1332"/>
      <c r="NS31" s="1332"/>
      <c r="NT31" s="1332"/>
      <c r="NU31" s="1332"/>
      <c r="NV31" s="1332"/>
      <c r="NW31" s="1332"/>
      <c r="NX31" s="1332"/>
      <c r="NY31" s="1332"/>
      <c r="NZ31" s="1332"/>
      <c r="OA31" s="1332"/>
      <c r="OB31" s="1332"/>
      <c r="OC31" s="1332"/>
      <c r="OD31" s="1332"/>
      <c r="OE31" s="1332"/>
      <c r="OF31" s="1332"/>
      <c r="OG31" s="1332"/>
      <c r="OH31" s="1332"/>
      <c r="OI31" s="1332"/>
      <c r="OJ31" s="1332"/>
      <c r="OK31" s="1332"/>
      <c r="OL31" s="1332"/>
      <c r="OM31" s="1332"/>
      <c r="ON31" s="1332"/>
      <c r="OO31" s="1332"/>
      <c r="OP31" s="1332"/>
      <c r="OQ31" s="1332"/>
      <c r="OR31" s="1332"/>
      <c r="OS31" s="1332"/>
      <c r="OT31" s="1332"/>
      <c r="OU31" s="1332"/>
      <c r="OV31" s="1332"/>
      <c r="OW31" s="1332"/>
      <c r="OX31" s="1332"/>
      <c r="OY31" s="1332"/>
      <c r="OZ31" s="1332"/>
      <c r="PA31" s="1332"/>
      <c r="PB31" s="1332"/>
      <c r="PC31" s="1332"/>
      <c r="PD31" s="1332"/>
      <c r="PE31" s="1332"/>
      <c r="PF31" s="1332"/>
      <c r="PG31" s="1332"/>
      <c r="PH31" s="1332"/>
      <c r="PI31" s="1332"/>
      <c r="PJ31" s="1332"/>
      <c r="PK31" s="1332"/>
      <c r="PL31" s="1332"/>
      <c r="PM31" s="1332"/>
      <c r="PN31" s="1332"/>
      <c r="PO31" s="1332"/>
      <c r="PP31" s="1332"/>
      <c r="PQ31" s="1332"/>
      <c r="PR31" s="1332"/>
      <c r="PS31" s="1332"/>
      <c r="PT31" s="1332"/>
      <c r="PU31" s="1332"/>
      <c r="PV31" s="1332"/>
      <c r="PW31" s="1332"/>
      <c r="PX31" s="1332"/>
      <c r="PY31" s="1332"/>
      <c r="PZ31" s="1332"/>
      <c r="QA31" s="1332"/>
      <c r="QB31" s="1332"/>
      <c r="QC31" s="1332"/>
      <c r="QD31" s="1332"/>
      <c r="QE31" s="1332"/>
      <c r="QF31" s="1332"/>
      <c r="QG31" s="1332"/>
      <c r="QH31" s="1332"/>
      <c r="QI31" s="1332"/>
      <c r="QJ31" s="1332"/>
      <c r="QK31" s="1332"/>
      <c r="QL31" s="1332"/>
      <c r="QM31" s="1332"/>
      <c r="QN31" s="1332"/>
      <c r="QO31" s="1332"/>
      <c r="QP31" s="1332"/>
      <c r="QQ31" s="1332"/>
      <c r="QR31" s="1332"/>
      <c r="QS31" s="1332"/>
      <c r="QT31" s="1332"/>
      <c r="QU31" s="1332"/>
      <c r="QV31" s="1332"/>
      <c r="QW31" s="1332"/>
      <c r="QX31" s="1332"/>
      <c r="QY31" s="1332"/>
      <c r="QZ31" s="1332"/>
      <c r="RA31" s="1332"/>
      <c r="RB31" s="1332"/>
      <c r="RC31" s="1332"/>
      <c r="RD31" s="1332"/>
      <c r="RE31" s="1332"/>
      <c r="RF31" s="1332"/>
      <c r="RG31" s="1332"/>
      <c r="RH31" s="1332"/>
      <c r="RI31" s="1332"/>
      <c r="RJ31" s="1332"/>
      <c r="RK31" s="1332"/>
      <c r="RL31" s="1332"/>
      <c r="RM31" s="1332"/>
      <c r="RN31" s="1332"/>
      <c r="RO31" s="1332"/>
      <c r="RP31" s="1332"/>
      <c r="RQ31" s="1332"/>
      <c r="RR31" s="1332"/>
      <c r="RS31" s="1332"/>
      <c r="RT31" s="1332"/>
      <c r="RU31" s="1332"/>
      <c r="RV31" s="1332"/>
      <c r="RW31" s="1332"/>
      <c r="RX31" s="1332"/>
      <c r="RY31" s="1332"/>
      <c r="RZ31" s="1332"/>
      <c r="SA31" s="1332"/>
      <c r="SB31" s="1332"/>
      <c r="SC31" s="1332"/>
      <c r="SD31" s="1332"/>
      <c r="SE31" s="1332"/>
      <c r="SF31" s="1332"/>
      <c r="SG31" s="1332"/>
      <c r="SH31" s="1332"/>
      <c r="SI31" s="1332"/>
      <c r="SJ31" s="1332"/>
      <c r="SK31" s="1332"/>
      <c r="SL31" s="1332"/>
      <c r="SM31" s="1332"/>
      <c r="SN31" s="1332"/>
      <c r="SO31" s="1332"/>
      <c r="SP31" s="1332"/>
      <c r="SQ31" s="1332"/>
      <c r="SR31" s="1332"/>
      <c r="SS31" s="1332"/>
      <c r="ST31" s="1332"/>
      <c r="SU31" s="1332"/>
      <c r="SV31" s="1332"/>
      <c r="SW31" s="1332"/>
      <c r="SX31" s="1332"/>
      <c r="SY31" s="1332"/>
      <c r="SZ31" s="1332"/>
      <c r="TA31" s="1332"/>
      <c r="TB31" s="1332"/>
      <c r="TC31" s="1332"/>
      <c r="TD31" s="645"/>
    </row>
    <row r="32" spans="1:524" s="643" customFormat="1" ht="15">
      <c r="A32" s="1458"/>
      <c r="B32" s="635" t="s">
        <v>60</v>
      </c>
      <c r="C32" s="636" t="s">
        <v>321</v>
      </c>
      <c r="D32" s="636">
        <v>15</v>
      </c>
      <c r="E32" s="604">
        <f t="shared" si="5"/>
        <v>0</v>
      </c>
      <c r="F32" s="636" t="s">
        <v>34</v>
      </c>
      <c r="G32" s="637">
        <v>0</v>
      </c>
      <c r="H32" s="650">
        <v>10095</v>
      </c>
      <c r="I32" s="639">
        <v>3028</v>
      </c>
      <c r="J32" s="639">
        <v>9376</v>
      </c>
      <c r="K32" s="639">
        <f t="shared" si="0"/>
        <v>6348</v>
      </c>
      <c r="L32" s="640">
        <f t="shared" si="18"/>
        <v>0</v>
      </c>
      <c r="M32" s="639">
        <v>831.96615814400002</v>
      </c>
      <c r="N32" s="639">
        <f t="shared" si="6"/>
        <v>0</v>
      </c>
      <c r="O32" s="639">
        <f t="shared" si="19"/>
        <v>0</v>
      </c>
      <c r="P32" s="639">
        <f t="shared" si="20"/>
        <v>0</v>
      </c>
      <c r="Q32" s="639">
        <f t="shared" si="21"/>
        <v>0</v>
      </c>
      <c r="R32" s="639">
        <v>0</v>
      </c>
      <c r="S32" s="639">
        <f t="shared" si="1"/>
        <v>0</v>
      </c>
      <c r="T32" s="639"/>
      <c r="U32" s="639">
        <f t="shared" si="7"/>
        <v>0</v>
      </c>
      <c r="V32" s="639">
        <f t="shared" si="14"/>
        <v>0</v>
      </c>
      <c r="W32" s="641">
        <f>IF(L32=0,0,(HLOOKUP(F32,'2012-2013 CE W T&amp;D &amp; ConsCredit'!$C$6:$P$36,D32+1,FALSE)))</f>
        <v>0</v>
      </c>
      <c r="X32" s="639">
        <f t="shared" si="2"/>
        <v>0</v>
      </c>
      <c r="Y32" s="642" t="e">
        <f t="shared" si="22"/>
        <v>#DIV/0!</v>
      </c>
      <c r="AA32" s="639">
        <f t="shared" si="3"/>
        <v>0</v>
      </c>
      <c r="AB32" s="639">
        <f t="shared" si="8"/>
        <v>0</v>
      </c>
      <c r="AC32" s="641">
        <f>IF(L32=0,0,(HLOOKUP(F32,'2012-2013 CE W T&amp;D No ConsCredi'!$C$6:$P$36,D32+1,FALSE)))</f>
        <v>0</v>
      </c>
      <c r="AD32" s="639">
        <f t="shared" si="4"/>
        <v>0</v>
      </c>
      <c r="AE32" s="642" t="e">
        <f t="shared" si="17"/>
        <v>#DIV/0!</v>
      </c>
      <c r="AF32" s="1332"/>
      <c r="AG32" s="1332"/>
      <c r="AH32" s="1332"/>
      <c r="AI32" s="1332"/>
      <c r="AJ32" s="1332"/>
      <c r="AK32" s="1332"/>
      <c r="AL32" s="1332"/>
      <c r="AM32" s="1332"/>
      <c r="AN32" s="1332"/>
      <c r="AO32" s="1332"/>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c r="HX32" s="1332"/>
      <c r="HY32" s="1332"/>
      <c r="HZ32" s="1332"/>
      <c r="IA32" s="1332"/>
      <c r="IB32" s="1332"/>
      <c r="IC32" s="1332"/>
      <c r="ID32" s="1332"/>
      <c r="IE32" s="1332"/>
      <c r="IF32" s="1332"/>
      <c r="IG32" s="1332"/>
      <c r="IH32" s="1332"/>
      <c r="II32" s="1332"/>
      <c r="IJ32" s="1332"/>
      <c r="IK32" s="1332"/>
      <c r="IL32" s="1332"/>
      <c r="IM32" s="1332"/>
      <c r="IN32" s="1332"/>
      <c r="IO32" s="1332"/>
      <c r="IP32" s="1332"/>
      <c r="IQ32" s="1332"/>
      <c r="IR32" s="1332"/>
      <c r="IS32" s="1332"/>
      <c r="IT32" s="1332"/>
      <c r="IU32" s="1332"/>
      <c r="IV32" s="1332"/>
      <c r="IW32" s="1332"/>
      <c r="IX32" s="1332"/>
      <c r="IY32" s="1332"/>
      <c r="IZ32" s="1332"/>
      <c r="JA32" s="1332"/>
      <c r="JB32" s="1332"/>
      <c r="JC32" s="1332"/>
      <c r="JD32" s="1332"/>
      <c r="JE32" s="1332"/>
      <c r="JF32" s="1332"/>
      <c r="JG32" s="1332"/>
      <c r="JH32" s="1332"/>
      <c r="JI32" s="1332"/>
      <c r="JJ32" s="1332"/>
      <c r="JK32" s="1332"/>
      <c r="JL32" s="1332"/>
      <c r="JM32" s="1332"/>
      <c r="JN32" s="1332"/>
      <c r="JO32" s="1332"/>
      <c r="JP32" s="1332"/>
      <c r="JQ32" s="1332"/>
      <c r="JR32" s="1332"/>
      <c r="JS32" s="1332"/>
      <c r="JT32" s="1332"/>
      <c r="JU32" s="1332"/>
      <c r="JV32" s="1332"/>
      <c r="JW32" s="1332"/>
      <c r="JX32" s="1332"/>
      <c r="JY32" s="1332"/>
      <c r="JZ32" s="1332"/>
      <c r="KA32" s="1332"/>
      <c r="KB32" s="1332"/>
      <c r="KC32" s="1332"/>
      <c r="KD32" s="1332"/>
      <c r="KE32" s="1332"/>
      <c r="KF32" s="1332"/>
      <c r="KG32" s="1332"/>
      <c r="KH32" s="1332"/>
      <c r="KI32" s="1332"/>
      <c r="KJ32" s="1332"/>
      <c r="KK32" s="1332"/>
      <c r="KL32" s="1332"/>
      <c r="KM32" s="1332"/>
      <c r="KN32" s="1332"/>
      <c r="KO32" s="1332"/>
      <c r="KP32" s="1332"/>
      <c r="KQ32" s="1332"/>
      <c r="KR32" s="1332"/>
      <c r="KS32" s="1332"/>
      <c r="KT32" s="1332"/>
      <c r="KU32" s="1332"/>
      <c r="KV32" s="1332"/>
      <c r="KW32" s="1332"/>
      <c r="KX32" s="1332"/>
      <c r="KY32" s="1332"/>
      <c r="KZ32" s="1332"/>
      <c r="LA32" s="1332"/>
      <c r="LB32" s="1332"/>
      <c r="LC32" s="1332"/>
      <c r="LD32" s="1332"/>
      <c r="LE32" s="1332"/>
      <c r="LF32" s="1332"/>
      <c r="LG32" s="1332"/>
      <c r="LH32" s="1332"/>
      <c r="LI32" s="1332"/>
      <c r="LJ32" s="1332"/>
      <c r="LK32" s="1332"/>
      <c r="LL32" s="1332"/>
      <c r="LM32" s="1332"/>
      <c r="LN32" s="1332"/>
      <c r="LO32" s="1332"/>
      <c r="LP32" s="1332"/>
      <c r="LQ32" s="1332"/>
      <c r="LR32" s="1332"/>
      <c r="LS32" s="1332"/>
      <c r="LT32" s="1332"/>
      <c r="LU32" s="1332"/>
      <c r="LV32" s="1332"/>
      <c r="LW32" s="1332"/>
      <c r="LX32" s="1332"/>
      <c r="LY32" s="1332"/>
      <c r="LZ32" s="1332"/>
      <c r="MA32" s="1332"/>
      <c r="MB32" s="1332"/>
      <c r="MC32" s="1332"/>
      <c r="MD32" s="1332"/>
      <c r="ME32" s="1332"/>
      <c r="MF32" s="1332"/>
      <c r="MG32" s="1332"/>
      <c r="MH32" s="1332"/>
      <c r="MI32" s="1332"/>
      <c r="MJ32" s="1332"/>
      <c r="MK32" s="1332"/>
      <c r="ML32" s="1332"/>
      <c r="MM32" s="1332"/>
      <c r="MN32" s="1332"/>
      <c r="MO32" s="1332"/>
      <c r="MP32" s="1332"/>
      <c r="MQ32" s="1332"/>
      <c r="MR32" s="1332"/>
      <c r="MS32" s="1332"/>
      <c r="MT32" s="1332"/>
      <c r="MU32" s="1332"/>
      <c r="MV32" s="1332"/>
      <c r="MW32" s="1332"/>
      <c r="MX32" s="1332"/>
      <c r="MY32" s="1332"/>
      <c r="MZ32" s="1332"/>
      <c r="NA32" s="1332"/>
      <c r="NB32" s="1332"/>
      <c r="NC32" s="1332"/>
      <c r="ND32" s="1332"/>
      <c r="NE32" s="1332"/>
      <c r="NF32" s="1332"/>
      <c r="NG32" s="1332"/>
      <c r="NH32" s="1332"/>
      <c r="NI32" s="1332"/>
      <c r="NJ32" s="1332"/>
      <c r="NK32" s="1332"/>
      <c r="NL32" s="1332"/>
      <c r="NM32" s="1332"/>
      <c r="NN32" s="1332"/>
      <c r="NO32" s="1332"/>
      <c r="NP32" s="1332"/>
      <c r="NQ32" s="1332"/>
      <c r="NR32" s="1332"/>
      <c r="NS32" s="1332"/>
      <c r="NT32" s="1332"/>
      <c r="NU32" s="1332"/>
      <c r="NV32" s="1332"/>
      <c r="NW32" s="1332"/>
      <c r="NX32" s="1332"/>
      <c r="NY32" s="1332"/>
      <c r="NZ32" s="1332"/>
      <c r="OA32" s="1332"/>
      <c r="OB32" s="1332"/>
      <c r="OC32" s="1332"/>
      <c r="OD32" s="1332"/>
      <c r="OE32" s="1332"/>
      <c r="OF32" s="1332"/>
      <c r="OG32" s="1332"/>
      <c r="OH32" s="1332"/>
      <c r="OI32" s="1332"/>
      <c r="OJ32" s="1332"/>
      <c r="OK32" s="1332"/>
      <c r="OL32" s="1332"/>
      <c r="OM32" s="1332"/>
      <c r="ON32" s="1332"/>
      <c r="OO32" s="1332"/>
      <c r="OP32" s="1332"/>
      <c r="OQ32" s="1332"/>
      <c r="OR32" s="1332"/>
      <c r="OS32" s="1332"/>
      <c r="OT32" s="1332"/>
      <c r="OU32" s="1332"/>
      <c r="OV32" s="1332"/>
      <c r="OW32" s="1332"/>
      <c r="OX32" s="1332"/>
      <c r="OY32" s="1332"/>
      <c r="OZ32" s="1332"/>
      <c r="PA32" s="1332"/>
      <c r="PB32" s="1332"/>
      <c r="PC32" s="1332"/>
      <c r="PD32" s="1332"/>
      <c r="PE32" s="1332"/>
      <c r="PF32" s="1332"/>
      <c r="PG32" s="1332"/>
      <c r="PH32" s="1332"/>
      <c r="PI32" s="1332"/>
      <c r="PJ32" s="1332"/>
      <c r="PK32" s="1332"/>
      <c r="PL32" s="1332"/>
      <c r="PM32" s="1332"/>
      <c r="PN32" s="1332"/>
      <c r="PO32" s="1332"/>
      <c r="PP32" s="1332"/>
      <c r="PQ32" s="1332"/>
      <c r="PR32" s="1332"/>
      <c r="PS32" s="1332"/>
      <c r="PT32" s="1332"/>
      <c r="PU32" s="1332"/>
      <c r="PV32" s="1332"/>
      <c r="PW32" s="1332"/>
      <c r="PX32" s="1332"/>
      <c r="PY32" s="1332"/>
      <c r="PZ32" s="1332"/>
      <c r="QA32" s="1332"/>
      <c r="QB32" s="1332"/>
      <c r="QC32" s="1332"/>
      <c r="QD32" s="1332"/>
      <c r="QE32" s="1332"/>
      <c r="QF32" s="1332"/>
      <c r="QG32" s="1332"/>
      <c r="QH32" s="1332"/>
      <c r="QI32" s="1332"/>
      <c r="QJ32" s="1332"/>
      <c r="QK32" s="1332"/>
      <c r="QL32" s="1332"/>
      <c r="QM32" s="1332"/>
      <c r="QN32" s="1332"/>
      <c r="QO32" s="1332"/>
      <c r="QP32" s="1332"/>
      <c r="QQ32" s="1332"/>
      <c r="QR32" s="1332"/>
      <c r="QS32" s="1332"/>
      <c r="QT32" s="1332"/>
      <c r="QU32" s="1332"/>
      <c r="QV32" s="1332"/>
      <c r="QW32" s="1332"/>
      <c r="QX32" s="1332"/>
      <c r="QY32" s="1332"/>
      <c r="QZ32" s="1332"/>
      <c r="RA32" s="1332"/>
      <c r="RB32" s="1332"/>
      <c r="RC32" s="1332"/>
      <c r="RD32" s="1332"/>
      <c r="RE32" s="1332"/>
      <c r="RF32" s="1332"/>
      <c r="RG32" s="1332"/>
      <c r="RH32" s="1332"/>
      <c r="RI32" s="1332"/>
      <c r="RJ32" s="1332"/>
      <c r="RK32" s="1332"/>
      <c r="RL32" s="1332"/>
      <c r="RM32" s="1332"/>
      <c r="RN32" s="1332"/>
      <c r="RO32" s="1332"/>
      <c r="RP32" s="1332"/>
      <c r="RQ32" s="1332"/>
      <c r="RR32" s="1332"/>
      <c r="RS32" s="1332"/>
      <c r="RT32" s="1332"/>
      <c r="RU32" s="1332"/>
      <c r="RV32" s="1332"/>
      <c r="RW32" s="1332"/>
      <c r="RX32" s="1332"/>
      <c r="RY32" s="1332"/>
      <c r="RZ32" s="1332"/>
      <c r="SA32" s="1332"/>
      <c r="SB32" s="1332"/>
      <c r="SC32" s="1332"/>
      <c r="SD32" s="1332"/>
      <c r="SE32" s="1332"/>
      <c r="SF32" s="1332"/>
      <c r="SG32" s="1332"/>
      <c r="SH32" s="1332"/>
      <c r="SI32" s="1332"/>
      <c r="SJ32" s="1332"/>
      <c r="SK32" s="1332"/>
      <c r="SL32" s="1332"/>
      <c r="SM32" s="1332"/>
      <c r="SN32" s="1332"/>
      <c r="SO32" s="1332"/>
      <c r="SP32" s="1332"/>
      <c r="SQ32" s="1332"/>
      <c r="SR32" s="1332"/>
      <c r="SS32" s="1332"/>
      <c r="ST32" s="1332"/>
      <c r="SU32" s="1332"/>
      <c r="SV32" s="1332"/>
      <c r="SW32" s="1332"/>
      <c r="SX32" s="1332"/>
      <c r="SY32" s="1332"/>
      <c r="SZ32" s="1332"/>
      <c r="TA32" s="1332"/>
      <c r="TB32" s="1332"/>
      <c r="TC32" s="1332"/>
      <c r="TD32" s="645"/>
    </row>
    <row r="33" spans="1:524" s="643" customFormat="1" ht="15">
      <c r="A33" s="1459"/>
      <c r="B33" s="635" t="s">
        <v>60</v>
      </c>
      <c r="C33" s="643" t="s">
        <v>322</v>
      </c>
      <c r="D33" s="636">
        <v>30</v>
      </c>
      <c r="E33" s="647">
        <f>(L33/$L$50)*D33</f>
        <v>0</v>
      </c>
      <c r="F33" s="636" t="s">
        <v>31</v>
      </c>
      <c r="G33" s="637">
        <v>0</v>
      </c>
      <c r="H33" s="651">
        <v>1.1000000000000001</v>
      </c>
      <c r="I33" s="639">
        <v>1.1299999999999999</v>
      </c>
      <c r="J33" s="639">
        <v>1.1299999999999999</v>
      </c>
      <c r="K33" s="639">
        <f t="shared" si="0"/>
        <v>0</v>
      </c>
      <c r="L33" s="640">
        <f t="shared" si="18"/>
        <v>0</v>
      </c>
      <c r="M33" s="639">
        <v>0.31047614223999997</v>
      </c>
      <c r="N33" s="639">
        <f t="shared" si="6"/>
        <v>0</v>
      </c>
      <c r="O33" s="639">
        <f t="shared" si="19"/>
        <v>0</v>
      </c>
      <c r="P33" s="639">
        <f t="shared" si="20"/>
        <v>0</v>
      </c>
      <c r="Q33" s="639">
        <f t="shared" si="21"/>
        <v>0</v>
      </c>
      <c r="R33" s="639">
        <v>0</v>
      </c>
      <c r="S33" s="639">
        <f t="shared" si="1"/>
        <v>0</v>
      </c>
      <c r="T33" s="639"/>
      <c r="U33" s="639">
        <f t="shared" si="7"/>
        <v>0</v>
      </c>
      <c r="V33" s="639">
        <f t="shared" si="14"/>
        <v>0</v>
      </c>
      <c r="W33" s="641">
        <f>IF(L33=0,0,(HLOOKUP(F33,'2012-2013 CE W T&amp;D &amp; ConsCredit'!$C$6:$P$36,D33+1,FALSE)))</f>
        <v>0</v>
      </c>
      <c r="X33" s="639">
        <f t="shared" si="2"/>
        <v>0</v>
      </c>
      <c r="Y33" s="642" t="e">
        <f t="shared" si="22"/>
        <v>#DIV/0!</v>
      </c>
      <c r="AA33" s="639">
        <f t="shared" si="3"/>
        <v>0</v>
      </c>
      <c r="AB33" s="639">
        <f t="shared" si="8"/>
        <v>0</v>
      </c>
      <c r="AC33" s="641">
        <f>IF(L33=0,0,(HLOOKUP(F33,'2012-2013 CE W T&amp;D No ConsCredi'!$C$6:$P$36,D33+1,FALSE)))</f>
        <v>0</v>
      </c>
      <c r="AD33" s="639">
        <f t="shared" si="4"/>
        <v>0</v>
      </c>
      <c r="AE33" s="642" t="e">
        <f t="shared" si="17"/>
        <v>#DIV/0!</v>
      </c>
      <c r="AF33" s="1332"/>
      <c r="AG33" s="1332"/>
      <c r="AH33" s="1332"/>
      <c r="AI33" s="1332"/>
      <c r="AJ33" s="1332"/>
      <c r="AK33" s="1332"/>
      <c r="AL33" s="1332"/>
      <c r="AM33" s="1332"/>
      <c r="AN33" s="1332"/>
      <c r="AO33" s="1332"/>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c r="HX33" s="1332"/>
      <c r="HY33" s="1332"/>
      <c r="HZ33" s="1332"/>
      <c r="IA33" s="1332"/>
      <c r="IB33" s="1332"/>
      <c r="IC33" s="1332"/>
      <c r="ID33" s="1332"/>
      <c r="IE33" s="1332"/>
      <c r="IF33" s="1332"/>
      <c r="IG33" s="1332"/>
      <c r="IH33" s="1332"/>
      <c r="II33" s="1332"/>
      <c r="IJ33" s="1332"/>
      <c r="IK33" s="1332"/>
      <c r="IL33" s="1332"/>
      <c r="IM33" s="1332"/>
      <c r="IN33" s="1332"/>
      <c r="IO33" s="1332"/>
      <c r="IP33" s="1332"/>
      <c r="IQ33" s="1332"/>
      <c r="IR33" s="1332"/>
      <c r="IS33" s="1332"/>
      <c r="IT33" s="1332"/>
      <c r="IU33" s="1332"/>
      <c r="IV33" s="1332"/>
      <c r="IW33" s="1332"/>
      <c r="IX33" s="1332"/>
      <c r="IY33" s="1332"/>
      <c r="IZ33" s="1332"/>
      <c r="JA33" s="1332"/>
      <c r="JB33" s="1332"/>
      <c r="JC33" s="1332"/>
      <c r="JD33" s="1332"/>
      <c r="JE33" s="1332"/>
      <c r="JF33" s="1332"/>
      <c r="JG33" s="1332"/>
      <c r="JH33" s="1332"/>
      <c r="JI33" s="1332"/>
      <c r="JJ33" s="1332"/>
      <c r="JK33" s="1332"/>
      <c r="JL33" s="1332"/>
      <c r="JM33" s="1332"/>
      <c r="JN33" s="1332"/>
      <c r="JO33" s="1332"/>
      <c r="JP33" s="1332"/>
      <c r="JQ33" s="1332"/>
      <c r="JR33" s="1332"/>
      <c r="JS33" s="1332"/>
      <c r="JT33" s="1332"/>
      <c r="JU33" s="1332"/>
      <c r="JV33" s="1332"/>
      <c r="JW33" s="1332"/>
      <c r="JX33" s="1332"/>
      <c r="JY33" s="1332"/>
      <c r="JZ33" s="1332"/>
      <c r="KA33" s="1332"/>
      <c r="KB33" s="1332"/>
      <c r="KC33" s="1332"/>
      <c r="KD33" s="1332"/>
      <c r="KE33" s="1332"/>
      <c r="KF33" s="1332"/>
      <c r="KG33" s="1332"/>
      <c r="KH33" s="1332"/>
      <c r="KI33" s="1332"/>
      <c r="KJ33" s="1332"/>
      <c r="KK33" s="1332"/>
      <c r="KL33" s="1332"/>
      <c r="KM33" s="1332"/>
      <c r="KN33" s="1332"/>
      <c r="KO33" s="1332"/>
      <c r="KP33" s="1332"/>
      <c r="KQ33" s="1332"/>
      <c r="KR33" s="1332"/>
      <c r="KS33" s="1332"/>
      <c r="KT33" s="1332"/>
      <c r="KU33" s="1332"/>
      <c r="KV33" s="1332"/>
      <c r="KW33" s="1332"/>
      <c r="KX33" s="1332"/>
      <c r="KY33" s="1332"/>
      <c r="KZ33" s="1332"/>
      <c r="LA33" s="1332"/>
      <c r="LB33" s="1332"/>
      <c r="LC33" s="1332"/>
      <c r="LD33" s="1332"/>
      <c r="LE33" s="1332"/>
      <c r="LF33" s="1332"/>
      <c r="LG33" s="1332"/>
      <c r="LH33" s="1332"/>
      <c r="LI33" s="1332"/>
      <c r="LJ33" s="1332"/>
      <c r="LK33" s="1332"/>
      <c r="LL33" s="1332"/>
      <c r="LM33" s="1332"/>
      <c r="LN33" s="1332"/>
      <c r="LO33" s="1332"/>
      <c r="LP33" s="1332"/>
      <c r="LQ33" s="1332"/>
      <c r="LR33" s="1332"/>
      <c r="LS33" s="1332"/>
      <c r="LT33" s="1332"/>
      <c r="LU33" s="1332"/>
      <c r="LV33" s="1332"/>
      <c r="LW33" s="1332"/>
      <c r="LX33" s="1332"/>
      <c r="LY33" s="1332"/>
      <c r="LZ33" s="1332"/>
      <c r="MA33" s="1332"/>
      <c r="MB33" s="1332"/>
      <c r="MC33" s="1332"/>
      <c r="MD33" s="1332"/>
      <c r="ME33" s="1332"/>
      <c r="MF33" s="1332"/>
      <c r="MG33" s="1332"/>
      <c r="MH33" s="1332"/>
      <c r="MI33" s="1332"/>
      <c r="MJ33" s="1332"/>
      <c r="MK33" s="1332"/>
      <c r="ML33" s="1332"/>
      <c r="MM33" s="1332"/>
      <c r="MN33" s="1332"/>
      <c r="MO33" s="1332"/>
      <c r="MP33" s="1332"/>
      <c r="MQ33" s="1332"/>
      <c r="MR33" s="1332"/>
      <c r="MS33" s="1332"/>
      <c r="MT33" s="1332"/>
      <c r="MU33" s="1332"/>
      <c r="MV33" s="1332"/>
      <c r="MW33" s="1332"/>
      <c r="MX33" s="1332"/>
      <c r="MY33" s="1332"/>
      <c r="MZ33" s="1332"/>
      <c r="NA33" s="1332"/>
      <c r="NB33" s="1332"/>
      <c r="NC33" s="1332"/>
      <c r="ND33" s="1332"/>
      <c r="NE33" s="1332"/>
      <c r="NF33" s="1332"/>
      <c r="NG33" s="1332"/>
      <c r="NH33" s="1332"/>
      <c r="NI33" s="1332"/>
      <c r="NJ33" s="1332"/>
      <c r="NK33" s="1332"/>
      <c r="NL33" s="1332"/>
      <c r="NM33" s="1332"/>
      <c r="NN33" s="1332"/>
      <c r="NO33" s="1332"/>
      <c r="NP33" s="1332"/>
      <c r="NQ33" s="1332"/>
      <c r="NR33" s="1332"/>
      <c r="NS33" s="1332"/>
      <c r="NT33" s="1332"/>
      <c r="NU33" s="1332"/>
      <c r="NV33" s="1332"/>
      <c r="NW33" s="1332"/>
      <c r="NX33" s="1332"/>
      <c r="NY33" s="1332"/>
      <c r="NZ33" s="1332"/>
      <c r="OA33" s="1332"/>
      <c r="OB33" s="1332"/>
      <c r="OC33" s="1332"/>
      <c r="OD33" s="1332"/>
      <c r="OE33" s="1332"/>
      <c r="OF33" s="1332"/>
      <c r="OG33" s="1332"/>
      <c r="OH33" s="1332"/>
      <c r="OI33" s="1332"/>
      <c r="OJ33" s="1332"/>
      <c r="OK33" s="1332"/>
      <c r="OL33" s="1332"/>
      <c r="OM33" s="1332"/>
      <c r="ON33" s="1332"/>
      <c r="OO33" s="1332"/>
      <c r="OP33" s="1332"/>
      <c r="OQ33" s="1332"/>
      <c r="OR33" s="1332"/>
      <c r="OS33" s="1332"/>
      <c r="OT33" s="1332"/>
      <c r="OU33" s="1332"/>
      <c r="OV33" s="1332"/>
      <c r="OW33" s="1332"/>
      <c r="OX33" s="1332"/>
      <c r="OY33" s="1332"/>
      <c r="OZ33" s="1332"/>
      <c r="PA33" s="1332"/>
      <c r="PB33" s="1332"/>
      <c r="PC33" s="1332"/>
      <c r="PD33" s="1332"/>
      <c r="PE33" s="1332"/>
      <c r="PF33" s="1332"/>
      <c r="PG33" s="1332"/>
      <c r="PH33" s="1332"/>
      <c r="PI33" s="1332"/>
      <c r="PJ33" s="1332"/>
      <c r="PK33" s="1332"/>
      <c r="PL33" s="1332"/>
      <c r="PM33" s="1332"/>
      <c r="PN33" s="1332"/>
      <c r="PO33" s="1332"/>
      <c r="PP33" s="1332"/>
      <c r="PQ33" s="1332"/>
      <c r="PR33" s="1332"/>
      <c r="PS33" s="1332"/>
      <c r="PT33" s="1332"/>
      <c r="PU33" s="1332"/>
      <c r="PV33" s="1332"/>
      <c r="PW33" s="1332"/>
      <c r="PX33" s="1332"/>
      <c r="PY33" s="1332"/>
      <c r="PZ33" s="1332"/>
      <c r="QA33" s="1332"/>
      <c r="QB33" s="1332"/>
      <c r="QC33" s="1332"/>
      <c r="QD33" s="1332"/>
      <c r="QE33" s="1332"/>
      <c r="QF33" s="1332"/>
      <c r="QG33" s="1332"/>
      <c r="QH33" s="1332"/>
      <c r="QI33" s="1332"/>
      <c r="QJ33" s="1332"/>
      <c r="QK33" s="1332"/>
      <c r="QL33" s="1332"/>
      <c r="QM33" s="1332"/>
      <c r="QN33" s="1332"/>
      <c r="QO33" s="1332"/>
      <c r="QP33" s="1332"/>
      <c r="QQ33" s="1332"/>
      <c r="QR33" s="1332"/>
      <c r="QS33" s="1332"/>
      <c r="QT33" s="1332"/>
      <c r="QU33" s="1332"/>
      <c r="QV33" s="1332"/>
      <c r="QW33" s="1332"/>
      <c r="QX33" s="1332"/>
      <c r="QY33" s="1332"/>
      <c r="QZ33" s="1332"/>
      <c r="RA33" s="1332"/>
      <c r="RB33" s="1332"/>
      <c r="RC33" s="1332"/>
      <c r="RD33" s="1332"/>
      <c r="RE33" s="1332"/>
      <c r="RF33" s="1332"/>
      <c r="RG33" s="1332"/>
      <c r="RH33" s="1332"/>
      <c r="RI33" s="1332"/>
      <c r="RJ33" s="1332"/>
      <c r="RK33" s="1332"/>
      <c r="RL33" s="1332"/>
      <c r="RM33" s="1332"/>
      <c r="RN33" s="1332"/>
      <c r="RO33" s="1332"/>
      <c r="RP33" s="1332"/>
      <c r="RQ33" s="1332"/>
      <c r="RR33" s="1332"/>
      <c r="RS33" s="1332"/>
      <c r="RT33" s="1332"/>
      <c r="RU33" s="1332"/>
      <c r="RV33" s="1332"/>
      <c r="RW33" s="1332"/>
      <c r="RX33" s="1332"/>
      <c r="RY33" s="1332"/>
      <c r="RZ33" s="1332"/>
      <c r="SA33" s="1332"/>
      <c r="SB33" s="1332"/>
      <c r="SC33" s="1332"/>
      <c r="SD33" s="1332"/>
      <c r="SE33" s="1332"/>
      <c r="SF33" s="1332"/>
      <c r="SG33" s="1332"/>
      <c r="SH33" s="1332"/>
      <c r="SI33" s="1332"/>
      <c r="SJ33" s="1332"/>
      <c r="SK33" s="1332"/>
      <c r="SL33" s="1332"/>
      <c r="SM33" s="1332"/>
      <c r="SN33" s="1332"/>
      <c r="SO33" s="1332"/>
      <c r="SP33" s="1332"/>
      <c r="SQ33" s="1332"/>
      <c r="SR33" s="1332"/>
      <c r="SS33" s="1332"/>
      <c r="ST33" s="1332"/>
      <c r="SU33" s="1332"/>
      <c r="SV33" s="1332"/>
      <c r="SW33" s="1332"/>
      <c r="SX33" s="1332"/>
      <c r="SY33" s="1332"/>
      <c r="SZ33" s="1332"/>
      <c r="TA33" s="1332"/>
      <c r="TB33" s="1332"/>
      <c r="TC33" s="1332"/>
      <c r="TD33" s="645"/>
    </row>
    <row r="34" spans="1:524" s="643" customFormat="1" ht="15">
      <c r="A34" s="1459"/>
      <c r="B34" s="635" t="s">
        <v>60</v>
      </c>
      <c r="C34" s="643" t="s">
        <v>323</v>
      </c>
      <c r="D34" s="636">
        <v>30</v>
      </c>
      <c r="E34" s="647">
        <f t="shared" si="5"/>
        <v>0</v>
      </c>
      <c r="F34" s="636" t="s">
        <v>31</v>
      </c>
      <c r="G34" s="637">
        <v>0</v>
      </c>
      <c r="H34" s="651">
        <v>2</v>
      </c>
      <c r="I34" s="639">
        <v>1.68</v>
      </c>
      <c r="J34" s="639">
        <v>1.68</v>
      </c>
      <c r="K34" s="639">
        <f t="shared" si="0"/>
        <v>0</v>
      </c>
      <c r="L34" s="640">
        <f t="shared" si="18"/>
        <v>0</v>
      </c>
      <c r="M34" s="639">
        <v>0.46159284864</v>
      </c>
      <c r="N34" s="639">
        <f t="shared" si="6"/>
        <v>0</v>
      </c>
      <c r="O34" s="639">
        <f t="shared" si="19"/>
        <v>0</v>
      </c>
      <c r="P34" s="639">
        <f t="shared" si="20"/>
        <v>0</v>
      </c>
      <c r="Q34" s="639">
        <f t="shared" si="21"/>
        <v>0</v>
      </c>
      <c r="R34" s="639">
        <v>0</v>
      </c>
      <c r="S34" s="639">
        <f t="shared" si="1"/>
        <v>0</v>
      </c>
      <c r="T34" s="639"/>
      <c r="U34" s="639">
        <f t="shared" si="7"/>
        <v>0</v>
      </c>
      <c r="V34" s="639">
        <f t="shared" si="14"/>
        <v>0</v>
      </c>
      <c r="W34" s="641">
        <f>IF(L34=0,0,(HLOOKUP(F34,'2012-2013 CE W T&amp;D &amp; ConsCredit'!$C$6:$P$36,D34+1,FALSE)))</f>
        <v>0</v>
      </c>
      <c r="X34" s="639">
        <f t="shared" si="2"/>
        <v>0</v>
      </c>
      <c r="Y34" s="642" t="e">
        <f t="shared" si="22"/>
        <v>#DIV/0!</v>
      </c>
      <c r="AA34" s="639">
        <f t="shared" si="3"/>
        <v>0</v>
      </c>
      <c r="AB34" s="639">
        <f t="shared" si="8"/>
        <v>0</v>
      </c>
      <c r="AC34" s="641">
        <f>IF(L34=0,0,(HLOOKUP(F34,'2012-2013 CE W T&amp;D No ConsCredi'!$C$6:$P$36,D34+1,FALSE)))</f>
        <v>0</v>
      </c>
      <c r="AD34" s="639">
        <f t="shared" si="4"/>
        <v>0</v>
      </c>
      <c r="AE34" s="642" t="e">
        <f t="shared" si="17"/>
        <v>#DIV/0!</v>
      </c>
      <c r="AF34" s="1332"/>
      <c r="AG34" s="1332"/>
      <c r="AH34" s="1332"/>
      <c r="AI34" s="1332"/>
      <c r="AJ34" s="1332"/>
      <c r="AK34" s="1332"/>
      <c r="AL34" s="1332"/>
      <c r="AM34" s="1332"/>
      <c r="AN34" s="1332"/>
      <c r="AO34" s="1332"/>
      <c r="AP34" s="1332"/>
      <c r="AQ34" s="1332"/>
      <c r="AR34" s="1332"/>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c r="HX34" s="1332"/>
      <c r="HY34" s="1332"/>
      <c r="HZ34" s="1332"/>
      <c r="IA34" s="1332"/>
      <c r="IB34" s="1332"/>
      <c r="IC34" s="1332"/>
      <c r="ID34" s="1332"/>
      <c r="IE34" s="1332"/>
      <c r="IF34" s="1332"/>
      <c r="IG34" s="1332"/>
      <c r="IH34" s="1332"/>
      <c r="II34" s="1332"/>
      <c r="IJ34" s="1332"/>
      <c r="IK34" s="1332"/>
      <c r="IL34" s="1332"/>
      <c r="IM34" s="1332"/>
      <c r="IN34" s="1332"/>
      <c r="IO34" s="1332"/>
      <c r="IP34" s="1332"/>
      <c r="IQ34" s="1332"/>
      <c r="IR34" s="1332"/>
      <c r="IS34" s="1332"/>
      <c r="IT34" s="1332"/>
      <c r="IU34" s="1332"/>
      <c r="IV34" s="1332"/>
      <c r="IW34" s="1332"/>
      <c r="IX34" s="1332"/>
      <c r="IY34" s="1332"/>
      <c r="IZ34" s="1332"/>
      <c r="JA34" s="1332"/>
      <c r="JB34" s="1332"/>
      <c r="JC34" s="1332"/>
      <c r="JD34" s="1332"/>
      <c r="JE34" s="1332"/>
      <c r="JF34" s="1332"/>
      <c r="JG34" s="1332"/>
      <c r="JH34" s="1332"/>
      <c r="JI34" s="1332"/>
      <c r="JJ34" s="1332"/>
      <c r="JK34" s="1332"/>
      <c r="JL34" s="1332"/>
      <c r="JM34" s="1332"/>
      <c r="JN34" s="1332"/>
      <c r="JO34" s="1332"/>
      <c r="JP34" s="1332"/>
      <c r="JQ34" s="1332"/>
      <c r="JR34" s="1332"/>
      <c r="JS34" s="1332"/>
      <c r="JT34" s="1332"/>
      <c r="JU34" s="1332"/>
      <c r="JV34" s="1332"/>
      <c r="JW34" s="1332"/>
      <c r="JX34" s="1332"/>
      <c r="JY34" s="1332"/>
      <c r="JZ34" s="1332"/>
      <c r="KA34" s="1332"/>
      <c r="KB34" s="1332"/>
      <c r="KC34" s="1332"/>
      <c r="KD34" s="1332"/>
      <c r="KE34" s="1332"/>
      <c r="KF34" s="1332"/>
      <c r="KG34" s="1332"/>
      <c r="KH34" s="1332"/>
      <c r="KI34" s="1332"/>
      <c r="KJ34" s="1332"/>
      <c r="KK34" s="1332"/>
      <c r="KL34" s="1332"/>
      <c r="KM34" s="1332"/>
      <c r="KN34" s="1332"/>
      <c r="KO34" s="1332"/>
      <c r="KP34" s="1332"/>
      <c r="KQ34" s="1332"/>
      <c r="KR34" s="1332"/>
      <c r="KS34" s="1332"/>
      <c r="KT34" s="1332"/>
      <c r="KU34" s="1332"/>
      <c r="KV34" s="1332"/>
      <c r="KW34" s="1332"/>
      <c r="KX34" s="1332"/>
      <c r="KY34" s="1332"/>
      <c r="KZ34" s="1332"/>
      <c r="LA34" s="1332"/>
      <c r="LB34" s="1332"/>
      <c r="LC34" s="1332"/>
      <c r="LD34" s="1332"/>
      <c r="LE34" s="1332"/>
      <c r="LF34" s="1332"/>
      <c r="LG34" s="1332"/>
      <c r="LH34" s="1332"/>
      <c r="LI34" s="1332"/>
      <c r="LJ34" s="1332"/>
      <c r="LK34" s="1332"/>
      <c r="LL34" s="1332"/>
      <c r="LM34" s="1332"/>
      <c r="LN34" s="1332"/>
      <c r="LO34" s="1332"/>
      <c r="LP34" s="1332"/>
      <c r="LQ34" s="1332"/>
      <c r="LR34" s="1332"/>
      <c r="LS34" s="1332"/>
      <c r="LT34" s="1332"/>
      <c r="LU34" s="1332"/>
      <c r="LV34" s="1332"/>
      <c r="LW34" s="1332"/>
      <c r="LX34" s="1332"/>
      <c r="LY34" s="1332"/>
      <c r="LZ34" s="1332"/>
      <c r="MA34" s="1332"/>
      <c r="MB34" s="1332"/>
      <c r="MC34" s="1332"/>
      <c r="MD34" s="1332"/>
      <c r="ME34" s="1332"/>
      <c r="MF34" s="1332"/>
      <c r="MG34" s="1332"/>
      <c r="MH34" s="1332"/>
      <c r="MI34" s="1332"/>
      <c r="MJ34" s="1332"/>
      <c r="MK34" s="1332"/>
      <c r="ML34" s="1332"/>
      <c r="MM34" s="1332"/>
      <c r="MN34" s="1332"/>
      <c r="MO34" s="1332"/>
      <c r="MP34" s="1332"/>
      <c r="MQ34" s="1332"/>
      <c r="MR34" s="1332"/>
      <c r="MS34" s="1332"/>
      <c r="MT34" s="1332"/>
      <c r="MU34" s="1332"/>
      <c r="MV34" s="1332"/>
      <c r="MW34" s="1332"/>
      <c r="MX34" s="1332"/>
      <c r="MY34" s="1332"/>
      <c r="MZ34" s="1332"/>
      <c r="NA34" s="1332"/>
      <c r="NB34" s="1332"/>
      <c r="NC34" s="1332"/>
      <c r="ND34" s="1332"/>
      <c r="NE34" s="1332"/>
      <c r="NF34" s="1332"/>
      <c r="NG34" s="1332"/>
      <c r="NH34" s="1332"/>
      <c r="NI34" s="1332"/>
      <c r="NJ34" s="1332"/>
      <c r="NK34" s="1332"/>
      <c r="NL34" s="1332"/>
      <c r="NM34" s="1332"/>
      <c r="NN34" s="1332"/>
      <c r="NO34" s="1332"/>
      <c r="NP34" s="1332"/>
      <c r="NQ34" s="1332"/>
      <c r="NR34" s="1332"/>
      <c r="NS34" s="1332"/>
      <c r="NT34" s="1332"/>
      <c r="NU34" s="1332"/>
      <c r="NV34" s="1332"/>
      <c r="NW34" s="1332"/>
      <c r="NX34" s="1332"/>
      <c r="NY34" s="1332"/>
      <c r="NZ34" s="1332"/>
      <c r="OA34" s="1332"/>
      <c r="OB34" s="1332"/>
      <c r="OC34" s="1332"/>
      <c r="OD34" s="1332"/>
      <c r="OE34" s="1332"/>
      <c r="OF34" s="1332"/>
      <c r="OG34" s="1332"/>
      <c r="OH34" s="1332"/>
      <c r="OI34" s="1332"/>
      <c r="OJ34" s="1332"/>
      <c r="OK34" s="1332"/>
      <c r="OL34" s="1332"/>
      <c r="OM34" s="1332"/>
      <c r="ON34" s="1332"/>
      <c r="OO34" s="1332"/>
      <c r="OP34" s="1332"/>
      <c r="OQ34" s="1332"/>
      <c r="OR34" s="1332"/>
      <c r="OS34" s="1332"/>
      <c r="OT34" s="1332"/>
      <c r="OU34" s="1332"/>
      <c r="OV34" s="1332"/>
      <c r="OW34" s="1332"/>
      <c r="OX34" s="1332"/>
      <c r="OY34" s="1332"/>
      <c r="OZ34" s="1332"/>
      <c r="PA34" s="1332"/>
      <c r="PB34" s="1332"/>
      <c r="PC34" s="1332"/>
      <c r="PD34" s="1332"/>
      <c r="PE34" s="1332"/>
      <c r="PF34" s="1332"/>
      <c r="PG34" s="1332"/>
      <c r="PH34" s="1332"/>
      <c r="PI34" s="1332"/>
      <c r="PJ34" s="1332"/>
      <c r="PK34" s="1332"/>
      <c r="PL34" s="1332"/>
      <c r="PM34" s="1332"/>
      <c r="PN34" s="1332"/>
      <c r="PO34" s="1332"/>
      <c r="PP34" s="1332"/>
      <c r="PQ34" s="1332"/>
      <c r="PR34" s="1332"/>
      <c r="PS34" s="1332"/>
      <c r="PT34" s="1332"/>
      <c r="PU34" s="1332"/>
      <c r="PV34" s="1332"/>
      <c r="PW34" s="1332"/>
      <c r="PX34" s="1332"/>
      <c r="PY34" s="1332"/>
      <c r="PZ34" s="1332"/>
      <c r="QA34" s="1332"/>
      <c r="QB34" s="1332"/>
      <c r="QC34" s="1332"/>
      <c r="QD34" s="1332"/>
      <c r="QE34" s="1332"/>
      <c r="QF34" s="1332"/>
      <c r="QG34" s="1332"/>
      <c r="QH34" s="1332"/>
      <c r="QI34" s="1332"/>
      <c r="QJ34" s="1332"/>
      <c r="QK34" s="1332"/>
      <c r="QL34" s="1332"/>
      <c r="QM34" s="1332"/>
      <c r="QN34" s="1332"/>
      <c r="QO34" s="1332"/>
      <c r="QP34" s="1332"/>
      <c r="QQ34" s="1332"/>
      <c r="QR34" s="1332"/>
      <c r="QS34" s="1332"/>
      <c r="QT34" s="1332"/>
      <c r="QU34" s="1332"/>
      <c r="QV34" s="1332"/>
      <c r="QW34" s="1332"/>
      <c r="QX34" s="1332"/>
      <c r="QY34" s="1332"/>
      <c r="QZ34" s="1332"/>
      <c r="RA34" s="1332"/>
      <c r="RB34" s="1332"/>
      <c r="RC34" s="1332"/>
      <c r="RD34" s="1332"/>
      <c r="RE34" s="1332"/>
      <c r="RF34" s="1332"/>
      <c r="RG34" s="1332"/>
      <c r="RH34" s="1332"/>
      <c r="RI34" s="1332"/>
      <c r="RJ34" s="1332"/>
      <c r="RK34" s="1332"/>
      <c r="RL34" s="1332"/>
      <c r="RM34" s="1332"/>
      <c r="RN34" s="1332"/>
      <c r="RO34" s="1332"/>
      <c r="RP34" s="1332"/>
      <c r="RQ34" s="1332"/>
      <c r="RR34" s="1332"/>
      <c r="RS34" s="1332"/>
      <c r="RT34" s="1332"/>
      <c r="RU34" s="1332"/>
      <c r="RV34" s="1332"/>
      <c r="RW34" s="1332"/>
      <c r="RX34" s="1332"/>
      <c r="RY34" s="1332"/>
      <c r="RZ34" s="1332"/>
      <c r="SA34" s="1332"/>
      <c r="SB34" s="1332"/>
      <c r="SC34" s="1332"/>
      <c r="SD34" s="1332"/>
      <c r="SE34" s="1332"/>
      <c r="SF34" s="1332"/>
      <c r="SG34" s="1332"/>
      <c r="SH34" s="1332"/>
      <c r="SI34" s="1332"/>
      <c r="SJ34" s="1332"/>
      <c r="SK34" s="1332"/>
      <c r="SL34" s="1332"/>
      <c r="SM34" s="1332"/>
      <c r="SN34" s="1332"/>
      <c r="SO34" s="1332"/>
      <c r="SP34" s="1332"/>
      <c r="SQ34" s="1332"/>
      <c r="SR34" s="1332"/>
      <c r="SS34" s="1332"/>
      <c r="ST34" s="1332"/>
      <c r="SU34" s="1332"/>
      <c r="SV34" s="1332"/>
      <c r="SW34" s="1332"/>
      <c r="SX34" s="1332"/>
      <c r="SY34" s="1332"/>
      <c r="SZ34" s="1332"/>
      <c r="TA34" s="1332"/>
      <c r="TB34" s="1332"/>
      <c r="TC34" s="1332"/>
      <c r="TD34" s="645"/>
    </row>
    <row r="35" spans="1:524" s="643" customFormat="1" ht="15">
      <c r="A35" s="1459"/>
      <c r="B35" s="635" t="s">
        <v>60</v>
      </c>
      <c r="C35" s="643" t="s">
        <v>324</v>
      </c>
      <c r="D35" s="636">
        <v>30</v>
      </c>
      <c r="E35" s="604">
        <f t="shared" si="5"/>
        <v>0</v>
      </c>
      <c r="F35" s="636" t="s">
        <v>31</v>
      </c>
      <c r="G35" s="637">
        <v>0</v>
      </c>
      <c r="H35" s="650">
        <v>2.1</v>
      </c>
      <c r="I35" s="639">
        <v>3.75</v>
      </c>
      <c r="J35" s="639">
        <v>3.75</v>
      </c>
      <c r="K35" s="639">
        <f t="shared" si="0"/>
        <v>0</v>
      </c>
      <c r="L35" s="640">
        <f t="shared" si="18"/>
        <v>0</v>
      </c>
      <c r="M35" s="639">
        <v>1.0303411800000002</v>
      </c>
      <c r="N35" s="639">
        <f t="shared" si="6"/>
        <v>0</v>
      </c>
      <c r="O35" s="639">
        <f t="shared" si="19"/>
        <v>0</v>
      </c>
      <c r="P35" s="639">
        <f t="shared" si="20"/>
        <v>0</v>
      </c>
      <c r="Q35" s="639">
        <f t="shared" si="21"/>
        <v>0</v>
      </c>
      <c r="R35" s="639">
        <v>0</v>
      </c>
      <c r="S35" s="639">
        <f t="shared" si="1"/>
        <v>0</v>
      </c>
      <c r="T35" s="639"/>
      <c r="U35" s="639">
        <f t="shared" si="7"/>
        <v>0</v>
      </c>
      <c r="V35" s="639">
        <f t="shared" si="14"/>
        <v>0</v>
      </c>
      <c r="W35" s="641">
        <f>IF(L35=0,0,(HLOOKUP(F35,'2012-2013 CE W T&amp;D &amp; ConsCredit'!$C$6:$P$36,D35+1,FALSE)))</f>
        <v>0</v>
      </c>
      <c r="X35" s="639">
        <f t="shared" si="2"/>
        <v>0</v>
      </c>
      <c r="Y35" s="642" t="e">
        <f t="shared" si="22"/>
        <v>#DIV/0!</v>
      </c>
      <c r="AA35" s="639">
        <f t="shared" si="3"/>
        <v>0</v>
      </c>
      <c r="AB35" s="639">
        <f t="shared" si="8"/>
        <v>0</v>
      </c>
      <c r="AC35" s="641">
        <f>IF(L35=0,0,(HLOOKUP(F35,'2012-2013 CE W T&amp;D No ConsCredi'!$C$6:$P$36,D35+1,FALSE)))</f>
        <v>0</v>
      </c>
      <c r="AD35" s="639">
        <f t="shared" si="4"/>
        <v>0</v>
      </c>
      <c r="AE35" s="642" t="e">
        <f t="shared" si="17"/>
        <v>#DIV/0!</v>
      </c>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32"/>
      <c r="HV35" s="1332"/>
      <c r="HW35" s="1332"/>
      <c r="HX35" s="1332"/>
      <c r="HY35" s="1332"/>
      <c r="HZ35" s="1332"/>
      <c r="IA35" s="1332"/>
      <c r="IB35" s="1332"/>
      <c r="IC35" s="1332"/>
      <c r="ID35" s="1332"/>
      <c r="IE35" s="1332"/>
      <c r="IF35" s="1332"/>
      <c r="IG35" s="1332"/>
      <c r="IH35" s="1332"/>
      <c r="II35" s="1332"/>
      <c r="IJ35" s="1332"/>
      <c r="IK35" s="1332"/>
      <c r="IL35" s="1332"/>
      <c r="IM35" s="1332"/>
      <c r="IN35" s="1332"/>
      <c r="IO35" s="1332"/>
      <c r="IP35" s="1332"/>
      <c r="IQ35" s="1332"/>
      <c r="IR35" s="1332"/>
      <c r="IS35" s="1332"/>
      <c r="IT35" s="1332"/>
      <c r="IU35" s="1332"/>
      <c r="IV35" s="1332"/>
      <c r="IW35" s="1332"/>
      <c r="IX35" s="1332"/>
      <c r="IY35" s="1332"/>
      <c r="IZ35" s="1332"/>
      <c r="JA35" s="1332"/>
      <c r="JB35" s="1332"/>
      <c r="JC35" s="1332"/>
      <c r="JD35" s="1332"/>
      <c r="JE35" s="1332"/>
      <c r="JF35" s="1332"/>
      <c r="JG35" s="1332"/>
      <c r="JH35" s="1332"/>
      <c r="JI35" s="1332"/>
      <c r="JJ35" s="1332"/>
      <c r="JK35" s="1332"/>
      <c r="JL35" s="1332"/>
      <c r="JM35" s="1332"/>
      <c r="JN35" s="1332"/>
      <c r="JO35" s="1332"/>
      <c r="JP35" s="1332"/>
      <c r="JQ35" s="1332"/>
      <c r="JR35" s="1332"/>
      <c r="JS35" s="1332"/>
      <c r="JT35" s="1332"/>
      <c r="JU35" s="1332"/>
      <c r="JV35" s="1332"/>
      <c r="JW35" s="1332"/>
      <c r="JX35" s="1332"/>
      <c r="JY35" s="1332"/>
      <c r="JZ35" s="1332"/>
      <c r="KA35" s="1332"/>
      <c r="KB35" s="1332"/>
      <c r="KC35" s="1332"/>
      <c r="KD35" s="1332"/>
      <c r="KE35" s="1332"/>
      <c r="KF35" s="1332"/>
      <c r="KG35" s="1332"/>
      <c r="KH35" s="1332"/>
      <c r="KI35" s="1332"/>
      <c r="KJ35" s="1332"/>
      <c r="KK35" s="1332"/>
      <c r="KL35" s="1332"/>
      <c r="KM35" s="1332"/>
      <c r="KN35" s="1332"/>
      <c r="KO35" s="1332"/>
      <c r="KP35" s="1332"/>
      <c r="KQ35" s="1332"/>
      <c r="KR35" s="1332"/>
      <c r="KS35" s="1332"/>
      <c r="KT35" s="1332"/>
      <c r="KU35" s="1332"/>
      <c r="KV35" s="1332"/>
      <c r="KW35" s="1332"/>
      <c r="KX35" s="1332"/>
      <c r="KY35" s="1332"/>
      <c r="KZ35" s="1332"/>
      <c r="LA35" s="1332"/>
      <c r="LB35" s="1332"/>
      <c r="LC35" s="1332"/>
      <c r="LD35" s="1332"/>
      <c r="LE35" s="1332"/>
      <c r="LF35" s="1332"/>
      <c r="LG35" s="1332"/>
      <c r="LH35" s="1332"/>
      <c r="LI35" s="1332"/>
      <c r="LJ35" s="1332"/>
      <c r="LK35" s="1332"/>
      <c r="LL35" s="1332"/>
      <c r="LM35" s="1332"/>
      <c r="LN35" s="1332"/>
      <c r="LO35" s="1332"/>
      <c r="LP35" s="1332"/>
      <c r="LQ35" s="1332"/>
      <c r="LR35" s="1332"/>
      <c r="LS35" s="1332"/>
      <c r="LT35" s="1332"/>
      <c r="LU35" s="1332"/>
      <c r="LV35" s="1332"/>
      <c r="LW35" s="1332"/>
      <c r="LX35" s="1332"/>
      <c r="LY35" s="1332"/>
      <c r="LZ35" s="1332"/>
      <c r="MA35" s="1332"/>
      <c r="MB35" s="1332"/>
      <c r="MC35" s="1332"/>
      <c r="MD35" s="1332"/>
      <c r="ME35" s="1332"/>
      <c r="MF35" s="1332"/>
      <c r="MG35" s="1332"/>
      <c r="MH35" s="1332"/>
      <c r="MI35" s="1332"/>
      <c r="MJ35" s="1332"/>
      <c r="MK35" s="1332"/>
      <c r="ML35" s="1332"/>
      <c r="MM35" s="1332"/>
      <c r="MN35" s="1332"/>
      <c r="MO35" s="1332"/>
      <c r="MP35" s="1332"/>
      <c r="MQ35" s="1332"/>
      <c r="MR35" s="1332"/>
      <c r="MS35" s="1332"/>
      <c r="MT35" s="1332"/>
      <c r="MU35" s="1332"/>
      <c r="MV35" s="1332"/>
      <c r="MW35" s="1332"/>
      <c r="MX35" s="1332"/>
      <c r="MY35" s="1332"/>
      <c r="MZ35" s="1332"/>
      <c r="NA35" s="1332"/>
      <c r="NB35" s="1332"/>
      <c r="NC35" s="1332"/>
      <c r="ND35" s="1332"/>
      <c r="NE35" s="1332"/>
      <c r="NF35" s="1332"/>
      <c r="NG35" s="1332"/>
      <c r="NH35" s="1332"/>
      <c r="NI35" s="1332"/>
      <c r="NJ35" s="1332"/>
      <c r="NK35" s="1332"/>
      <c r="NL35" s="1332"/>
      <c r="NM35" s="1332"/>
      <c r="NN35" s="1332"/>
      <c r="NO35" s="1332"/>
      <c r="NP35" s="1332"/>
      <c r="NQ35" s="1332"/>
      <c r="NR35" s="1332"/>
      <c r="NS35" s="1332"/>
      <c r="NT35" s="1332"/>
      <c r="NU35" s="1332"/>
      <c r="NV35" s="1332"/>
      <c r="NW35" s="1332"/>
      <c r="NX35" s="1332"/>
      <c r="NY35" s="1332"/>
      <c r="NZ35" s="1332"/>
      <c r="OA35" s="1332"/>
      <c r="OB35" s="1332"/>
      <c r="OC35" s="1332"/>
      <c r="OD35" s="1332"/>
      <c r="OE35" s="1332"/>
      <c r="OF35" s="1332"/>
      <c r="OG35" s="1332"/>
      <c r="OH35" s="1332"/>
      <c r="OI35" s="1332"/>
      <c r="OJ35" s="1332"/>
      <c r="OK35" s="1332"/>
      <c r="OL35" s="1332"/>
      <c r="OM35" s="1332"/>
      <c r="ON35" s="1332"/>
      <c r="OO35" s="1332"/>
      <c r="OP35" s="1332"/>
      <c r="OQ35" s="1332"/>
      <c r="OR35" s="1332"/>
      <c r="OS35" s="1332"/>
      <c r="OT35" s="1332"/>
      <c r="OU35" s="1332"/>
      <c r="OV35" s="1332"/>
      <c r="OW35" s="1332"/>
      <c r="OX35" s="1332"/>
      <c r="OY35" s="1332"/>
      <c r="OZ35" s="1332"/>
      <c r="PA35" s="1332"/>
      <c r="PB35" s="1332"/>
      <c r="PC35" s="1332"/>
      <c r="PD35" s="1332"/>
      <c r="PE35" s="1332"/>
      <c r="PF35" s="1332"/>
      <c r="PG35" s="1332"/>
      <c r="PH35" s="1332"/>
      <c r="PI35" s="1332"/>
      <c r="PJ35" s="1332"/>
      <c r="PK35" s="1332"/>
      <c r="PL35" s="1332"/>
      <c r="PM35" s="1332"/>
      <c r="PN35" s="1332"/>
      <c r="PO35" s="1332"/>
      <c r="PP35" s="1332"/>
      <c r="PQ35" s="1332"/>
      <c r="PR35" s="1332"/>
      <c r="PS35" s="1332"/>
      <c r="PT35" s="1332"/>
      <c r="PU35" s="1332"/>
      <c r="PV35" s="1332"/>
      <c r="PW35" s="1332"/>
      <c r="PX35" s="1332"/>
      <c r="PY35" s="1332"/>
      <c r="PZ35" s="1332"/>
      <c r="QA35" s="1332"/>
      <c r="QB35" s="1332"/>
      <c r="QC35" s="1332"/>
      <c r="QD35" s="1332"/>
      <c r="QE35" s="1332"/>
      <c r="QF35" s="1332"/>
      <c r="QG35" s="1332"/>
      <c r="QH35" s="1332"/>
      <c r="QI35" s="1332"/>
      <c r="QJ35" s="1332"/>
      <c r="QK35" s="1332"/>
      <c r="QL35" s="1332"/>
      <c r="QM35" s="1332"/>
      <c r="QN35" s="1332"/>
      <c r="QO35" s="1332"/>
      <c r="QP35" s="1332"/>
      <c r="QQ35" s="1332"/>
      <c r="QR35" s="1332"/>
      <c r="QS35" s="1332"/>
      <c r="QT35" s="1332"/>
      <c r="QU35" s="1332"/>
      <c r="QV35" s="1332"/>
      <c r="QW35" s="1332"/>
      <c r="QX35" s="1332"/>
      <c r="QY35" s="1332"/>
      <c r="QZ35" s="1332"/>
      <c r="RA35" s="1332"/>
      <c r="RB35" s="1332"/>
      <c r="RC35" s="1332"/>
      <c r="RD35" s="1332"/>
      <c r="RE35" s="1332"/>
      <c r="RF35" s="1332"/>
      <c r="RG35" s="1332"/>
      <c r="RH35" s="1332"/>
      <c r="RI35" s="1332"/>
      <c r="RJ35" s="1332"/>
      <c r="RK35" s="1332"/>
      <c r="RL35" s="1332"/>
      <c r="RM35" s="1332"/>
      <c r="RN35" s="1332"/>
      <c r="RO35" s="1332"/>
      <c r="RP35" s="1332"/>
      <c r="RQ35" s="1332"/>
      <c r="RR35" s="1332"/>
      <c r="RS35" s="1332"/>
      <c r="RT35" s="1332"/>
      <c r="RU35" s="1332"/>
      <c r="RV35" s="1332"/>
      <c r="RW35" s="1332"/>
      <c r="RX35" s="1332"/>
      <c r="RY35" s="1332"/>
      <c r="RZ35" s="1332"/>
      <c r="SA35" s="1332"/>
      <c r="SB35" s="1332"/>
      <c r="SC35" s="1332"/>
      <c r="SD35" s="1332"/>
      <c r="SE35" s="1332"/>
      <c r="SF35" s="1332"/>
      <c r="SG35" s="1332"/>
      <c r="SH35" s="1332"/>
      <c r="SI35" s="1332"/>
      <c r="SJ35" s="1332"/>
      <c r="SK35" s="1332"/>
      <c r="SL35" s="1332"/>
      <c r="SM35" s="1332"/>
      <c r="SN35" s="1332"/>
      <c r="SO35" s="1332"/>
      <c r="SP35" s="1332"/>
      <c r="SQ35" s="1332"/>
      <c r="SR35" s="1332"/>
      <c r="SS35" s="1332"/>
      <c r="ST35" s="1332"/>
      <c r="SU35" s="1332"/>
      <c r="SV35" s="1332"/>
      <c r="SW35" s="1332"/>
      <c r="SX35" s="1332"/>
      <c r="SY35" s="1332"/>
      <c r="SZ35" s="1332"/>
      <c r="TA35" s="1332"/>
      <c r="TB35" s="1332"/>
      <c r="TC35" s="1332"/>
      <c r="TD35" s="645"/>
    </row>
    <row r="36" spans="1:524" s="643" customFormat="1" ht="15">
      <c r="A36" s="1459"/>
      <c r="B36" s="635" t="s">
        <v>60</v>
      </c>
      <c r="C36" s="652" t="s">
        <v>325</v>
      </c>
      <c r="D36" s="636">
        <v>30</v>
      </c>
      <c r="E36" s="647">
        <f t="shared" si="5"/>
        <v>0</v>
      </c>
      <c r="F36" s="636" t="s">
        <v>31</v>
      </c>
      <c r="G36" s="653">
        <v>0</v>
      </c>
      <c r="H36" s="651">
        <v>0.86</v>
      </c>
      <c r="I36" s="639">
        <v>0.9</v>
      </c>
      <c r="J36" s="639">
        <v>0.9</v>
      </c>
      <c r="K36" s="639">
        <f t="shared" si="0"/>
        <v>0</v>
      </c>
      <c r="L36" s="640">
        <f t="shared" si="18"/>
        <v>0</v>
      </c>
      <c r="M36" s="639">
        <v>0.24728188320000002</v>
      </c>
      <c r="N36" s="639">
        <f t="shared" si="6"/>
        <v>0</v>
      </c>
      <c r="O36" s="639">
        <f t="shared" si="19"/>
        <v>0</v>
      </c>
      <c r="P36" s="639">
        <f t="shared" si="20"/>
        <v>0</v>
      </c>
      <c r="Q36" s="639">
        <f t="shared" si="21"/>
        <v>0</v>
      </c>
      <c r="R36" s="639">
        <v>0</v>
      </c>
      <c r="S36" s="639">
        <f t="shared" si="1"/>
        <v>0</v>
      </c>
      <c r="T36" s="639"/>
      <c r="U36" s="639">
        <f t="shared" si="7"/>
        <v>0</v>
      </c>
      <c r="V36" s="639">
        <f t="shared" si="14"/>
        <v>0</v>
      </c>
      <c r="W36" s="641">
        <f>IF(L36=0,0,(HLOOKUP(F36,'2012-2013 CE W T&amp;D &amp; ConsCredit'!$C$6:$P$36,D36+1,FALSE)))</f>
        <v>0</v>
      </c>
      <c r="X36" s="639">
        <f t="shared" si="2"/>
        <v>0</v>
      </c>
      <c r="Y36" s="642" t="e">
        <f t="shared" si="22"/>
        <v>#DIV/0!</v>
      </c>
      <c r="AA36" s="639">
        <f t="shared" si="3"/>
        <v>0</v>
      </c>
      <c r="AB36" s="639">
        <f t="shared" si="8"/>
        <v>0</v>
      </c>
      <c r="AC36" s="641">
        <f>IF(L36=0,0,(HLOOKUP(F36,'2012-2013 CE W T&amp;D No ConsCredi'!$C$6:$P$36,D36+1,FALSE)))</f>
        <v>0</v>
      </c>
      <c r="AD36" s="639">
        <f t="shared" si="4"/>
        <v>0</v>
      </c>
      <c r="AE36" s="642" t="e">
        <f t="shared" si="17"/>
        <v>#DIV/0!</v>
      </c>
      <c r="AF36" s="1332"/>
      <c r="AG36" s="1332"/>
      <c r="AH36" s="1332"/>
      <c r="AI36" s="1332"/>
      <c r="AJ36" s="1332"/>
      <c r="AK36" s="1332"/>
      <c r="AL36" s="1332"/>
      <c r="AM36" s="1332"/>
      <c r="AN36" s="1332"/>
      <c r="AO36" s="1332"/>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c r="BJ36" s="1332"/>
      <c r="BK36" s="1332"/>
      <c r="BL36" s="1332"/>
      <c r="BM36" s="1332"/>
      <c r="BN36" s="1332"/>
      <c r="BO36" s="1332"/>
      <c r="BP36" s="1332"/>
      <c r="BQ36" s="1332"/>
      <c r="BR36" s="1332"/>
      <c r="BS36" s="1332"/>
      <c r="BT36" s="1332"/>
      <c r="BU36" s="1332"/>
      <c r="BV36" s="1332"/>
      <c r="BW36" s="1332"/>
      <c r="BX36" s="1332"/>
      <c r="BY36" s="1332"/>
      <c r="BZ36" s="1332"/>
      <c r="CA36" s="1332"/>
      <c r="CB36" s="1332"/>
      <c r="CC36" s="1332"/>
      <c r="CD36" s="1332"/>
      <c r="CE36" s="1332"/>
      <c r="CF36" s="1332"/>
      <c r="CG36" s="1332"/>
      <c r="CH36" s="1332"/>
      <c r="CI36" s="1332"/>
      <c r="CJ36" s="1332"/>
      <c r="CK36" s="1332"/>
      <c r="CL36" s="1332"/>
      <c r="CM36" s="1332"/>
      <c r="CN36" s="1332"/>
      <c r="CO36" s="1332"/>
      <c r="CP36" s="1332"/>
      <c r="CQ36" s="1332"/>
      <c r="CR36" s="1332"/>
      <c r="CS36" s="1332"/>
      <c r="CT36" s="1332"/>
      <c r="CU36" s="1332"/>
      <c r="CV36" s="1332"/>
      <c r="CW36" s="1332"/>
      <c r="CX36" s="1332"/>
      <c r="CY36" s="1332"/>
      <c r="CZ36" s="1332"/>
      <c r="DA36" s="1332"/>
      <c r="DB36" s="1332"/>
      <c r="DC36" s="1332"/>
      <c r="DD36" s="1332"/>
      <c r="DE36" s="1332"/>
      <c r="DF36" s="1332"/>
      <c r="DG36" s="1332"/>
      <c r="DH36" s="1332"/>
      <c r="DI36" s="1332"/>
      <c r="DJ36" s="1332"/>
      <c r="DK36" s="1332"/>
      <c r="DL36" s="1332"/>
      <c r="DM36" s="1332"/>
      <c r="DN36" s="1332"/>
      <c r="DO36" s="1332"/>
      <c r="DP36" s="1332"/>
      <c r="DQ36" s="1332"/>
      <c r="DR36" s="1332"/>
      <c r="DS36" s="1332"/>
      <c r="DT36" s="1332"/>
      <c r="DU36" s="1332"/>
      <c r="DV36" s="1332"/>
      <c r="DW36" s="1332"/>
      <c r="DX36" s="1332"/>
      <c r="DY36" s="1332"/>
      <c r="DZ36" s="1332"/>
      <c r="EA36" s="1332"/>
      <c r="EB36" s="1332"/>
      <c r="EC36" s="1332"/>
      <c r="ED36" s="1332"/>
      <c r="EE36" s="1332"/>
      <c r="EF36" s="1332"/>
      <c r="EG36" s="1332"/>
      <c r="EH36" s="1332"/>
      <c r="EI36" s="1332"/>
      <c r="EJ36" s="1332"/>
      <c r="EK36" s="1332"/>
      <c r="EL36" s="1332"/>
      <c r="EM36" s="1332"/>
      <c r="EN36" s="1332"/>
      <c r="EO36" s="1332"/>
      <c r="EP36" s="1332"/>
      <c r="EQ36" s="1332"/>
      <c r="ER36" s="1332"/>
      <c r="ES36" s="1332"/>
      <c r="ET36" s="1332"/>
      <c r="EU36" s="1332"/>
      <c r="EV36" s="1332"/>
      <c r="EW36" s="1332"/>
      <c r="EX36" s="1332"/>
      <c r="EY36" s="1332"/>
      <c r="EZ36" s="1332"/>
      <c r="FA36" s="1332"/>
      <c r="FB36" s="1332"/>
      <c r="FC36" s="1332"/>
      <c r="FD36" s="1332"/>
      <c r="FE36" s="1332"/>
      <c r="FF36" s="1332"/>
      <c r="FG36" s="1332"/>
      <c r="FH36" s="1332"/>
      <c r="FI36" s="1332"/>
      <c r="FJ36" s="1332"/>
      <c r="FK36" s="1332"/>
      <c r="FL36" s="1332"/>
      <c r="FM36" s="1332"/>
      <c r="FN36" s="1332"/>
      <c r="FO36" s="1332"/>
      <c r="FP36" s="1332"/>
      <c r="FQ36" s="1332"/>
      <c r="FR36" s="1332"/>
      <c r="FS36" s="1332"/>
      <c r="FT36" s="1332"/>
      <c r="FU36" s="1332"/>
      <c r="FV36" s="1332"/>
      <c r="FW36" s="1332"/>
      <c r="FX36" s="1332"/>
      <c r="FY36" s="1332"/>
      <c r="FZ36" s="1332"/>
      <c r="GA36" s="1332"/>
      <c r="GB36" s="1332"/>
      <c r="GC36" s="1332"/>
      <c r="GD36" s="1332"/>
      <c r="GE36" s="1332"/>
      <c r="GF36" s="1332"/>
      <c r="GG36" s="1332"/>
      <c r="GH36" s="1332"/>
      <c r="GI36" s="1332"/>
      <c r="GJ36" s="1332"/>
      <c r="GK36" s="1332"/>
      <c r="GL36" s="1332"/>
      <c r="GM36" s="1332"/>
      <c r="GN36" s="1332"/>
      <c r="GO36" s="1332"/>
      <c r="GP36" s="1332"/>
      <c r="GQ36" s="1332"/>
      <c r="GR36" s="1332"/>
      <c r="GS36" s="1332"/>
      <c r="GT36" s="1332"/>
      <c r="GU36" s="1332"/>
      <c r="GV36" s="1332"/>
      <c r="GW36" s="1332"/>
      <c r="GX36" s="1332"/>
      <c r="GY36" s="1332"/>
      <c r="GZ36" s="1332"/>
      <c r="HA36" s="1332"/>
      <c r="HB36" s="1332"/>
      <c r="HC36" s="1332"/>
      <c r="HD36" s="1332"/>
      <c r="HE36" s="1332"/>
      <c r="HF36" s="1332"/>
      <c r="HG36" s="1332"/>
      <c r="HH36" s="1332"/>
      <c r="HI36" s="1332"/>
      <c r="HJ36" s="1332"/>
      <c r="HK36" s="1332"/>
      <c r="HL36" s="1332"/>
      <c r="HM36" s="1332"/>
      <c r="HN36" s="1332"/>
      <c r="HO36" s="1332"/>
      <c r="HP36" s="1332"/>
      <c r="HQ36" s="1332"/>
      <c r="HR36" s="1332"/>
      <c r="HS36" s="1332"/>
      <c r="HT36" s="1332"/>
      <c r="HU36" s="1332"/>
      <c r="HV36" s="1332"/>
      <c r="HW36" s="1332"/>
      <c r="HX36" s="1332"/>
      <c r="HY36" s="1332"/>
      <c r="HZ36" s="1332"/>
      <c r="IA36" s="1332"/>
      <c r="IB36" s="1332"/>
      <c r="IC36" s="1332"/>
      <c r="ID36" s="1332"/>
      <c r="IE36" s="1332"/>
      <c r="IF36" s="1332"/>
      <c r="IG36" s="1332"/>
      <c r="IH36" s="1332"/>
      <c r="II36" s="1332"/>
      <c r="IJ36" s="1332"/>
      <c r="IK36" s="1332"/>
      <c r="IL36" s="1332"/>
      <c r="IM36" s="1332"/>
      <c r="IN36" s="1332"/>
      <c r="IO36" s="1332"/>
      <c r="IP36" s="1332"/>
      <c r="IQ36" s="1332"/>
      <c r="IR36" s="1332"/>
      <c r="IS36" s="1332"/>
      <c r="IT36" s="1332"/>
      <c r="IU36" s="1332"/>
      <c r="IV36" s="1332"/>
      <c r="IW36" s="1332"/>
      <c r="IX36" s="1332"/>
      <c r="IY36" s="1332"/>
      <c r="IZ36" s="1332"/>
      <c r="JA36" s="1332"/>
      <c r="JB36" s="1332"/>
      <c r="JC36" s="1332"/>
      <c r="JD36" s="1332"/>
      <c r="JE36" s="1332"/>
      <c r="JF36" s="1332"/>
      <c r="JG36" s="1332"/>
      <c r="JH36" s="1332"/>
      <c r="JI36" s="1332"/>
      <c r="JJ36" s="1332"/>
      <c r="JK36" s="1332"/>
      <c r="JL36" s="1332"/>
      <c r="JM36" s="1332"/>
      <c r="JN36" s="1332"/>
      <c r="JO36" s="1332"/>
      <c r="JP36" s="1332"/>
      <c r="JQ36" s="1332"/>
      <c r="JR36" s="1332"/>
      <c r="JS36" s="1332"/>
      <c r="JT36" s="1332"/>
      <c r="JU36" s="1332"/>
      <c r="JV36" s="1332"/>
      <c r="JW36" s="1332"/>
      <c r="JX36" s="1332"/>
      <c r="JY36" s="1332"/>
      <c r="JZ36" s="1332"/>
      <c r="KA36" s="1332"/>
      <c r="KB36" s="1332"/>
      <c r="KC36" s="1332"/>
      <c r="KD36" s="1332"/>
      <c r="KE36" s="1332"/>
      <c r="KF36" s="1332"/>
      <c r="KG36" s="1332"/>
      <c r="KH36" s="1332"/>
      <c r="KI36" s="1332"/>
      <c r="KJ36" s="1332"/>
      <c r="KK36" s="1332"/>
      <c r="KL36" s="1332"/>
      <c r="KM36" s="1332"/>
      <c r="KN36" s="1332"/>
      <c r="KO36" s="1332"/>
      <c r="KP36" s="1332"/>
      <c r="KQ36" s="1332"/>
      <c r="KR36" s="1332"/>
      <c r="KS36" s="1332"/>
      <c r="KT36" s="1332"/>
      <c r="KU36" s="1332"/>
      <c r="KV36" s="1332"/>
      <c r="KW36" s="1332"/>
      <c r="KX36" s="1332"/>
      <c r="KY36" s="1332"/>
      <c r="KZ36" s="1332"/>
      <c r="LA36" s="1332"/>
      <c r="LB36" s="1332"/>
      <c r="LC36" s="1332"/>
      <c r="LD36" s="1332"/>
      <c r="LE36" s="1332"/>
      <c r="LF36" s="1332"/>
      <c r="LG36" s="1332"/>
      <c r="LH36" s="1332"/>
      <c r="LI36" s="1332"/>
      <c r="LJ36" s="1332"/>
      <c r="LK36" s="1332"/>
      <c r="LL36" s="1332"/>
      <c r="LM36" s="1332"/>
      <c r="LN36" s="1332"/>
      <c r="LO36" s="1332"/>
      <c r="LP36" s="1332"/>
      <c r="LQ36" s="1332"/>
      <c r="LR36" s="1332"/>
      <c r="LS36" s="1332"/>
      <c r="LT36" s="1332"/>
      <c r="LU36" s="1332"/>
      <c r="LV36" s="1332"/>
      <c r="LW36" s="1332"/>
      <c r="LX36" s="1332"/>
      <c r="LY36" s="1332"/>
      <c r="LZ36" s="1332"/>
      <c r="MA36" s="1332"/>
      <c r="MB36" s="1332"/>
      <c r="MC36" s="1332"/>
      <c r="MD36" s="1332"/>
      <c r="ME36" s="1332"/>
      <c r="MF36" s="1332"/>
      <c r="MG36" s="1332"/>
      <c r="MH36" s="1332"/>
      <c r="MI36" s="1332"/>
      <c r="MJ36" s="1332"/>
      <c r="MK36" s="1332"/>
      <c r="ML36" s="1332"/>
      <c r="MM36" s="1332"/>
      <c r="MN36" s="1332"/>
      <c r="MO36" s="1332"/>
      <c r="MP36" s="1332"/>
      <c r="MQ36" s="1332"/>
      <c r="MR36" s="1332"/>
      <c r="MS36" s="1332"/>
      <c r="MT36" s="1332"/>
      <c r="MU36" s="1332"/>
      <c r="MV36" s="1332"/>
      <c r="MW36" s="1332"/>
      <c r="MX36" s="1332"/>
      <c r="MY36" s="1332"/>
      <c r="MZ36" s="1332"/>
      <c r="NA36" s="1332"/>
      <c r="NB36" s="1332"/>
      <c r="NC36" s="1332"/>
      <c r="ND36" s="1332"/>
      <c r="NE36" s="1332"/>
      <c r="NF36" s="1332"/>
      <c r="NG36" s="1332"/>
      <c r="NH36" s="1332"/>
      <c r="NI36" s="1332"/>
      <c r="NJ36" s="1332"/>
      <c r="NK36" s="1332"/>
      <c r="NL36" s="1332"/>
      <c r="NM36" s="1332"/>
      <c r="NN36" s="1332"/>
      <c r="NO36" s="1332"/>
      <c r="NP36" s="1332"/>
      <c r="NQ36" s="1332"/>
      <c r="NR36" s="1332"/>
      <c r="NS36" s="1332"/>
      <c r="NT36" s="1332"/>
      <c r="NU36" s="1332"/>
      <c r="NV36" s="1332"/>
      <c r="NW36" s="1332"/>
      <c r="NX36" s="1332"/>
      <c r="NY36" s="1332"/>
      <c r="NZ36" s="1332"/>
      <c r="OA36" s="1332"/>
      <c r="OB36" s="1332"/>
      <c r="OC36" s="1332"/>
      <c r="OD36" s="1332"/>
      <c r="OE36" s="1332"/>
      <c r="OF36" s="1332"/>
      <c r="OG36" s="1332"/>
      <c r="OH36" s="1332"/>
      <c r="OI36" s="1332"/>
      <c r="OJ36" s="1332"/>
      <c r="OK36" s="1332"/>
      <c r="OL36" s="1332"/>
      <c r="OM36" s="1332"/>
      <c r="ON36" s="1332"/>
      <c r="OO36" s="1332"/>
      <c r="OP36" s="1332"/>
      <c r="OQ36" s="1332"/>
      <c r="OR36" s="1332"/>
      <c r="OS36" s="1332"/>
      <c r="OT36" s="1332"/>
      <c r="OU36" s="1332"/>
      <c r="OV36" s="1332"/>
      <c r="OW36" s="1332"/>
      <c r="OX36" s="1332"/>
      <c r="OY36" s="1332"/>
      <c r="OZ36" s="1332"/>
      <c r="PA36" s="1332"/>
      <c r="PB36" s="1332"/>
      <c r="PC36" s="1332"/>
      <c r="PD36" s="1332"/>
      <c r="PE36" s="1332"/>
      <c r="PF36" s="1332"/>
      <c r="PG36" s="1332"/>
      <c r="PH36" s="1332"/>
      <c r="PI36" s="1332"/>
      <c r="PJ36" s="1332"/>
      <c r="PK36" s="1332"/>
      <c r="PL36" s="1332"/>
      <c r="PM36" s="1332"/>
      <c r="PN36" s="1332"/>
      <c r="PO36" s="1332"/>
      <c r="PP36" s="1332"/>
      <c r="PQ36" s="1332"/>
      <c r="PR36" s="1332"/>
      <c r="PS36" s="1332"/>
      <c r="PT36" s="1332"/>
      <c r="PU36" s="1332"/>
      <c r="PV36" s="1332"/>
      <c r="PW36" s="1332"/>
      <c r="PX36" s="1332"/>
      <c r="PY36" s="1332"/>
      <c r="PZ36" s="1332"/>
      <c r="QA36" s="1332"/>
      <c r="QB36" s="1332"/>
      <c r="QC36" s="1332"/>
      <c r="QD36" s="1332"/>
      <c r="QE36" s="1332"/>
      <c r="QF36" s="1332"/>
      <c r="QG36" s="1332"/>
      <c r="QH36" s="1332"/>
      <c r="QI36" s="1332"/>
      <c r="QJ36" s="1332"/>
      <c r="QK36" s="1332"/>
      <c r="QL36" s="1332"/>
      <c r="QM36" s="1332"/>
      <c r="QN36" s="1332"/>
      <c r="QO36" s="1332"/>
      <c r="QP36" s="1332"/>
      <c r="QQ36" s="1332"/>
      <c r="QR36" s="1332"/>
      <c r="QS36" s="1332"/>
      <c r="QT36" s="1332"/>
      <c r="QU36" s="1332"/>
      <c r="QV36" s="1332"/>
      <c r="QW36" s="1332"/>
      <c r="QX36" s="1332"/>
      <c r="QY36" s="1332"/>
      <c r="QZ36" s="1332"/>
      <c r="RA36" s="1332"/>
      <c r="RB36" s="1332"/>
      <c r="RC36" s="1332"/>
      <c r="RD36" s="1332"/>
      <c r="RE36" s="1332"/>
      <c r="RF36" s="1332"/>
      <c r="RG36" s="1332"/>
      <c r="RH36" s="1332"/>
      <c r="RI36" s="1332"/>
      <c r="RJ36" s="1332"/>
      <c r="RK36" s="1332"/>
      <c r="RL36" s="1332"/>
      <c r="RM36" s="1332"/>
      <c r="RN36" s="1332"/>
      <c r="RO36" s="1332"/>
      <c r="RP36" s="1332"/>
      <c r="RQ36" s="1332"/>
      <c r="RR36" s="1332"/>
      <c r="RS36" s="1332"/>
      <c r="RT36" s="1332"/>
      <c r="RU36" s="1332"/>
      <c r="RV36" s="1332"/>
      <c r="RW36" s="1332"/>
      <c r="RX36" s="1332"/>
      <c r="RY36" s="1332"/>
      <c r="RZ36" s="1332"/>
      <c r="SA36" s="1332"/>
      <c r="SB36" s="1332"/>
      <c r="SC36" s="1332"/>
      <c r="SD36" s="1332"/>
      <c r="SE36" s="1332"/>
      <c r="SF36" s="1332"/>
      <c r="SG36" s="1332"/>
      <c r="SH36" s="1332"/>
      <c r="SI36" s="1332"/>
      <c r="SJ36" s="1332"/>
      <c r="SK36" s="1332"/>
      <c r="SL36" s="1332"/>
      <c r="SM36" s="1332"/>
      <c r="SN36" s="1332"/>
      <c r="SO36" s="1332"/>
      <c r="SP36" s="1332"/>
      <c r="SQ36" s="1332"/>
      <c r="SR36" s="1332"/>
      <c r="SS36" s="1332"/>
      <c r="ST36" s="1332"/>
      <c r="SU36" s="1332"/>
      <c r="SV36" s="1332"/>
      <c r="SW36" s="1332"/>
      <c r="SX36" s="1332"/>
      <c r="SY36" s="1332"/>
      <c r="SZ36" s="1332"/>
      <c r="TA36" s="1332"/>
      <c r="TB36" s="1332"/>
      <c r="TC36" s="1332"/>
      <c r="TD36" s="645"/>
    </row>
    <row r="37" spans="1:524" s="643" customFormat="1" ht="15">
      <c r="A37" s="1459"/>
      <c r="B37" s="635" t="s">
        <v>60</v>
      </c>
      <c r="C37" s="652" t="s">
        <v>326</v>
      </c>
      <c r="D37" s="636">
        <v>30</v>
      </c>
      <c r="E37" s="604">
        <f t="shared" si="5"/>
        <v>0</v>
      </c>
      <c r="F37" s="636" t="s">
        <v>31</v>
      </c>
      <c r="G37" s="653">
        <v>0</v>
      </c>
      <c r="H37" s="650">
        <v>0.56999999999999995</v>
      </c>
      <c r="I37" s="639">
        <v>0.9</v>
      </c>
      <c r="J37" s="639">
        <v>0.9</v>
      </c>
      <c r="K37" s="639">
        <f t="shared" si="0"/>
        <v>0</v>
      </c>
      <c r="L37" s="640">
        <f t="shared" si="18"/>
        <v>0</v>
      </c>
      <c r="M37" s="639">
        <v>0.24728188320000002</v>
      </c>
      <c r="N37" s="639">
        <f t="shared" si="6"/>
        <v>0</v>
      </c>
      <c r="O37" s="639">
        <f t="shared" si="19"/>
        <v>0</v>
      </c>
      <c r="P37" s="639">
        <f t="shared" si="20"/>
        <v>0</v>
      </c>
      <c r="Q37" s="639">
        <f t="shared" si="21"/>
        <v>0</v>
      </c>
      <c r="R37" s="639">
        <v>0</v>
      </c>
      <c r="S37" s="639">
        <f t="shared" si="1"/>
        <v>0</v>
      </c>
      <c r="T37" s="639"/>
      <c r="U37" s="639">
        <f t="shared" si="7"/>
        <v>0</v>
      </c>
      <c r="V37" s="639">
        <f t="shared" si="14"/>
        <v>0</v>
      </c>
      <c r="W37" s="641">
        <f>IF(L37=0,0,(HLOOKUP(F37,'2012-2013 CE W T&amp;D &amp; ConsCredit'!$C$6:$P$36,D37+1,FALSE)))</f>
        <v>0</v>
      </c>
      <c r="X37" s="639">
        <f t="shared" si="2"/>
        <v>0</v>
      </c>
      <c r="Y37" s="642" t="e">
        <f t="shared" si="22"/>
        <v>#DIV/0!</v>
      </c>
      <c r="AA37" s="639">
        <f t="shared" si="3"/>
        <v>0</v>
      </c>
      <c r="AB37" s="639">
        <f t="shared" si="8"/>
        <v>0</v>
      </c>
      <c r="AC37" s="641">
        <f>IF(L37=0,0,(HLOOKUP(F37,'2012-2013 CE W T&amp;D No ConsCredi'!$C$6:$P$36,D37+1,FALSE)))</f>
        <v>0</v>
      </c>
      <c r="AD37" s="639">
        <f t="shared" si="4"/>
        <v>0</v>
      </c>
      <c r="AE37" s="642" t="e">
        <f t="shared" si="17"/>
        <v>#DIV/0!</v>
      </c>
      <c r="AF37" s="1332"/>
      <c r="AG37" s="1332"/>
      <c r="AH37" s="1332"/>
      <c r="AI37" s="1332"/>
      <c r="AJ37" s="1332"/>
      <c r="AK37" s="1332"/>
      <c r="AL37" s="1332"/>
      <c r="AM37" s="1332"/>
      <c r="AN37" s="1332"/>
      <c r="AO37" s="1332"/>
      <c r="AP37" s="1332"/>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32"/>
      <c r="HW37" s="1332"/>
      <c r="HX37" s="1332"/>
      <c r="HY37" s="1332"/>
      <c r="HZ37" s="1332"/>
      <c r="IA37" s="1332"/>
      <c r="IB37" s="1332"/>
      <c r="IC37" s="1332"/>
      <c r="ID37" s="1332"/>
      <c r="IE37" s="1332"/>
      <c r="IF37" s="1332"/>
      <c r="IG37" s="1332"/>
      <c r="IH37" s="1332"/>
      <c r="II37" s="1332"/>
      <c r="IJ37" s="1332"/>
      <c r="IK37" s="1332"/>
      <c r="IL37" s="1332"/>
      <c r="IM37" s="1332"/>
      <c r="IN37" s="1332"/>
      <c r="IO37" s="1332"/>
      <c r="IP37" s="1332"/>
      <c r="IQ37" s="1332"/>
      <c r="IR37" s="1332"/>
      <c r="IS37" s="1332"/>
      <c r="IT37" s="1332"/>
      <c r="IU37" s="1332"/>
      <c r="IV37" s="1332"/>
      <c r="IW37" s="1332"/>
      <c r="IX37" s="1332"/>
      <c r="IY37" s="1332"/>
      <c r="IZ37" s="1332"/>
      <c r="JA37" s="1332"/>
      <c r="JB37" s="1332"/>
      <c r="JC37" s="1332"/>
      <c r="JD37" s="1332"/>
      <c r="JE37" s="1332"/>
      <c r="JF37" s="1332"/>
      <c r="JG37" s="1332"/>
      <c r="JH37" s="1332"/>
      <c r="JI37" s="1332"/>
      <c r="JJ37" s="1332"/>
      <c r="JK37" s="1332"/>
      <c r="JL37" s="1332"/>
      <c r="JM37" s="1332"/>
      <c r="JN37" s="1332"/>
      <c r="JO37" s="1332"/>
      <c r="JP37" s="1332"/>
      <c r="JQ37" s="1332"/>
      <c r="JR37" s="1332"/>
      <c r="JS37" s="1332"/>
      <c r="JT37" s="1332"/>
      <c r="JU37" s="1332"/>
      <c r="JV37" s="1332"/>
      <c r="JW37" s="1332"/>
      <c r="JX37" s="1332"/>
      <c r="JY37" s="1332"/>
      <c r="JZ37" s="1332"/>
      <c r="KA37" s="1332"/>
      <c r="KB37" s="1332"/>
      <c r="KC37" s="1332"/>
      <c r="KD37" s="1332"/>
      <c r="KE37" s="1332"/>
      <c r="KF37" s="1332"/>
      <c r="KG37" s="1332"/>
      <c r="KH37" s="1332"/>
      <c r="KI37" s="1332"/>
      <c r="KJ37" s="1332"/>
      <c r="KK37" s="1332"/>
      <c r="KL37" s="1332"/>
      <c r="KM37" s="1332"/>
      <c r="KN37" s="1332"/>
      <c r="KO37" s="1332"/>
      <c r="KP37" s="1332"/>
      <c r="KQ37" s="1332"/>
      <c r="KR37" s="1332"/>
      <c r="KS37" s="1332"/>
      <c r="KT37" s="1332"/>
      <c r="KU37" s="1332"/>
      <c r="KV37" s="1332"/>
      <c r="KW37" s="1332"/>
      <c r="KX37" s="1332"/>
      <c r="KY37" s="1332"/>
      <c r="KZ37" s="1332"/>
      <c r="LA37" s="1332"/>
      <c r="LB37" s="1332"/>
      <c r="LC37" s="1332"/>
      <c r="LD37" s="1332"/>
      <c r="LE37" s="1332"/>
      <c r="LF37" s="1332"/>
      <c r="LG37" s="1332"/>
      <c r="LH37" s="1332"/>
      <c r="LI37" s="1332"/>
      <c r="LJ37" s="1332"/>
      <c r="LK37" s="1332"/>
      <c r="LL37" s="1332"/>
      <c r="LM37" s="1332"/>
      <c r="LN37" s="1332"/>
      <c r="LO37" s="1332"/>
      <c r="LP37" s="1332"/>
      <c r="LQ37" s="1332"/>
      <c r="LR37" s="1332"/>
      <c r="LS37" s="1332"/>
      <c r="LT37" s="1332"/>
      <c r="LU37" s="1332"/>
      <c r="LV37" s="1332"/>
      <c r="LW37" s="1332"/>
      <c r="LX37" s="1332"/>
      <c r="LY37" s="1332"/>
      <c r="LZ37" s="1332"/>
      <c r="MA37" s="1332"/>
      <c r="MB37" s="1332"/>
      <c r="MC37" s="1332"/>
      <c r="MD37" s="1332"/>
      <c r="ME37" s="1332"/>
      <c r="MF37" s="1332"/>
      <c r="MG37" s="1332"/>
      <c r="MH37" s="1332"/>
      <c r="MI37" s="1332"/>
      <c r="MJ37" s="1332"/>
      <c r="MK37" s="1332"/>
      <c r="ML37" s="1332"/>
      <c r="MM37" s="1332"/>
      <c r="MN37" s="1332"/>
      <c r="MO37" s="1332"/>
      <c r="MP37" s="1332"/>
      <c r="MQ37" s="1332"/>
      <c r="MR37" s="1332"/>
      <c r="MS37" s="1332"/>
      <c r="MT37" s="1332"/>
      <c r="MU37" s="1332"/>
      <c r="MV37" s="1332"/>
      <c r="MW37" s="1332"/>
      <c r="MX37" s="1332"/>
      <c r="MY37" s="1332"/>
      <c r="MZ37" s="1332"/>
      <c r="NA37" s="1332"/>
      <c r="NB37" s="1332"/>
      <c r="NC37" s="1332"/>
      <c r="ND37" s="1332"/>
      <c r="NE37" s="1332"/>
      <c r="NF37" s="1332"/>
      <c r="NG37" s="1332"/>
      <c r="NH37" s="1332"/>
      <c r="NI37" s="1332"/>
      <c r="NJ37" s="1332"/>
      <c r="NK37" s="1332"/>
      <c r="NL37" s="1332"/>
      <c r="NM37" s="1332"/>
      <c r="NN37" s="1332"/>
      <c r="NO37" s="1332"/>
      <c r="NP37" s="1332"/>
      <c r="NQ37" s="1332"/>
      <c r="NR37" s="1332"/>
      <c r="NS37" s="1332"/>
      <c r="NT37" s="1332"/>
      <c r="NU37" s="1332"/>
      <c r="NV37" s="1332"/>
      <c r="NW37" s="1332"/>
      <c r="NX37" s="1332"/>
      <c r="NY37" s="1332"/>
      <c r="NZ37" s="1332"/>
      <c r="OA37" s="1332"/>
      <c r="OB37" s="1332"/>
      <c r="OC37" s="1332"/>
      <c r="OD37" s="1332"/>
      <c r="OE37" s="1332"/>
      <c r="OF37" s="1332"/>
      <c r="OG37" s="1332"/>
      <c r="OH37" s="1332"/>
      <c r="OI37" s="1332"/>
      <c r="OJ37" s="1332"/>
      <c r="OK37" s="1332"/>
      <c r="OL37" s="1332"/>
      <c r="OM37" s="1332"/>
      <c r="ON37" s="1332"/>
      <c r="OO37" s="1332"/>
      <c r="OP37" s="1332"/>
      <c r="OQ37" s="1332"/>
      <c r="OR37" s="1332"/>
      <c r="OS37" s="1332"/>
      <c r="OT37" s="1332"/>
      <c r="OU37" s="1332"/>
      <c r="OV37" s="1332"/>
      <c r="OW37" s="1332"/>
      <c r="OX37" s="1332"/>
      <c r="OY37" s="1332"/>
      <c r="OZ37" s="1332"/>
      <c r="PA37" s="1332"/>
      <c r="PB37" s="1332"/>
      <c r="PC37" s="1332"/>
      <c r="PD37" s="1332"/>
      <c r="PE37" s="1332"/>
      <c r="PF37" s="1332"/>
      <c r="PG37" s="1332"/>
      <c r="PH37" s="1332"/>
      <c r="PI37" s="1332"/>
      <c r="PJ37" s="1332"/>
      <c r="PK37" s="1332"/>
      <c r="PL37" s="1332"/>
      <c r="PM37" s="1332"/>
      <c r="PN37" s="1332"/>
      <c r="PO37" s="1332"/>
      <c r="PP37" s="1332"/>
      <c r="PQ37" s="1332"/>
      <c r="PR37" s="1332"/>
      <c r="PS37" s="1332"/>
      <c r="PT37" s="1332"/>
      <c r="PU37" s="1332"/>
      <c r="PV37" s="1332"/>
      <c r="PW37" s="1332"/>
      <c r="PX37" s="1332"/>
      <c r="PY37" s="1332"/>
      <c r="PZ37" s="1332"/>
      <c r="QA37" s="1332"/>
      <c r="QB37" s="1332"/>
      <c r="QC37" s="1332"/>
      <c r="QD37" s="1332"/>
      <c r="QE37" s="1332"/>
      <c r="QF37" s="1332"/>
      <c r="QG37" s="1332"/>
      <c r="QH37" s="1332"/>
      <c r="QI37" s="1332"/>
      <c r="QJ37" s="1332"/>
      <c r="QK37" s="1332"/>
      <c r="QL37" s="1332"/>
      <c r="QM37" s="1332"/>
      <c r="QN37" s="1332"/>
      <c r="QO37" s="1332"/>
      <c r="QP37" s="1332"/>
      <c r="QQ37" s="1332"/>
      <c r="QR37" s="1332"/>
      <c r="QS37" s="1332"/>
      <c r="QT37" s="1332"/>
      <c r="QU37" s="1332"/>
      <c r="QV37" s="1332"/>
      <c r="QW37" s="1332"/>
      <c r="QX37" s="1332"/>
      <c r="QY37" s="1332"/>
      <c r="QZ37" s="1332"/>
      <c r="RA37" s="1332"/>
      <c r="RB37" s="1332"/>
      <c r="RC37" s="1332"/>
      <c r="RD37" s="1332"/>
      <c r="RE37" s="1332"/>
      <c r="RF37" s="1332"/>
      <c r="RG37" s="1332"/>
      <c r="RH37" s="1332"/>
      <c r="RI37" s="1332"/>
      <c r="RJ37" s="1332"/>
      <c r="RK37" s="1332"/>
      <c r="RL37" s="1332"/>
      <c r="RM37" s="1332"/>
      <c r="RN37" s="1332"/>
      <c r="RO37" s="1332"/>
      <c r="RP37" s="1332"/>
      <c r="RQ37" s="1332"/>
      <c r="RR37" s="1332"/>
      <c r="RS37" s="1332"/>
      <c r="RT37" s="1332"/>
      <c r="RU37" s="1332"/>
      <c r="RV37" s="1332"/>
      <c r="RW37" s="1332"/>
      <c r="RX37" s="1332"/>
      <c r="RY37" s="1332"/>
      <c r="RZ37" s="1332"/>
      <c r="SA37" s="1332"/>
      <c r="SB37" s="1332"/>
      <c r="SC37" s="1332"/>
      <c r="SD37" s="1332"/>
      <c r="SE37" s="1332"/>
      <c r="SF37" s="1332"/>
      <c r="SG37" s="1332"/>
      <c r="SH37" s="1332"/>
      <c r="SI37" s="1332"/>
      <c r="SJ37" s="1332"/>
      <c r="SK37" s="1332"/>
      <c r="SL37" s="1332"/>
      <c r="SM37" s="1332"/>
      <c r="SN37" s="1332"/>
      <c r="SO37" s="1332"/>
      <c r="SP37" s="1332"/>
      <c r="SQ37" s="1332"/>
      <c r="SR37" s="1332"/>
      <c r="SS37" s="1332"/>
      <c r="ST37" s="1332"/>
      <c r="SU37" s="1332"/>
      <c r="SV37" s="1332"/>
      <c r="SW37" s="1332"/>
      <c r="SX37" s="1332"/>
      <c r="SY37" s="1332"/>
      <c r="SZ37" s="1332"/>
      <c r="TA37" s="1332"/>
      <c r="TB37" s="1332"/>
      <c r="TC37" s="1332"/>
      <c r="TD37" s="645"/>
    </row>
    <row r="38" spans="1:524" s="643" customFormat="1" ht="15">
      <c r="A38" s="1458"/>
      <c r="B38" s="635" t="s">
        <v>60</v>
      </c>
      <c r="C38" s="652" t="s">
        <v>327</v>
      </c>
      <c r="D38" s="636">
        <v>30</v>
      </c>
      <c r="E38" s="604">
        <f t="shared" si="5"/>
        <v>0</v>
      </c>
      <c r="F38" s="636" t="s">
        <v>31</v>
      </c>
      <c r="G38" s="653">
        <v>0</v>
      </c>
      <c r="H38" s="650">
        <v>0.68</v>
      </c>
      <c r="I38" s="639">
        <v>0.9</v>
      </c>
      <c r="J38" s="639">
        <v>0.9</v>
      </c>
      <c r="K38" s="639">
        <f t="shared" si="0"/>
        <v>0</v>
      </c>
      <c r="L38" s="640">
        <f t="shared" si="18"/>
        <v>0</v>
      </c>
      <c r="M38" s="639">
        <v>0.24728188320000002</v>
      </c>
      <c r="N38" s="639">
        <f t="shared" si="6"/>
        <v>0</v>
      </c>
      <c r="O38" s="639">
        <f t="shared" si="19"/>
        <v>0</v>
      </c>
      <c r="P38" s="639">
        <f t="shared" si="20"/>
        <v>0</v>
      </c>
      <c r="Q38" s="639">
        <f t="shared" si="21"/>
        <v>0</v>
      </c>
      <c r="R38" s="639">
        <v>0</v>
      </c>
      <c r="S38" s="639">
        <f t="shared" si="1"/>
        <v>0</v>
      </c>
      <c r="T38" s="639"/>
      <c r="U38" s="639">
        <f t="shared" si="7"/>
        <v>0</v>
      </c>
      <c r="V38" s="639">
        <f t="shared" si="14"/>
        <v>0</v>
      </c>
      <c r="W38" s="641">
        <f>IF(L38=0,0,(HLOOKUP(F38,'2012-2013 CE W T&amp;D &amp; ConsCredit'!$C$6:$P$36,D38+1,FALSE)))</f>
        <v>0</v>
      </c>
      <c r="X38" s="639">
        <f t="shared" si="2"/>
        <v>0</v>
      </c>
      <c r="Y38" s="642" t="e">
        <f t="shared" si="22"/>
        <v>#DIV/0!</v>
      </c>
      <c r="AA38" s="639">
        <f t="shared" si="3"/>
        <v>0</v>
      </c>
      <c r="AB38" s="639">
        <f t="shared" si="8"/>
        <v>0</v>
      </c>
      <c r="AC38" s="641">
        <f>IF(L38=0,0,(HLOOKUP(F38,'2012-2013 CE W T&amp;D No ConsCredi'!$C$6:$P$36,D38+1,FALSE)))</f>
        <v>0</v>
      </c>
      <c r="AD38" s="639">
        <f t="shared" si="4"/>
        <v>0</v>
      </c>
      <c r="AE38" s="642" t="e">
        <f t="shared" si="17"/>
        <v>#DIV/0!</v>
      </c>
      <c r="AF38" s="1332"/>
      <c r="AG38" s="1332"/>
      <c r="AH38" s="1332"/>
      <c r="AI38" s="1332"/>
      <c r="AJ38" s="1332"/>
      <c r="AK38" s="1332"/>
      <c r="AL38" s="1332"/>
      <c r="AM38" s="1332"/>
      <c r="AN38" s="1332"/>
      <c r="AO38" s="1332"/>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32"/>
      <c r="HW38" s="1332"/>
      <c r="HX38" s="1332"/>
      <c r="HY38" s="1332"/>
      <c r="HZ38" s="1332"/>
      <c r="IA38" s="1332"/>
      <c r="IB38" s="1332"/>
      <c r="IC38" s="1332"/>
      <c r="ID38" s="1332"/>
      <c r="IE38" s="1332"/>
      <c r="IF38" s="1332"/>
      <c r="IG38" s="1332"/>
      <c r="IH38" s="1332"/>
      <c r="II38" s="1332"/>
      <c r="IJ38" s="1332"/>
      <c r="IK38" s="1332"/>
      <c r="IL38" s="1332"/>
      <c r="IM38" s="1332"/>
      <c r="IN38" s="1332"/>
      <c r="IO38" s="1332"/>
      <c r="IP38" s="1332"/>
      <c r="IQ38" s="1332"/>
      <c r="IR38" s="1332"/>
      <c r="IS38" s="1332"/>
      <c r="IT38" s="1332"/>
      <c r="IU38" s="1332"/>
      <c r="IV38" s="1332"/>
      <c r="IW38" s="1332"/>
      <c r="IX38" s="1332"/>
      <c r="IY38" s="1332"/>
      <c r="IZ38" s="1332"/>
      <c r="JA38" s="1332"/>
      <c r="JB38" s="1332"/>
      <c r="JC38" s="1332"/>
      <c r="JD38" s="1332"/>
      <c r="JE38" s="1332"/>
      <c r="JF38" s="1332"/>
      <c r="JG38" s="1332"/>
      <c r="JH38" s="1332"/>
      <c r="JI38" s="1332"/>
      <c r="JJ38" s="1332"/>
      <c r="JK38" s="1332"/>
      <c r="JL38" s="1332"/>
      <c r="JM38" s="1332"/>
      <c r="JN38" s="1332"/>
      <c r="JO38" s="1332"/>
      <c r="JP38" s="1332"/>
      <c r="JQ38" s="1332"/>
      <c r="JR38" s="1332"/>
      <c r="JS38" s="1332"/>
      <c r="JT38" s="1332"/>
      <c r="JU38" s="1332"/>
      <c r="JV38" s="1332"/>
      <c r="JW38" s="1332"/>
      <c r="JX38" s="1332"/>
      <c r="JY38" s="1332"/>
      <c r="JZ38" s="1332"/>
      <c r="KA38" s="1332"/>
      <c r="KB38" s="1332"/>
      <c r="KC38" s="1332"/>
      <c r="KD38" s="1332"/>
      <c r="KE38" s="1332"/>
      <c r="KF38" s="1332"/>
      <c r="KG38" s="1332"/>
      <c r="KH38" s="1332"/>
      <c r="KI38" s="1332"/>
      <c r="KJ38" s="1332"/>
      <c r="KK38" s="1332"/>
      <c r="KL38" s="1332"/>
      <c r="KM38" s="1332"/>
      <c r="KN38" s="1332"/>
      <c r="KO38" s="1332"/>
      <c r="KP38" s="1332"/>
      <c r="KQ38" s="1332"/>
      <c r="KR38" s="1332"/>
      <c r="KS38" s="1332"/>
      <c r="KT38" s="1332"/>
      <c r="KU38" s="1332"/>
      <c r="KV38" s="1332"/>
      <c r="KW38" s="1332"/>
      <c r="KX38" s="1332"/>
      <c r="KY38" s="1332"/>
      <c r="KZ38" s="1332"/>
      <c r="LA38" s="1332"/>
      <c r="LB38" s="1332"/>
      <c r="LC38" s="1332"/>
      <c r="LD38" s="1332"/>
      <c r="LE38" s="1332"/>
      <c r="LF38" s="1332"/>
      <c r="LG38" s="1332"/>
      <c r="LH38" s="1332"/>
      <c r="LI38" s="1332"/>
      <c r="LJ38" s="1332"/>
      <c r="LK38" s="1332"/>
      <c r="LL38" s="1332"/>
      <c r="LM38" s="1332"/>
      <c r="LN38" s="1332"/>
      <c r="LO38" s="1332"/>
      <c r="LP38" s="1332"/>
      <c r="LQ38" s="1332"/>
      <c r="LR38" s="1332"/>
      <c r="LS38" s="1332"/>
      <c r="LT38" s="1332"/>
      <c r="LU38" s="1332"/>
      <c r="LV38" s="1332"/>
      <c r="LW38" s="1332"/>
      <c r="LX38" s="1332"/>
      <c r="LY38" s="1332"/>
      <c r="LZ38" s="1332"/>
      <c r="MA38" s="1332"/>
      <c r="MB38" s="1332"/>
      <c r="MC38" s="1332"/>
      <c r="MD38" s="1332"/>
      <c r="ME38" s="1332"/>
      <c r="MF38" s="1332"/>
      <c r="MG38" s="1332"/>
      <c r="MH38" s="1332"/>
      <c r="MI38" s="1332"/>
      <c r="MJ38" s="1332"/>
      <c r="MK38" s="1332"/>
      <c r="ML38" s="1332"/>
      <c r="MM38" s="1332"/>
      <c r="MN38" s="1332"/>
      <c r="MO38" s="1332"/>
      <c r="MP38" s="1332"/>
      <c r="MQ38" s="1332"/>
      <c r="MR38" s="1332"/>
      <c r="MS38" s="1332"/>
      <c r="MT38" s="1332"/>
      <c r="MU38" s="1332"/>
      <c r="MV38" s="1332"/>
      <c r="MW38" s="1332"/>
      <c r="MX38" s="1332"/>
      <c r="MY38" s="1332"/>
      <c r="MZ38" s="1332"/>
      <c r="NA38" s="1332"/>
      <c r="NB38" s="1332"/>
      <c r="NC38" s="1332"/>
      <c r="ND38" s="1332"/>
      <c r="NE38" s="1332"/>
      <c r="NF38" s="1332"/>
      <c r="NG38" s="1332"/>
      <c r="NH38" s="1332"/>
      <c r="NI38" s="1332"/>
      <c r="NJ38" s="1332"/>
      <c r="NK38" s="1332"/>
      <c r="NL38" s="1332"/>
      <c r="NM38" s="1332"/>
      <c r="NN38" s="1332"/>
      <c r="NO38" s="1332"/>
      <c r="NP38" s="1332"/>
      <c r="NQ38" s="1332"/>
      <c r="NR38" s="1332"/>
      <c r="NS38" s="1332"/>
      <c r="NT38" s="1332"/>
      <c r="NU38" s="1332"/>
      <c r="NV38" s="1332"/>
      <c r="NW38" s="1332"/>
      <c r="NX38" s="1332"/>
      <c r="NY38" s="1332"/>
      <c r="NZ38" s="1332"/>
      <c r="OA38" s="1332"/>
      <c r="OB38" s="1332"/>
      <c r="OC38" s="1332"/>
      <c r="OD38" s="1332"/>
      <c r="OE38" s="1332"/>
      <c r="OF38" s="1332"/>
      <c r="OG38" s="1332"/>
      <c r="OH38" s="1332"/>
      <c r="OI38" s="1332"/>
      <c r="OJ38" s="1332"/>
      <c r="OK38" s="1332"/>
      <c r="OL38" s="1332"/>
      <c r="OM38" s="1332"/>
      <c r="ON38" s="1332"/>
      <c r="OO38" s="1332"/>
      <c r="OP38" s="1332"/>
      <c r="OQ38" s="1332"/>
      <c r="OR38" s="1332"/>
      <c r="OS38" s="1332"/>
      <c r="OT38" s="1332"/>
      <c r="OU38" s="1332"/>
      <c r="OV38" s="1332"/>
      <c r="OW38" s="1332"/>
      <c r="OX38" s="1332"/>
      <c r="OY38" s="1332"/>
      <c r="OZ38" s="1332"/>
      <c r="PA38" s="1332"/>
      <c r="PB38" s="1332"/>
      <c r="PC38" s="1332"/>
      <c r="PD38" s="1332"/>
      <c r="PE38" s="1332"/>
      <c r="PF38" s="1332"/>
      <c r="PG38" s="1332"/>
      <c r="PH38" s="1332"/>
      <c r="PI38" s="1332"/>
      <c r="PJ38" s="1332"/>
      <c r="PK38" s="1332"/>
      <c r="PL38" s="1332"/>
      <c r="PM38" s="1332"/>
      <c r="PN38" s="1332"/>
      <c r="PO38" s="1332"/>
      <c r="PP38" s="1332"/>
      <c r="PQ38" s="1332"/>
      <c r="PR38" s="1332"/>
      <c r="PS38" s="1332"/>
      <c r="PT38" s="1332"/>
      <c r="PU38" s="1332"/>
      <c r="PV38" s="1332"/>
      <c r="PW38" s="1332"/>
      <c r="PX38" s="1332"/>
      <c r="PY38" s="1332"/>
      <c r="PZ38" s="1332"/>
      <c r="QA38" s="1332"/>
      <c r="QB38" s="1332"/>
      <c r="QC38" s="1332"/>
      <c r="QD38" s="1332"/>
      <c r="QE38" s="1332"/>
      <c r="QF38" s="1332"/>
      <c r="QG38" s="1332"/>
      <c r="QH38" s="1332"/>
      <c r="QI38" s="1332"/>
      <c r="QJ38" s="1332"/>
      <c r="QK38" s="1332"/>
      <c r="QL38" s="1332"/>
      <c r="QM38" s="1332"/>
      <c r="QN38" s="1332"/>
      <c r="QO38" s="1332"/>
      <c r="QP38" s="1332"/>
      <c r="QQ38" s="1332"/>
      <c r="QR38" s="1332"/>
      <c r="QS38" s="1332"/>
      <c r="QT38" s="1332"/>
      <c r="QU38" s="1332"/>
      <c r="QV38" s="1332"/>
      <c r="QW38" s="1332"/>
      <c r="QX38" s="1332"/>
      <c r="QY38" s="1332"/>
      <c r="QZ38" s="1332"/>
      <c r="RA38" s="1332"/>
      <c r="RB38" s="1332"/>
      <c r="RC38" s="1332"/>
      <c r="RD38" s="1332"/>
      <c r="RE38" s="1332"/>
      <c r="RF38" s="1332"/>
      <c r="RG38" s="1332"/>
      <c r="RH38" s="1332"/>
      <c r="RI38" s="1332"/>
      <c r="RJ38" s="1332"/>
      <c r="RK38" s="1332"/>
      <c r="RL38" s="1332"/>
      <c r="RM38" s="1332"/>
      <c r="RN38" s="1332"/>
      <c r="RO38" s="1332"/>
      <c r="RP38" s="1332"/>
      <c r="RQ38" s="1332"/>
      <c r="RR38" s="1332"/>
      <c r="RS38" s="1332"/>
      <c r="RT38" s="1332"/>
      <c r="RU38" s="1332"/>
      <c r="RV38" s="1332"/>
      <c r="RW38" s="1332"/>
      <c r="RX38" s="1332"/>
      <c r="RY38" s="1332"/>
      <c r="RZ38" s="1332"/>
      <c r="SA38" s="1332"/>
      <c r="SB38" s="1332"/>
      <c r="SC38" s="1332"/>
      <c r="SD38" s="1332"/>
      <c r="SE38" s="1332"/>
      <c r="SF38" s="1332"/>
      <c r="SG38" s="1332"/>
      <c r="SH38" s="1332"/>
      <c r="SI38" s="1332"/>
      <c r="SJ38" s="1332"/>
      <c r="SK38" s="1332"/>
      <c r="SL38" s="1332"/>
      <c r="SM38" s="1332"/>
      <c r="SN38" s="1332"/>
      <c r="SO38" s="1332"/>
      <c r="SP38" s="1332"/>
      <c r="SQ38" s="1332"/>
      <c r="SR38" s="1332"/>
      <c r="SS38" s="1332"/>
      <c r="ST38" s="1332"/>
      <c r="SU38" s="1332"/>
      <c r="SV38" s="1332"/>
      <c r="SW38" s="1332"/>
      <c r="SX38" s="1332"/>
      <c r="SY38" s="1332"/>
      <c r="SZ38" s="1332"/>
      <c r="TA38" s="1332"/>
      <c r="TB38" s="1332"/>
      <c r="TC38" s="1332"/>
      <c r="TD38" s="645"/>
    </row>
    <row r="39" spans="1:524" s="643" customFormat="1" ht="15">
      <c r="A39" s="1459"/>
      <c r="B39" s="635" t="s">
        <v>60</v>
      </c>
      <c r="C39" s="652" t="s">
        <v>328</v>
      </c>
      <c r="D39" s="636">
        <v>30</v>
      </c>
      <c r="E39" s="604">
        <f t="shared" si="5"/>
        <v>0</v>
      </c>
      <c r="F39" s="636" t="s">
        <v>31</v>
      </c>
      <c r="G39" s="653">
        <v>0</v>
      </c>
      <c r="H39" s="650">
        <v>2.21</v>
      </c>
      <c r="I39" s="639">
        <v>1.43</v>
      </c>
      <c r="J39" s="639">
        <v>1.43</v>
      </c>
      <c r="K39" s="639">
        <f t="shared" si="0"/>
        <v>0</v>
      </c>
      <c r="L39" s="640">
        <f t="shared" si="18"/>
        <v>0</v>
      </c>
      <c r="M39" s="639">
        <v>0.39290343663999999</v>
      </c>
      <c r="N39" s="639">
        <f t="shared" si="6"/>
        <v>0</v>
      </c>
      <c r="O39" s="639">
        <f t="shared" si="19"/>
        <v>0</v>
      </c>
      <c r="P39" s="639">
        <f t="shared" si="20"/>
        <v>0</v>
      </c>
      <c r="Q39" s="639">
        <f t="shared" si="21"/>
        <v>0</v>
      </c>
      <c r="R39" s="639">
        <v>0</v>
      </c>
      <c r="S39" s="639">
        <f t="shared" si="1"/>
        <v>0</v>
      </c>
      <c r="T39" s="639"/>
      <c r="U39" s="639">
        <f t="shared" si="7"/>
        <v>0</v>
      </c>
      <c r="V39" s="639">
        <f t="shared" si="14"/>
        <v>0</v>
      </c>
      <c r="W39" s="641">
        <f>IF(L39=0,0,(HLOOKUP(F39,'2012-2013 CE W T&amp;D &amp; ConsCredit'!$C$6:$P$36,D39+1,FALSE)))</f>
        <v>0</v>
      </c>
      <c r="X39" s="639">
        <f t="shared" si="2"/>
        <v>0</v>
      </c>
      <c r="Y39" s="642" t="e">
        <f t="shared" si="22"/>
        <v>#DIV/0!</v>
      </c>
      <c r="AA39" s="639">
        <f t="shared" si="3"/>
        <v>0</v>
      </c>
      <c r="AB39" s="639">
        <f t="shared" si="8"/>
        <v>0</v>
      </c>
      <c r="AC39" s="641">
        <f>IF(L39=0,0,(HLOOKUP(F39,'2012-2013 CE W T&amp;D No ConsCredi'!$C$6:$P$36,D39+1,FALSE)))</f>
        <v>0</v>
      </c>
      <c r="AD39" s="639">
        <f t="shared" si="4"/>
        <v>0</v>
      </c>
      <c r="AE39" s="642" t="e">
        <f t="shared" si="17"/>
        <v>#DIV/0!</v>
      </c>
      <c r="AF39" s="1332"/>
      <c r="AG39" s="1332"/>
      <c r="AH39" s="1332"/>
      <c r="AI39" s="1332"/>
      <c r="AJ39" s="1332"/>
      <c r="AK39" s="1332"/>
      <c r="AL39" s="1332"/>
      <c r="AM39" s="1332"/>
      <c r="AN39" s="1332"/>
      <c r="AO39" s="1332"/>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c r="BJ39" s="1332"/>
      <c r="BK39" s="1332"/>
      <c r="BL39" s="1332"/>
      <c r="BM39" s="1332"/>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2"/>
      <c r="DI39" s="1332"/>
      <c r="DJ39" s="1332"/>
      <c r="DK39" s="1332"/>
      <c r="DL39" s="1332"/>
      <c r="DM39" s="1332"/>
      <c r="DN39" s="1332"/>
      <c r="DO39" s="1332"/>
      <c r="DP39" s="1332"/>
      <c r="DQ39" s="1332"/>
      <c r="DR39" s="1332"/>
      <c r="DS39" s="1332"/>
      <c r="DT39" s="1332"/>
      <c r="DU39" s="1332"/>
      <c r="DV39" s="1332"/>
      <c r="DW39" s="1332"/>
      <c r="DX39" s="1332"/>
      <c r="DY39" s="1332"/>
      <c r="DZ39" s="1332"/>
      <c r="EA39" s="1332"/>
      <c r="EB39" s="1332"/>
      <c r="EC39" s="1332"/>
      <c r="ED39" s="1332"/>
      <c r="EE39" s="1332"/>
      <c r="EF39" s="1332"/>
      <c r="EG39" s="1332"/>
      <c r="EH39" s="1332"/>
      <c r="EI39" s="1332"/>
      <c r="EJ39" s="1332"/>
      <c r="EK39" s="1332"/>
      <c r="EL39" s="1332"/>
      <c r="EM39" s="1332"/>
      <c r="EN39" s="1332"/>
      <c r="EO39" s="1332"/>
      <c r="EP39" s="1332"/>
      <c r="EQ39" s="1332"/>
      <c r="ER39" s="1332"/>
      <c r="ES39" s="1332"/>
      <c r="ET39" s="1332"/>
      <c r="EU39" s="1332"/>
      <c r="EV39" s="1332"/>
      <c r="EW39" s="1332"/>
      <c r="EX39" s="1332"/>
      <c r="EY39" s="1332"/>
      <c r="EZ39" s="1332"/>
      <c r="FA39" s="1332"/>
      <c r="FB39" s="1332"/>
      <c r="FC39" s="1332"/>
      <c r="FD39" s="1332"/>
      <c r="FE39" s="1332"/>
      <c r="FF39" s="1332"/>
      <c r="FG39" s="1332"/>
      <c r="FH39" s="1332"/>
      <c r="FI39" s="1332"/>
      <c r="FJ39" s="1332"/>
      <c r="FK39" s="1332"/>
      <c r="FL39" s="1332"/>
      <c r="FM39" s="1332"/>
      <c r="FN39" s="1332"/>
      <c r="FO39" s="1332"/>
      <c r="FP39" s="1332"/>
      <c r="FQ39" s="1332"/>
      <c r="FR39" s="1332"/>
      <c r="FS39" s="1332"/>
      <c r="FT39" s="1332"/>
      <c r="FU39" s="1332"/>
      <c r="FV39" s="1332"/>
      <c r="FW39" s="1332"/>
      <c r="FX39" s="1332"/>
      <c r="FY39" s="1332"/>
      <c r="FZ39" s="1332"/>
      <c r="GA39" s="1332"/>
      <c r="GB39" s="1332"/>
      <c r="GC39" s="1332"/>
      <c r="GD39" s="1332"/>
      <c r="GE39" s="1332"/>
      <c r="GF39" s="1332"/>
      <c r="GG39" s="1332"/>
      <c r="GH39" s="1332"/>
      <c r="GI39" s="1332"/>
      <c r="GJ39" s="1332"/>
      <c r="GK39" s="1332"/>
      <c r="GL39" s="1332"/>
      <c r="GM39" s="1332"/>
      <c r="GN39" s="1332"/>
      <c r="GO39" s="1332"/>
      <c r="GP39" s="1332"/>
      <c r="GQ39" s="1332"/>
      <c r="GR39" s="1332"/>
      <c r="GS39" s="1332"/>
      <c r="GT39" s="1332"/>
      <c r="GU39" s="1332"/>
      <c r="GV39" s="1332"/>
      <c r="GW39" s="1332"/>
      <c r="GX39" s="1332"/>
      <c r="GY39" s="1332"/>
      <c r="GZ39" s="1332"/>
      <c r="HA39" s="1332"/>
      <c r="HB39" s="1332"/>
      <c r="HC39" s="1332"/>
      <c r="HD39" s="1332"/>
      <c r="HE39" s="1332"/>
      <c r="HF39" s="1332"/>
      <c r="HG39" s="1332"/>
      <c r="HH39" s="1332"/>
      <c r="HI39" s="1332"/>
      <c r="HJ39" s="1332"/>
      <c r="HK39" s="1332"/>
      <c r="HL39" s="1332"/>
      <c r="HM39" s="1332"/>
      <c r="HN39" s="1332"/>
      <c r="HO39" s="1332"/>
      <c r="HP39" s="1332"/>
      <c r="HQ39" s="1332"/>
      <c r="HR39" s="1332"/>
      <c r="HS39" s="1332"/>
      <c r="HT39" s="1332"/>
      <c r="HU39" s="1332"/>
      <c r="HV39" s="1332"/>
      <c r="HW39" s="1332"/>
      <c r="HX39" s="1332"/>
      <c r="HY39" s="1332"/>
      <c r="HZ39" s="1332"/>
      <c r="IA39" s="1332"/>
      <c r="IB39" s="1332"/>
      <c r="IC39" s="1332"/>
      <c r="ID39" s="1332"/>
      <c r="IE39" s="1332"/>
      <c r="IF39" s="1332"/>
      <c r="IG39" s="1332"/>
      <c r="IH39" s="1332"/>
      <c r="II39" s="1332"/>
      <c r="IJ39" s="1332"/>
      <c r="IK39" s="1332"/>
      <c r="IL39" s="1332"/>
      <c r="IM39" s="1332"/>
      <c r="IN39" s="1332"/>
      <c r="IO39" s="1332"/>
      <c r="IP39" s="1332"/>
      <c r="IQ39" s="1332"/>
      <c r="IR39" s="1332"/>
      <c r="IS39" s="1332"/>
      <c r="IT39" s="1332"/>
      <c r="IU39" s="1332"/>
      <c r="IV39" s="1332"/>
      <c r="IW39" s="1332"/>
      <c r="IX39" s="1332"/>
      <c r="IY39" s="1332"/>
      <c r="IZ39" s="1332"/>
      <c r="JA39" s="1332"/>
      <c r="JB39" s="1332"/>
      <c r="JC39" s="1332"/>
      <c r="JD39" s="1332"/>
      <c r="JE39" s="1332"/>
      <c r="JF39" s="1332"/>
      <c r="JG39" s="1332"/>
      <c r="JH39" s="1332"/>
      <c r="JI39" s="1332"/>
      <c r="JJ39" s="1332"/>
      <c r="JK39" s="1332"/>
      <c r="JL39" s="1332"/>
      <c r="JM39" s="1332"/>
      <c r="JN39" s="1332"/>
      <c r="JO39" s="1332"/>
      <c r="JP39" s="1332"/>
      <c r="JQ39" s="1332"/>
      <c r="JR39" s="1332"/>
      <c r="JS39" s="1332"/>
      <c r="JT39" s="1332"/>
      <c r="JU39" s="1332"/>
      <c r="JV39" s="1332"/>
      <c r="JW39" s="1332"/>
      <c r="JX39" s="1332"/>
      <c r="JY39" s="1332"/>
      <c r="JZ39" s="1332"/>
      <c r="KA39" s="1332"/>
      <c r="KB39" s="1332"/>
      <c r="KC39" s="1332"/>
      <c r="KD39" s="1332"/>
      <c r="KE39" s="1332"/>
      <c r="KF39" s="1332"/>
      <c r="KG39" s="1332"/>
      <c r="KH39" s="1332"/>
      <c r="KI39" s="1332"/>
      <c r="KJ39" s="1332"/>
      <c r="KK39" s="1332"/>
      <c r="KL39" s="1332"/>
      <c r="KM39" s="1332"/>
      <c r="KN39" s="1332"/>
      <c r="KO39" s="1332"/>
      <c r="KP39" s="1332"/>
      <c r="KQ39" s="1332"/>
      <c r="KR39" s="1332"/>
      <c r="KS39" s="1332"/>
      <c r="KT39" s="1332"/>
      <c r="KU39" s="1332"/>
      <c r="KV39" s="1332"/>
      <c r="KW39" s="1332"/>
      <c r="KX39" s="1332"/>
      <c r="KY39" s="1332"/>
      <c r="KZ39" s="1332"/>
      <c r="LA39" s="1332"/>
      <c r="LB39" s="1332"/>
      <c r="LC39" s="1332"/>
      <c r="LD39" s="1332"/>
      <c r="LE39" s="1332"/>
      <c r="LF39" s="1332"/>
      <c r="LG39" s="1332"/>
      <c r="LH39" s="1332"/>
      <c r="LI39" s="1332"/>
      <c r="LJ39" s="1332"/>
      <c r="LK39" s="1332"/>
      <c r="LL39" s="1332"/>
      <c r="LM39" s="1332"/>
      <c r="LN39" s="1332"/>
      <c r="LO39" s="1332"/>
      <c r="LP39" s="1332"/>
      <c r="LQ39" s="1332"/>
      <c r="LR39" s="1332"/>
      <c r="LS39" s="1332"/>
      <c r="LT39" s="1332"/>
      <c r="LU39" s="1332"/>
      <c r="LV39" s="1332"/>
      <c r="LW39" s="1332"/>
      <c r="LX39" s="1332"/>
      <c r="LY39" s="1332"/>
      <c r="LZ39" s="1332"/>
      <c r="MA39" s="1332"/>
      <c r="MB39" s="1332"/>
      <c r="MC39" s="1332"/>
      <c r="MD39" s="1332"/>
      <c r="ME39" s="1332"/>
      <c r="MF39" s="1332"/>
      <c r="MG39" s="1332"/>
      <c r="MH39" s="1332"/>
      <c r="MI39" s="1332"/>
      <c r="MJ39" s="1332"/>
      <c r="MK39" s="1332"/>
      <c r="ML39" s="1332"/>
      <c r="MM39" s="1332"/>
      <c r="MN39" s="1332"/>
      <c r="MO39" s="1332"/>
      <c r="MP39" s="1332"/>
      <c r="MQ39" s="1332"/>
      <c r="MR39" s="1332"/>
      <c r="MS39" s="1332"/>
      <c r="MT39" s="1332"/>
      <c r="MU39" s="1332"/>
      <c r="MV39" s="1332"/>
      <c r="MW39" s="1332"/>
      <c r="MX39" s="1332"/>
      <c r="MY39" s="1332"/>
      <c r="MZ39" s="1332"/>
      <c r="NA39" s="1332"/>
      <c r="NB39" s="1332"/>
      <c r="NC39" s="1332"/>
      <c r="ND39" s="1332"/>
      <c r="NE39" s="1332"/>
      <c r="NF39" s="1332"/>
      <c r="NG39" s="1332"/>
      <c r="NH39" s="1332"/>
      <c r="NI39" s="1332"/>
      <c r="NJ39" s="1332"/>
      <c r="NK39" s="1332"/>
      <c r="NL39" s="1332"/>
      <c r="NM39" s="1332"/>
      <c r="NN39" s="1332"/>
      <c r="NO39" s="1332"/>
      <c r="NP39" s="1332"/>
      <c r="NQ39" s="1332"/>
      <c r="NR39" s="1332"/>
      <c r="NS39" s="1332"/>
      <c r="NT39" s="1332"/>
      <c r="NU39" s="1332"/>
      <c r="NV39" s="1332"/>
      <c r="NW39" s="1332"/>
      <c r="NX39" s="1332"/>
      <c r="NY39" s="1332"/>
      <c r="NZ39" s="1332"/>
      <c r="OA39" s="1332"/>
      <c r="OB39" s="1332"/>
      <c r="OC39" s="1332"/>
      <c r="OD39" s="1332"/>
      <c r="OE39" s="1332"/>
      <c r="OF39" s="1332"/>
      <c r="OG39" s="1332"/>
      <c r="OH39" s="1332"/>
      <c r="OI39" s="1332"/>
      <c r="OJ39" s="1332"/>
      <c r="OK39" s="1332"/>
      <c r="OL39" s="1332"/>
      <c r="OM39" s="1332"/>
      <c r="ON39" s="1332"/>
      <c r="OO39" s="1332"/>
      <c r="OP39" s="1332"/>
      <c r="OQ39" s="1332"/>
      <c r="OR39" s="1332"/>
      <c r="OS39" s="1332"/>
      <c r="OT39" s="1332"/>
      <c r="OU39" s="1332"/>
      <c r="OV39" s="1332"/>
      <c r="OW39" s="1332"/>
      <c r="OX39" s="1332"/>
      <c r="OY39" s="1332"/>
      <c r="OZ39" s="1332"/>
      <c r="PA39" s="1332"/>
      <c r="PB39" s="1332"/>
      <c r="PC39" s="1332"/>
      <c r="PD39" s="1332"/>
      <c r="PE39" s="1332"/>
      <c r="PF39" s="1332"/>
      <c r="PG39" s="1332"/>
      <c r="PH39" s="1332"/>
      <c r="PI39" s="1332"/>
      <c r="PJ39" s="1332"/>
      <c r="PK39" s="1332"/>
      <c r="PL39" s="1332"/>
      <c r="PM39" s="1332"/>
      <c r="PN39" s="1332"/>
      <c r="PO39" s="1332"/>
      <c r="PP39" s="1332"/>
      <c r="PQ39" s="1332"/>
      <c r="PR39" s="1332"/>
      <c r="PS39" s="1332"/>
      <c r="PT39" s="1332"/>
      <c r="PU39" s="1332"/>
      <c r="PV39" s="1332"/>
      <c r="PW39" s="1332"/>
      <c r="PX39" s="1332"/>
      <c r="PY39" s="1332"/>
      <c r="PZ39" s="1332"/>
      <c r="QA39" s="1332"/>
      <c r="QB39" s="1332"/>
      <c r="QC39" s="1332"/>
      <c r="QD39" s="1332"/>
      <c r="QE39" s="1332"/>
      <c r="QF39" s="1332"/>
      <c r="QG39" s="1332"/>
      <c r="QH39" s="1332"/>
      <c r="QI39" s="1332"/>
      <c r="QJ39" s="1332"/>
      <c r="QK39" s="1332"/>
      <c r="QL39" s="1332"/>
      <c r="QM39" s="1332"/>
      <c r="QN39" s="1332"/>
      <c r="QO39" s="1332"/>
      <c r="QP39" s="1332"/>
      <c r="QQ39" s="1332"/>
      <c r="QR39" s="1332"/>
      <c r="QS39" s="1332"/>
      <c r="QT39" s="1332"/>
      <c r="QU39" s="1332"/>
      <c r="QV39" s="1332"/>
      <c r="QW39" s="1332"/>
      <c r="QX39" s="1332"/>
      <c r="QY39" s="1332"/>
      <c r="QZ39" s="1332"/>
      <c r="RA39" s="1332"/>
      <c r="RB39" s="1332"/>
      <c r="RC39" s="1332"/>
      <c r="RD39" s="1332"/>
      <c r="RE39" s="1332"/>
      <c r="RF39" s="1332"/>
      <c r="RG39" s="1332"/>
      <c r="RH39" s="1332"/>
      <c r="RI39" s="1332"/>
      <c r="RJ39" s="1332"/>
      <c r="RK39" s="1332"/>
      <c r="RL39" s="1332"/>
      <c r="RM39" s="1332"/>
      <c r="RN39" s="1332"/>
      <c r="RO39" s="1332"/>
      <c r="RP39" s="1332"/>
      <c r="RQ39" s="1332"/>
      <c r="RR39" s="1332"/>
      <c r="RS39" s="1332"/>
      <c r="RT39" s="1332"/>
      <c r="RU39" s="1332"/>
      <c r="RV39" s="1332"/>
      <c r="RW39" s="1332"/>
      <c r="RX39" s="1332"/>
      <c r="RY39" s="1332"/>
      <c r="RZ39" s="1332"/>
      <c r="SA39" s="1332"/>
      <c r="SB39" s="1332"/>
      <c r="SC39" s="1332"/>
      <c r="SD39" s="1332"/>
      <c r="SE39" s="1332"/>
      <c r="SF39" s="1332"/>
      <c r="SG39" s="1332"/>
      <c r="SH39" s="1332"/>
      <c r="SI39" s="1332"/>
      <c r="SJ39" s="1332"/>
      <c r="SK39" s="1332"/>
      <c r="SL39" s="1332"/>
      <c r="SM39" s="1332"/>
      <c r="SN39" s="1332"/>
      <c r="SO39" s="1332"/>
      <c r="SP39" s="1332"/>
      <c r="SQ39" s="1332"/>
      <c r="SR39" s="1332"/>
      <c r="SS39" s="1332"/>
      <c r="ST39" s="1332"/>
      <c r="SU39" s="1332"/>
      <c r="SV39" s="1332"/>
      <c r="SW39" s="1332"/>
      <c r="SX39" s="1332"/>
      <c r="SY39" s="1332"/>
      <c r="SZ39" s="1332"/>
      <c r="TA39" s="1332"/>
      <c r="TB39" s="1332"/>
      <c r="TC39" s="1332"/>
      <c r="TD39" s="645"/>
    </row>
    <row r="40" spans="1:524" s="643" customFormat="1" ht="15">
      <c r="A40" s="1459"/>
      <c r="B40" s="635" t="s">
        <v>60</v>
      </c>
      <c r="C40" s="652" t="s">
        <v>329</v>
      </c>
      <c r="D40" s="636">
        <v>30</v>
      </c>
      <c r="E40" s="604"/>
      <c r="F40" s="636" t="s">
        <v>31</v>
      </c>
      <c r="G40" s="653">
        <v>0</v>
      </c>
      <c r="H40" s="638">
        <v>2.08</v>
      </c>
      <c r="I40" s="639">
        <v>1.43</v>
      </c>
      <c r="J40" s="639">
        <v>1.43</v>
      </c>
      <c r="K40" s="639">
        <f t="shared" si="0"/>
        <v>0</v>
      </c>
      <c r="L40" s="640">
        <f t="shared" si="18"/>
        <v>0</v>
      </c>
      <c r="M40" s="639">
        <v>0.39290343663999999</v>
      </c>
      <c r="N40" s="639">
        <f t="shared" si="6"/>
        <v>0</v>
      </c>
      <c r="O40" s="639">
        <f t="shared" si="19"/>
        <v>0</v>
      </c>
      <c r="P40" s="639">
        <f t="shared" si="20"/>
        <v>0</v>
      </c>
      <c r="Q40" s="639">
        <f t="shared" si="21"/>
        <v>0</v>
      </c>
      <c r="R40" s="639">
        <v>0</v>
      </c>
      <c r="S40" s="639">
        <f t="shared" si="1"/>
        <v>0</v>
      </c>
      <c r="T40" s="639"/>
      <c r="U40" s="639">
        <f t="shared" si="7"/>
        <v>0</v>
      </c>
      <c r="V40" s="639">
        <f t="shared" si="14"/>
        <v>0</v>
      </c>
      <c r="W40" s="641">
        <f>IF(L40=0,0,(HLOOKUP(F40,'2012-2013 CE W T&amp;D &amp; ConsCredit'!$C$6:$P$36,D40+1,FALSE)))</f>
        <v>0</v>
      </c>
      <c r="X40" s="639">
        <f t="shared" si="2"/>
        <v>0</v>
      </c>
      <c r="Y40" s="642" t="e">
        <f t="shared" si="22"/>
        <v>#DIV/0!</v>
      </c>
      <c r="AA40" s="639">
        <f t="shared" si="3"/>
        <v>0</v>
      </c>
      <c r="AB40" s="639">
        <f t="shared" si="8"/>
        <v>0</v>
      </c>
      <c r="AC40" s="641">
        <f>IF(L40=0,0,(HLOOKUP(F40,'2012-2013 CE W T&amp;D No ConsCredi'!$C$6:$P$36,D40+1,FALSE)))</f>
        <v>0</v>
      </c>
      <c r="AD40" s="639">
        <f t="shared" si="4"/>
        <v>0</v>
      </c>
      <c r="AE40" s="642" t="e">
        <f t="shared" si="17"/>
        <v>#DIV/0!</v>
      </c>
      <c r="AF40" s="1332"/>
      <c r="AG40" s="1332"/>
      <c r="AH40" s="1332"/>
      <c r="AI40" s="1332"/>
      <c r="AJ40" s="1332"/>
      <c r="AK40" s="1332"/>
      <c r="AL40" s="1332"/>
      <c r="AM40" s="1332"/>
      <c r="AN40" s="1332"/>
      <c r="AO40" s="1332"/>
      <c r="AP40" s="1332"/>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32"/>
      <c r="HW40" s="1332"/>
      <c r="HX40" s="1332"/>
      <c r="HY40" s="1332"/>
      <c r="HZ40" s="1332"/>
      <c r="IA40" s="1332"/>
      <c r="IB40" s="1332"/>
      <c r="IC40" s="1332"/>
      <c r="ID40" s="1332"/>
      <c r="IE40" s="1332"/>
      <c r="IF40" s="1332"/>
      <c r="IG40" s="1332"/>
      <c r="IH40" s="1332"/>
      <c r="II40" s="1332"/>
      <c r="IJ40" s="1332"/>
      <c r="IK40" s="1332"/>
      <c r="IL40" s="1332"/>
      <c r="IM40" s="1332"/>
      <c r="IN40" s="1332"/>
      <c r="IO40" s="1332"/>
      <c r="IP40" s="1332"/>
      <c r="IQ40" s="1332"/>
      <c r="IR40" s="1332"/>
      <c r="IS40" s="1332"/>
      <c r="IT40" s="1332"/>
      <c r="IU40" s="1332"/>
      <c r="IV40" s="1332"/>
      <c r="IW40" s="1332"/>
      <c r="IX40" s="1332"/>
      <c r="IY40" s="1332"/>
      <c r="IZ40" s="1332"/>
      <c r="JA40" s="1332"/>
      <c r="JB40" s="1332"/>
      <c r="JC40" s="1332"/>
      <c r="JD40" s="1332"/>
      <c r="JE40" s="1332"/>
      <c r="JF40" s="1332"/>
      <c r="JG40" s="1332"/>
      <c r="JH40" s="1332"/>
      <c r="JI40" s="1332"/>
      <c r="JJ40" s="1332"/>
      <c r="JK40" s="1332"/>
      <c r="JL40" s="1332"/>
      <c r="JM40" s="1332"/>
      <c r="JN40" s="1332"/>
      <c r="JO40" s="1332"/>
      <c r="JP40" s="1332"/>
      <c r="JQ40" s="1332"/>
      <c r="JR40" s="1332"/>
      <c r="JS40" s="1332"/>
      <c r="JT40" s="1332"/>
      <c r="JU40" s="1332"/>
      <c r="JV40" s="1332"/>
      <c r="JW40" s="1332"/>
      <c r="JX40" s="1332"/>
      <c r="JY40" s="1332"/>
      <c r="JZ40" s="1332"/>
      <c r="KA40" s="1332"/>
      <c r="KB40" s="1332"/>
      <c r="KC40" s="1332"/>
      <c r="KD40" s="1332"/>
      <c r="KE40" s="1332"/>
      <c r="KF40" s="1332"/>
      <c r="KG40" s="1332"/>
      <c r="KH40" s="1332"/>
      <c r="KI40" s="1332"/>
      <c r="KJ40" s="1332"/>
      <c r="KK40" s="1332"/>
      <c r="KL40" s="1332"/>
      <c r="KM40" s="1332"/>
      <c r="KN40" s="1332"/>
      <c r="KO40" s="1332"/>
      <c r="KP40" s="1332"/>
      <c r="KQ40" s="1332"/>
      <c r="KR40" s="1332"/>
      <c r="KS40" s="1332"/>
      <c r="KT40" s="1332"/>
      <c r="KU40" s="1332"/>
      <c r="KV40" s="1332"/>
      <c r="KW40" s="1332"/>
      <c r="KX40" s="1332"/>
      <c r="KY40" s="1332"/>
      <c r="KZ40" s="1332"/>
      <c r="LA40" s="1332"/>
      <c r="LB40" s="1332"/>
      <c r="LC40" s="1332"/>
      <c r="LD40" s="1332"/>
      <c r="LE40" s="1332"/>
      <c r="LF40" s="1332"/>
      <c r="LG40" s="1332"/>
      <c r="LH40" s="1332"/>
      <c r="LI40" s="1332"/>
      <c r="LJ40" s="1332"/>
      <c r="LK40" s="1332"/>
      <c r="LL40" s="1332"/>
      <c r="LM40" s="1332"/>
      <c r="LN40" s="1332"/>
      <c r="LO40" s="1332"/>
      <c r="LP40" s="1332"/>
      <c r="LQ40" s="1332"/>
      <c r="LR40" s="1332"/>
      <c r="LS40" s="1332"/>
      <c r="LT40" s="1332"/>
      <c r="LU40" s="1332"/>
      <c r="LV40" s="1332"/>
      <c r="LW40" s="1332"/>
      <c r="LX40" s="1332"/>
      <c r="LY40" s="1332"/>
      <c r="LZ40" s="1332"/>
      <c r="MA40" s="1332"/>
      <c r="MB40" s="1332"/>
      <c r="MC40" s="1332"/>
      <c r="MD40" s="1332"/>
      <c r="ME40" s="1332"/>
      <c r="MF40" s="1332"/>
      <c r="MG40" s="1332"/>
      <c r="MH40" s="1332"/>
      <c r="MI40" s="1332"/>
      <c r="MJ40" s="1332"/>
      <c r="MK40" s="1332"/>
      <c r="ML40" s="1332"/>
      <c r="MM40" s="1332"/>
      <c r="MN40" s="1332"/>
      <c r="MO40" s="1332"/>
      <c r="MP40" s="1332"/>
      <c r="MQ40" s="1332"/>
      <c r="MR40" s="1332"/>
      <c r="MS40" s="1332"/>
      <c r="MT40" s="1332"/>
      <c r="MU40" s="1332"/>
      <c r="MV40" s="1332"/>
      <c r="MW40" s="1332"/>
      <c r="MX40" s="1332"/>
      <c r="MY40" s="1332"/>
      <c r="MZ40" s="1332"/>
      <c r="NA40" s="1332"/>
      <c r="NB40" s="1332"/>
      <c r="NC40" s="1332"/>
      <c r="ND40" s="1332"/>
      <c r="NE40" s="1332"/>
      <c r="NF40" s="1332"/>
      <c r="NG40" s="1332"/>
      <c r="NH40" s="1332"/>
      <c r="NI40" s="1332"/>
      <c r="NJ40" s="1332"/>
      <c r="NK40" s="1332"/>
      <c r="NL40" s="1332"/>
      <c r="NM40" s="1332"/>
      <c r="NN40" s="1332"/>
      <c r="NO40" s="1332"/>
      <c r="NP40" s="1332"/>
      <c r="NQ40" s="1332"/>
      <c r="NR40" s="1332"/>
      <c r="NS40" s="1332"/>
      <c r="NT40" s="1332"/>
      <c r="NU40" s="1332"/>
      <c r="NV40" s="1332"/>
      <c r="NW40" s="1332"/>
      <c r="NX40" s="1332"/>
      <c r="NY40" s="1332"/>
      <c r="NZ40" s="1332"/>
      <c r="OA40" s="1332"/>
      <c r="OB40" s="1332"/>
      <c r="OC40" s="1332"/>
      <c r="OD40" s="1332"/>
      <c r="OE40" s="1332"/>
      <c r="OF40" s="1332"/>
      <c r="OG40" s="1332"/>
      <c r="OH40" s="1332"/>
      <c r="OI40" s="1332"/>
      <c r="OJ40" s="1332"/>
      <c r="OK40" s="1332"/>
      <c r="OL40" s="1332"/>
      <c r="OM40" s="1332"/>
      <c r="ON40" s="1332"/>
      <c r="OO40" s="1332"/>
      <c r="OP40" s="1332"/>
      <c r="OQ40" s="1332"/>
      <c r="OR40" s="1332"/>
      <c r="OS40" s="1332"/>
      <c r="OT40" s="1332"/>
      <c r="OU40" s="1332"/>
      <c r="OV40" s="1332"/>
      <c r="OW40" s="1332"/>
      <c r="OX40" s="1332"/>
      <c r="OY40" s="1332"/>
      <c r="OZ40" s="1332"/>
      <c r="PA40" s="1332"/>
      <c r="PB40" s="1332"/>
      <c r="PC40" s="1332"/>
      <c r="PD40" s="1332"/>
      <c r="PE40" s="1332"/>
      <c r="PF40" s="1332"/>
      <c r="PG40" s="1332"/>
      <c r="PH40" s="1332"/>
      <c r="PI40" s="1332"/>
      <c r="PJ40" s="1332"/>
      <c r="PK40" s="1332"/>
      <c r="PL40" s="1332"/>
      <c r="PM40" s="1332"/>
      <c r="PN40" s="1332"/>
      <c r="PO40" s="1332"/>
      <c r="PP40" s="1332"/>
      <c r="PQ40" s="1332"/>
      <c r="PR40" s="1332"/>
      <c r="PS40" s="1332"/>
      <c r="PT40" s="1332"/>
      <c r="PU40" s="1332"/>
      <c r="PV40" s="1332"/>
      <c r="PW40" s="1332"/>
      <c r="PX40" s="1332"/>
      <c r="PY40" s="1332"/>
      <c r="PZ40" s="1332"/>
      <c r="QA40" s="1332"/>
      <c r="QB40" s="1332"/>
      <c r="QC40" s="1332"/>
      <c r="QD40" s="1332"/>
      <c r="QE40" s="1332"/>
      <c r="QF40" s="1332"/>
      <c r="QG40" s="1332"/>
      <c r="QH40" s="1332"/>
      <c r="QI40" s="1332"/>
      <c r="QJ40" s="1332"/>
      <c r="QK40" s="1332"/>
      <c r="QL40" s="1332"/>
      <c r="QM40" s="1332"/>
      <c r="QN40" s="1332"/>
      <c r="QO40" s="1332"/>
      <c r="QP40" s="1332"/>
      <c r="QQ40" s="1332"/>
      <c r="QR40" s="1332"/>
      <c r="QS40" s="1332"/>
      <c r="QT40" s="1332"/>
      <c r="QU40" s="1332"/>
      <c r="QV40" s="1332"/>
      <c r="QW40" s="1332"/>
      <c r="QX40" s="1332"/>
      <c r="QY40" s="1332"/>
      <c r="QZ40" s="1332"/>
      <c r="RA40" s="1332"/>
      <c r="RB40" s="1332"/>
      <c r="RC40" s="1332"/>
      <c r="RD40" s="1332"/>
      <c r="RE40" s="1332"/>
      <c r="RF40" s="1332"/>
      <c r="RG40" s="1332"/>
      <c r="RH40" s="1332"/>
      <c r="RI40" s="1332"/>
      <c r="RJ40" s="1332"/>
      <c r="RK40" s="1332"/>
      <c r="RL40" s="1332"/>
      <c r="RM40" s="1332"/>
      <c r="RN40" s="1332"/>
      <c r="RO40" s="1332"/>
      <c r="RP40" s="1332"/>
      <c r="RQ40" s="1332"/>
      <c r="RR40" s="1332"/>
      <c r="RS40" s="1332"/>
      <c r="RT40" s="1332"/>
      <c r="RU40" s="1332"/>
      <c r="RV40" s="1332"/>
      <c r="RW40" s="1332"/>
      <c r="RX40" s="1332"/>
      <c r="RY40" s="1332"/>
      <c r="RZ40" s="1332"/>
      <c r="SA40" s="1332"/>
      <c r="SB40" s="1332"/>
      <c r="SC40" s="1332"/>
      <c r="SD40" s="1332"/>
      <c r="SE40" s="1332"/>
      <c r="SF40" s="1332"/>
      <c r="SG40" s="1332"/>
      <c r="SH40" s="1332"/>
      <c r="SI40" s="1332"/>
      <c r="SJ40" s="1332"/>
      <c r="SK40" s="1332"/>
      <c r="SL40" s="1332"/>
      <c r="SM40" s="1332"/>
      <c r="SN40" s="1332"/>
      <c r="SO40" s="1332"/>
      <c r="SP40" s="1332"/>
      <c r="SQ40" s="1332"/>
      <c r="SR40" s="1332"/>
      <c r="SS40" s="1332"/>
      <c r="ST40" s="1332"/>
      <c r="SU40" s="1332"/>
      <c r="SV40" s="1332"/>
      <c r="SW40" s="1332"/>
      <c r="SX40" s="1332"/>
      <c r="SY40" s="1332"/>
      <c r="SZ40" s="1332"/>
      <c r="TA40" s="1332"/>
      <c r="TB40" s="1332"/>
      <c r="TC40" s="1332"/>
      <c r="TD40" s="645"/>
    </row>
    <row r="41" spans="1:524" s="643" customFormat="1" ht="15">
      <c r="A41" s="1459"/>
      <c r="B41" s="635" t="s">
        <v>60</v>
      </c>
      <c r="C41" s="652" t="s">
        <v>330</v>
      </c>
      <c r="D41" s="636">
        <v>30</v>
      </c>
      <c r="E41" s="604"/>
      <c r="F41" s="636" t="s">
        <v>31</v>
      </c>
      <c r="G41" s="653">
        <v>385170</v>
      </c>
      <c r="H41" s="638">
        <v>1.63</v>
      </c>
      <c r="I41" s="639">
        <v>1.1599999999999999</v>
      </c>
      <c r="J41" s="639">
        <v>1.1599999999999999</v>
      </c>
      <c r="K41" s="639">
        <f t="shared" si="0"/>
        <v>0</v>
      </c>
      <c r="L41" s="640">
        <f t="shared" si="18"/>
        <v>627827.1</v>
      </c>
      <c r="M41" s="639">
        <v>0.31871887168000002</v>
      </c>
      <c r="N41" s="639">
        <f t="shared" si="6"/>
        <v>122760.94780498561</v>
      </c>
      <c r="O41" s="639">
        <f t="shared" si="19"/>
        <v>446797.19999999995</v>
      </c>
      <c r="P41" s="639">
        <f t="shared" si="20"/>
        <v>0</v>
      </c>
      <c r="Q41" s="639">
        <f t="shared" si="21"/>
        <v>446797.19999999995</v>
      </c>
      <c r="R41" s="639">
        <v>0</v>
      </c>
      <c r="S41" s="639">
        <f t="shared" si="1"/>
        <v>569558.14780498552</v>
      </c>
      <c r="T41" s="639"/>
      <c r="U41" s="639">
        <f t="shared" si="7"/>
        <v>526880.80277982017</v>
      </c>
      <c r="V41" s="639">
        <f t="shared" si="14"/>
        <v>0</v>
      </c>
      <c r="W41" s="641">
        <f>IF(L41=0,0,(HLOOKUP(F41,'2012-2013 CE W T&amp;D &amp; ConsCredit'!$C$6:$P$36,D41+1,FALSE)))</f>
        <v>2.1430340648595396</v>
      </c>
      <c r="X41" s="639">
        <f t="shared" si="2"/>
        <v>1345454.8621419766</v>
      </c>
      <c r="Y41" s="642">
        <f t="shared" si="22"/>
        <v>2.5536228593704009</v>
      </c>
      <c r="AA41" s="639">
        <f t="shared" si="3"/>
        <v>569558.14780498552</v>
      </c>
      <c r="AB41" s="639">
        <f t="shared" si="8"/>
        <v>526880.80277982017</v>
      </c>
      <c r="AC41" s="641">
        <f>IF(L41=0,0,(HLOOKUP(F41,'2012-2013 CE W T&amp;D No ConsCredi'!$C$6:$P$36,D41+1,FALSE)))</f>
        <v>1.9482127862359451</v>
      </c>
      <c r="AD41" s="639">
        <f t="shared" si="4"/>
        <v>1223140.7837654334</v>
      </c>
      <c r="AE41" s="642">
        <f t="shared" si="17"/>
        <v>2.3214753267003645</v>
      </c>
      <c r="AF41" s="1332"/>
      <c r="AG41" s="1332"/>
      <c r="AH41" s="1332"/>
      <c r="AI41" s="1332"/>
      <c r="AJ41" s="1332"/>
      <c r="AK41" s="1332"/>
      <c r="AL41" s="1332"/>
      <c r="AM41" s="1332"/>
      <c r="AN41" s="1332"/>
      <c r="AO41" s="1332"/>
      <c r="AP41" s="1332"/>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32"/>
      <c r="HW41" s="1332"/>
      <c r="HX41" s="1332"/>
      <c r="HY41" s="1332"/>
      <c r="HZ41" s="1332"/>
      <c r="IA41" s="1332"/>
      <c r="IB41" s="1332"/>
      <c r="IC41" s="1332"/>
      <c r="ID41" s="1332"/>
      <c r="IE41" s="1332"/>
      <c r="IF41" s="1332"/>
      <c r="IG41" s="1332"/>
      <c r="IH41" s="1332"/>
      <c r="II41" s="1332"/>
      <c r="IJ41" s="1332"/>
      <c r="IK41" s="1332"/>
      <c r="IL41" s="1332"/>
      <c r="IM41" s="1332"/>
      <c r="IN41" s="1332"/>
      <c r="IO41" s="1332"/>
      <c r="IP41" s="1332"/>
      <c r="IQ41" s="1332"/>
      <c r="IR41" s="1332"/>
      <c r="IS41" s="1332"/>
      <c r="IT41" s="1332"/>
      <c r="IU41" s="1332"/>
      <c r="IV41" s="1332"/>
      <c r="IW41" s="1332"/>
      <c r="IX41" s="1332"/>
      <c r="IY41" s="1332"/>
      <c r="IZ41" s="1332"/>
      <c r="JA41" s="1332"/>
      <c r="JB41" s="1332"/>
      <c r="JC41" s="1332"/>
      <c r="JD41" s="1332"/>
      <c r="JE41" s="1332"/>
      <c r="JF41" s="1332"/>
      <c r="JG41" s="1332"/>
      <c r="JH41" s="1332"/>
      <c r="JI41" s="1332"/>
      <c r="JJ41" s="1332"/>
      <c r="JK41" s="1332"/>
      <c r="JL41" s="1332"/>
      <c r="JM41" s="1332"/>
      <c r="JN41" s="1332"/>
      <c r="JO41" s="1332"/>
      <c r="JP41" s="1332"/>
      <c r="JQ41" s="1332"/>
      <c r="JR41" s="1332"/>
      <c r="JS41" s="1332"/>
      <c r="JT41" s="1332"/>
      <c r="JU41" s="1332"/>
      <c r="JV41" s="1332"/>
      <c r="JW41" s="1332"/>
      <c r="JX41" s="1332"/>
      <c r="JY41" s="1332"/>
      <c r="JZ41" s="1332"/>
      <c r="KA41" s="1332"/>
      <c r="KB41" s="1332"/>
      <c r="KC41" s="1332"/>
      <c r="KD41" s="1332"/>
      <c r="KE41" s="1332"/>
      <c r="KF41" s="1332"/>
      <c r="KG41" s="1332"/>
      <c r="KH41" s="1332"/>
      <c r="KI41" s="1332"/>
      <c r="KJ41" s="1332"/>
      <c r="KK41" s="1332"/>
      <c r="KL41" s="1332"/>
      <c r="KM41" s="1332"/>
      <c r="KN41" s="1332"/>
      <c r="KO41" s="1332"/>
      <c r="KP41" s="1332"/>
      <c r="KQ41" s="1332"/>
      <c r="KR41" s="1332"/>
      <c r="KS41" s="1332"/>
      <c r="KT41" s="1332"/>
      <c r="KU41" s="1332"/>
      <c r="KV41" s="1332"/>
      <c r="KW41" s="1332"/>
      <c r="KX41" s="1332"/>
      <c r="KY41" s="1332"/>
      <c r="KZ41" s="1332"/>
      <c r="LA41" s="1332"/>
      <c r="LB41" s="1332"/>
      <c r="LC41" s="1332"/>
      <c r="LD41" s="1332"/>
      <c r="LE41" s="1332"/>
      <c r="LF41" s="1332"/>
      <c r="LG41" s="1332"/>
      <c r="LH41" s="1332"/>
      <c r="LI41" s="1332"/>
      <c r="LJ41" s="1332"/>
      <c r="LK41" s="1332"/>
      <c r="LL41" s="1332"/>
      <c r="LM41" s="1332"/>
      <c r="LN41" s="1332"/>
      <c r="LO41" s="1332"/>
      <c r="LP41" s="1332"/>
      <c r="LQ41" s="1332"/>
      <c r="LR41" s="1332"/>
      <c r="LS41" s="1332"/>
      <c r="LT41" s="1332"/>
      <c r="LU41" s="1332"/>
      <c r="LV41" s="1332"/>
      <c r="LW41" s="1332"/>
      <c r="LX41" s="1332"/>
      <c r="LY41" s="1332"/>
      <c r="LZ41" s="1332"/>
      <c r="MA41" s="1332"/>
      <c r="MB41" s="1332"/>
      <c r="MC41" s="1332"/>
      <c r="MD41" s="1332"/>
      <c r="ME41" s="1332"/>
      <c r="MF41" s="1332"/>
      <c r="MG41" s="1332"/>
      <c r="MH41" s="1332"/>
      <c r="MI41" s="1332"/>
      <c r="MJ41" s="1332"/>
      <c r="MK41" s="1332"/>
      <c r="ML41" s="1332"/>
      <c r="MM41" s="1332"/>
      <c r="MN41" s="1332"/>
      <c r="MO41" s="1332"/>
      <c r="MP41" s="1332"/>
      <c r="MQ41" s="1332"/>
      <c r="MR41" s="1332"/>
      <c r="MS41" s="1332"/>
      <c r="MT41" s="1332"/>
      <c r="MU41" s="1332"/>
      <c r="MV41" s="1332"/>
      <c r="MW41" s="1332"/>
      <c r="MX41" s="1332"/>
      <c r="MY41" s="1332"/>
      <c r="MZ41" s="1332"/>
      <c r="NA41" s="1332"/>
      <c r="NB41" s="1332"/>
      <c r="NC41" s="1332"/>
      <c r="ND41" s="1332"/>
      <c r="NE41" s="1332"/>
      <c r="NF41" s="1332"/>
      <c r="NG41" s="1332"/>
      <c r="NH41" s="1332"/>
      <c r="NI41" s="1332"/>
      <c r="NJ41" s="1332"/>
      <c r="NK41" s="1332"/>
      <c r="NL41" s="1332"/>
      <c r="NM41" s="1332"/>
      <c r="NN41" s="1332"/>
      <c r="NO41" s="1332"/>
      <c r="NP41" s="1332"/>
      <c r="NQ41" s="1332"/>
      <c r="NR41" s="1332"/>
      <c r="NS41" s="1332"/>
      <c r="NT41" s="1332"/>
      <c r="NU41" s="1332"/>
      <c r="NV41" s="1332"/>
      <c r="NW41" s="1332"/>
      <c r="NX41" s="1332"/>
      <c r="NY41" s="1332"/>
      <c r="NZ41" s="1332"/>
      <c r="OA41" s="1332"/>
      <c r="OB41" s="1332"/>
      <c r="OC41" s="1332"/>
      <c r="OD41" s="1332"/>
      <c r="OE41" s="1332"/>
      <c r="OF41" s="1332"/>
      <c r="OG41" s="1332"/>
      <c r="OH41" s="1332"/>
      <c r="OI41" s="1332"/>
      <c r="OJ41" s="1332"/>
      <c r="OK41" s="1332"/>
      <c r="OL41" s="1332"/>
      <c r="OM41" s="1332"/>
      <c r="ON41" s="1332"/>
      <c r="OO41" s="1332"/>
      <c r="OP41" s="1332"/>
      <c r="OQ41" s="1332"/>
      <c r="OR41" s="1332"/>
      <c r="OS41" s="1332"/>
      <c r="OT41" s="1332"/>
      <c r="OU41" s="1332"/>
      <c r="OV41" s="1332"/>
      <c r="OW41" s="1332"/>
      <c r="OX41" s="1332"/>
      <c r="OY41" s="1332"/>
      <c r="OZ41" s="1332"/>
      <c r="PA41" s="1332"/>
      <c r="PB41" s="1332"/>
      <c r="PC41" s="1332"/>
      <c r="PD41" s="1332"/>
      <c r="PE41" s="1332"/>
      <c r="PF41" s="1332"/>
      <c r="PG41" s="1332"/>
      <c r="PH41" s="1332"/>
      <c r="PI41" s="1332"/>
      <c r="PJ41" s="1332"/>
      <c r="PK41" s="1332"/>
      <c r="PL41" s="1332"/>
      <c r="PM41" s="1332"/>
      <c r="PN41" s="1332"/>
      <c r="PO41" s="1332"/>
      <c r="PP41" s="1332"/>
      <c r="PQ41" s="1332"/>
      <c r="PR41" s="1332"/>
      <c r="PS41" s="1332"/>
      <c r="PT41" s="1332"/>
      <c r="PU41" s="1332"/>
      <c r="PV41" s="1332"/>
      <c r="PW41" s="1332"/>
      <c r="PX41" s="1332"/>
      <c r="PY41" s="1332"/>
      <c r="PZ41" s="1332"/>
      <c r="QA41" s="1332"/>
      <c r="QB41" s="1332"/>
      <c r="QC41" s="1332"/>
      <c r="QD41" s="1332"/>
      <c r="QE41" s="1332"/>
      <c r="QF41" s="1332"/>
      <c r="QG41" s="1332"/>
      <c r="QH41" s="1332"/>
      <c r="QI41" s="1332"/>
      <c r="QJ41" s="1332"/>
      <c r="QK41" s="1332"/>
      <c r="QL41" s="1332"/>
      <c r="QM41" s="1332"/>
      <c r="QN41" s="1332"/>
      <c r="QO41" s="1332"/>
      <c r="QP41" s="1332"/>
      <c r="QQ41" s="1332"/>
      <c r="QR41" s="1332"/>
      <c r="QS41" s="1332"/>
      <c r="QT41" s="1332"/>
      <c r="QU41" s="1332"/>
      <c r="QV41" s="1332"/>
      <c r="QW41" s="1332"/>
      <c r="QX41" s="1332"/>
      <c r="QY41" s="1332"/>
      <c r="QZ41" s="1332"/>
      <c r="RA41" s="1332"/>
      <c r="RB41" s="1332"/>
      <c r="RC41" s="1332"/>
      <c r="RD41" s="1332"/>
      <c r="RE41" s="1332"/>
      <c r="RF41" s="1332"/>
      <c r="RG41" s="1332"/>
      <c r="RH41" s="1332"/>
      <c r="RI41" s="1332"/>
      <c r="RJ41" s="1332"/>
      <c r="RK41" s="1332"/>
      <c r="RL41" s="1332"/>
      <c r="RM41" s="1332"/>
      <c r="RN41" s="1332"/>
      <c r="RO41" s="1332"/>
      <c r="RP41" s="1332"/>
      <c r="RQ41" s="1332"/>
      <c r="RR41" s="1332"/>
      <c r="RS41" s="1332"/>
      <c r="RT41" s="1332"/>
      <c r="RU41" s="1332"/>
      <c r="RV41" s="1332"/>
      <c r="RW41" s="1332"/>
      <c r="RX41" s="1332"/>
      <c r="RY41" s="1332"/>
      <c r="RZ41" s="1332"/>
      <c r="SA41" s="1332"/>
      <c r="SB41" s="1332"/>
      <c r="SC41" s="1332"/>
      <c r="SD41" s="1332"/>
      <c r="SE41" s="1332"/>
      <c r="SF41" s="1332"/>
      <c r="SG41" s="1332"/>
      <c r="SH41" s="1332"/>
      <c r="SI41" s="1332"/>
      <c r="SJ41" s="1332"/>
      <c r="SK41" s="1332"/>
      <c r="SL41" s="1332"/>
      <c r="SM41" s="1332"/>
      <c r="SN41" s="1332"/>
      <c r="SO41" s="1332"/>
      <c r="SP41" s="1332"/>
      <c r="SQ41" s="1332"/>
      <c r="SR41" s="1332"/>
      <c r="SS41" s="1332"/>
      <c r="ST41" s="1332"/>
      <c r="SU41" s="1332"/>
      <c r="SV41" s="1332"/>
      <c r="SW41" s="1332"/>
      <c r="SX41" s="1332"/>
      <c r="SY41" s="1332"/>
      <c r="SZ41" s="1332"/>
      <c r="TA41" s="1332"/>
      <c r="TB41" s="1332"/>
      <c r="TC41" s="1332"/>
      <c r="TD41" s="645"/>
    </row>
    <row r="42" spans="1:524" s="643" customFormat="1" ht="15">
      <c r="A42" s="1458"/>
      <c r="B42" s="635" t="s">
        <v>60</v>
      </c>
      <c r="C42" s="652" t="s">
        <v>331</v>
      </c>
      <c r="D42" s="636">
        <v>30</v>
      </c>
      <c r="E42" s="604"/>
      <c r="F42" s="636" t="s">
        <v>31</v>
      </c>
      <c r="G42" s="653">
        <v>0</v>
      </c>
      <c r="H42" s="638">
        <v>3.43</v>
      </c>
      <c r="I42" s="639">
        <v>1.68</v>
      </c>
      <c r="J42" s="639">
        <v>1.68</v>
      </c>
      <c r="K42" s="639">
        <f t="shared" si="0"/>
        <v>0</v>
      </c>
      <c r="L42" s="640">
        <f t="shared" si="18"/>
        <v>0</v>
      </c>
      <c r="M42" s="639">
        <v>0.46159284864</v>
      </c>
      <c r="N42" s="639">
        <f t="shared" si="6"/>
        <v>0</v>
      </c>
      <c r="O42" s="639">
        <f t="shared" si="19"/>
        <v>0</v>
      </c>
      <c r="P42" s="639">
        <f t="shared" si="20"/>
        <v>0</v>
      </c>
      <c r="Q42" s="639">
        <f t="shared" si="21"/>
        <v>0</v>
      </c>
      <c r="R42" s="639">
        <v>0</v>
      </c>
      <c r="S42" s="639">
        <f t="shared" si="1"/>
        <v>0</v>
      </c>
      <c r="T42" s="639"/>
      <c r="U42" s="639">
        <f t="shared" si="7"/>
        <v>0</v>
      </c>
      <c r="V42" s="639">
        <f t="shared" si="14"/>
        <v>0</v>
      </c>
      <c r="W42" s="641">
        <f>IF(L42=0,0,(HLOOKUP(F42,'2012-2013 CE W T&amp;D &amp; ConsCredit'!$C$6:$P$36,D42+1,FALSE)))</f>
        <v>0</v>
      </c>
      <c r="X42" s="639">
        <f t="shared" si="2"/>
        <v>0</v>
      </c>
      <c r="Y42" s="642" t="e">
        <f t="shared" si="22"/>
        <v>#DIV/0!</v>
      </c>
      <c r="AA42" s="639">
        <f t="shared" si="3"/>
        <v>0</v>
      </c>
      <c r="AB42" s="639">
        <f t="shared" si="8"/>
        <v>0</v>
      </c>
      <c r="AC42" s="641">
        <f>IF(L42=0,0,(HLOOKUP(F42,'2012-2013 CE W T&amp;D No ConsCredi'!$C$6:$P$36,D42+1,FALSE)))</f>
        <v>0</v>
      </c>
      <c r="AD42" s="639">
        <f t="shared" si="4"/>
        <v>0</v>
      </c>
      <c r="AE42" s="642" t="e">
        <f t="shared" si="17"/>
        <v>#DIV/0!</v>
      </c>
      <c r="AF42" s="1332"/>
      <c r="AG42" s="1332"/>
      <c r="AH42" s="1332"/>
      <c r="AI42" s="1332"/>
      <c r="AJ42" s="1332"/>
      <c r="AK42" s="1332"/>
      <c r="AL42" s="1332"/>
      <c r="AM42" s="1332"/>
      <c r="AN42" s="1332"/>
      <c r="AO42" s="1332"/>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32"/>
      <c r="HW42" s="1332"/>
      <c r="HX42" s="1332"/>
      <c r="HY42" s="1332"/>
      <c r="HZ42" s="1332"/>
      <c r="IA42" s="1332"/>
      <c r="IB42" s="1332"/>
      <c r="IC42" s="1332"/>
      <c r="ID42" s="1332"/>
      <c r="IE42" s="1332"/>
      <c r="IF42" s="1332"/>
      <c r="IG42" s="1332"/>
      <c r="IH42" s="1332"/>
      <c r="II42" s="1332"/>
      <c r="IJ42" s="1332"/>
      <c r="IK42" s="1332"/>
      <c r="IL42" s="1332"/>
      <c r="IM42" s="1332"/>
      <c r="IN42" s="1332"/>
      <c r="IO42" s="1332"/>
      <c r="IP42" s="1332"/>
      <c r="IQ42" s="1332"/>
      <c r="IR42" s="1332"/>
      <c r="IS42" s="1332"/>
      <c r="IT42" s="1332"/>
      <c r="IU42" s="1332"/>
      <c r="IV42" s="1332"/>
      <c r="IW42" s="1332"/>
      <c r="IX42" s="1332"/>
      <c r="IY42" s="1332"/>
      <c r="IZ42" s="1332"/>
      <c r="JA42" s="1332"/>
      <c r="JB42" s="1332"/>
      <c r="JC42" s="1332"/>
      <c r="JD42" s="1332"/>
      <c r="JE42" s="1332"/>
      <c r="JF42" s="1332"/>
      <c r="JG42" s="1332"/>
      <c r="JH42" s="1332"/>
      <c r="JI42" s="1332"/>
      <c r="JJ42" s="1332"/>
      <c r="JK42" s="1332"/>
      <c r="JL42" s="1332"/>
      <c r="JM42" s="1332"/>
      <c r="JN42" s="1332"/>
      <c r="JO42" s="1332"/>
      <c r="JP42" s="1332"/>
      <c r="JQ42" s="1332"/>
      <c r="JR42" s="1332"/>
      <c r="JS42" s="1332"/>
      <c r="JT42" s="1332"/>
      <c r="JU42" s="1332"/>
      <c r="JV42" s="1332"/>
      <c r="JW42" s="1332"/>
      <c r="JX42" s="1332"/>
      <c r="JY42" s="1332"/>
      <c r="JZ42" s="1332"/>
      <c r="KA42" s="1332"/>
      <c r="KB42" s="1332"/>
      <c r="KC42" s="1332"/>
      <c r="KD42" s="1332"/>
      <c r="KE42" s="1332"/>
      <c r="KF42" s="1332"/>
      <c r="KG42" s="1332"/>
      <c r="KH42" s="1332"/>
      <c r="KI42" s="1332"/>
      <c r="KJ42" s="1332"/>
      <c r="KK42" s="1332"/>
      <c r="KL42" s="1332"/>
      <c r="KM42" s="1332"/>
      <c r="KN42" s="1332"/>
      <c r="KO42" s="1332"/>
      <c r="KP42" s="1332"/>
      <c r="KQ42" s="1332"/>
      <c r="KR42" s="1332"/>
      <c r="KS42" s="1332"/>
      <c r="KT42" s="1332"/>
      <c r="KU42" s="1332"/>
      <c r="KV42" s="1332"/>
      <c r="KW42" s="1332"/>
      <c r="KX42" s="1332"/>
      <c r="KY42" s="1332"/>
      <c r="KZ42" s="1332"/>
      <c r="LA42" s="1332"/>
      <c r="LB42" s="1332"/>
      <c r="LC42" s="1332"/>
      <c r="LD42" s="1332"/>
      <c r="LE42" s="1332"/>
      <c r="LF42" s="1332"/>
      <c r="LG42" s="1332"/>
      <c r="LH42" s="1332"/>
      <c r="LI42" s="1332"/>
      <c r="LJ42" s="1332"/>
      <c r="LK42" s="1332"/>
      <c r="LL42" s="1332"/>
      <c r="LM42" s="1332"/>
      <c r="LN42" s="1332"/>
      <c r="LO42" s="1332"/>
      <c r="LP42" s="1332"/>
      <c r="LQ42" s="1332"/>
      <c r="LR42" s="1332"/>
      <c r="LS42" s="1332"/>
      <c r="LT42" s="1332"/>
      <c r="LU42" s="1332"/>
      <c r="LV42" s="1332"/>
      <c r="LW42" s="1332"/>
      <c r="LX42" s="1332"/>
      <c r="LY42" s="1332"/>
      <c r="LZ42" s="1332"/>
      <c r="MA42" s="1332"/>
      <c r="MB42" s="1332"/>
      <c r="MC42" s="1332"/>
      <c r="MD42" s="1332"/>
      <c r="ME42" s="1332"/>
      <c r="MF42" s="1332"/>
      <c r="MG42" s="1332"/>
      <c r="MH42" s="1332"/>
      <c r="MI42" s="1332"/>
      <c r="MJ42" s="1332"/>
      <c r="MK42" s="1332"/>
      <c r="ML42" s="1332"/>
      <c r="MM42" s="1332"/>
      <c r="MN42" s="1332"/>
      <c r="MO42" s="1332"/>
      <c r="MP42" s="1332"/>
      <c r="MQ42" s="1332"/>
      <c r="MR42" s="1332"/>
      <c r="MS42" s="1332"/>
      <c r="MT42" s="1332"/>
      <c r="MU42" s="1332"/>
      <c r="MV42" s="1332"/>
      <c r="MW42" s="1332"/>
      <c r="MX42" s="1332"/>
      <c r="MY42" s="1332"/>
      <c r="MZ42" s="1332"/>
      <c r="NA42" s="1332"/>
      <c r="NB42" s="1332"/>
      <c r="NC42" s="1332"/>
      <c r="ND42" s="1332"/>
      <c r="NE42" s="1332"/>
      <c r="NF42" s="1332"/>
      <c r="NG42" s="1332"/>
      <c r="NH42" s="1332"/>
      <c r="NI42" s="1332"/>
      <c r="NJ42" s="1332"/>
      <c r="NK42" s="1332"/>
      <c r="NL42" s="1332"/>
      <c r="NM42" s="1332"/>
      <c r="NN42" s="1332"/>
      <c r="NO42" s="1332"/>
      <c r="NP42" s="1332"/>
      <c r="NQ42" s="1332"/>
      <c r="NR42" s="1332"/>
      <c r="NS42" s="1332"/>
      <c r="NT42" s="1332"/>
      <c r="NU42" s="1332"/>
      <c r="NV42" s="1332"/>
      <c r="NW42" s="1332"/>
      <c r="NX42" s="1332"/>
      <c r="NY42" s="1332"/>
      <c r="NZ42" s="1332"/>
      <c r="OA42" s="1332"/>
      <c r="OB42" s="1332"/>
      <c r="OC42" s="1332"/>
      <c r="OD42" s="1332"/>
      <c r="OE42" s="1332"/>
      <c r="OF42" s="1332"/>
      <c r="OG42" s="1332"/>
      <c r="OH42" s="1332"/>
      <c r="OI42" s="1332"/>
      <c r="OJ42" s="1332"/>
      <c r="OK42" s="1332"/>
      <c r="OL42" s="1332"/>
      <c r="OM42" s="1332"/>
      <c r="ON42" s="1332"/>
      <c r="OO42" s="1332"/>
      <c r="OP42" s="1332"/>
      <c r="OQ42" s="1332"/>
      <c r="OR42" s="1332"/>
      <c r="OS42" s="1332"/>
      <c r="OT42" s="1332"/>
      <c r="OU42" s="1332"/>
      <c r="OV42" s="1332"/>
      <c r="OW42" s="1332"/>
      <c r="OX42" s="1332"/>
      <c r="OY42" s="1332"/>
      <c r="OZ42" s="1332"/>
      <c r="PA42" s="1332"/>
      <c r="PB42" s="1332"/>
      <c r="PC42" s="1332"/>
      <c r="PD42" s="1332"/>
      <c r="PE42" s="1332"/>
      <c r="PF42" s="1332"/>
      <c r="PG42" s="1332"/>
      <c r="PH42" s="1332"/>
      <c r="PI42" s="1332"/>
      <c r="PJ42" s="1332"/>
      <c r="PK42" s="1332"/>
      <c r="PL42" s="1332"/>
      <c r="PM42" s="1332"/>
      <c r="PN42" s="1332"/>
      <c r="PO42" s="1332"/>
      <c r="PP42" s="1332"/>
      <c r="PQ42" s="1332"/>
      <c r="PR42" s="1332"/>
      <c r="PS42" s="1332"/>
      <c r="PT42" s="1332"/>
      <c r="PU42" s="1332"/>
      <c r="PV42" s="1332"/>
      <c r="PW42" s="1332"/>
      <c r="PX42" s="1332"/>
      <c r="PY42" s="1332"/>
      <c r="PZ42" s="1332"/>
      <c r="QA42" s="1332"/>
      <c r="QB42" s="1332"/>
      <c r="QC42" s="1332"/>
      <c r="QD42" s="1332"/>
      <c r="QE42" s="1332"/>
      <c r="QF42" s="1332"/>
      <c r="QG42" s="1332"/>
      <c r="QH42" s="1332"/>
      <c r="QI42" s="1332"/>
      <c r="QJ42" s="1332"/>
      <c r="QK42" s="1332"/>
      <c r="QL42" s="1332"/>
      <c r="QM42" s="1332"/>
      <c r="QN42" s="1332"/>
      <c r="QO42" s="1332"/>
      <c r="QP42" s="1332"/>
      <c r="QQ42" s="1332"/>
      <c r="QR42" s="1332"/>
      <c r="QS42" s="1332"/>
      <c r="QT42" s="1332"/>
      <c r="QU42" s="1332"/>
      <c r="QV42" s="1332"/>
      <c r="QW42" s="1332"/>
      <c r="QX42" s="1332"/>
      <c r="QY42" s="1332"/>
      <c r="QZ42" s="1332"/>
      <c r="RA42" s="1332"/>
      <c r="RB42" s="1332"/>
      <c r="RC42" s="1332"/>
      <c r="RD42" s="1332"/>
      <c r="RE42" s="1332"/>
      <c r="RF42" s="1332"/>
      <c r="RG42" s="1332"/>
      <c r="RH42" s="1332"/>
      <c r="RI42" s="1332"/>
      <c r="RJ42" s="1332"/>
      <c r="RK42" s="1332"/>
      <c r="RL42" s="1332"/>
      <c r="RM42" s="1332"/>
      <c r="RN42" s="1332"/>
      <c r="RO42" s="1332"/>
      <c r="RP42" s="1332"/>
      <c r="RQ42" s="1332"/>
      <c r="RR42" s="1332"/>
      <c r="RS42" s="1332"/>
      <c r="RT42" s="1332"/>
      <c r="RU42" s="1332"/>
      <c r="RV42" s="1332"/>
      <c r="RW42" s="1332"/>
      <c r="RX42" s="1332"/>
      <c r="RY42" s="1332"/>
      <c r="RZ42" s="1332"/>
      <c r="SA42" s="1332"/>
      <c r="SB42" s="1332"/>
      <c r="SC42" s="1332"/>
      <c r="SD42" s="1332"/>
      <c r="SE42" s="1332"/>
      <c r="SF42" s="1332"/>
      <c r="SG42" s="1332"/>
      <c r="SH42" s="1332"/>
      <c r="SI42" s="1332"/>
      <c r="SJ42" s="1332"/>
      <c r="SK42" s="1332"/>
      <c r="SL42" s="1332"/>
      <c r="SM42" s="1332"/>
      <c r="SN42" s="1332"/>
      <c r="SO42" s="1332"/>
      <c r="SP42" s="1332"/>
      <c r="SQ42" s="1332"/>
      <c r="SR42" s="1332"/>
      <c r="SS42" s="1332"/>
      <c r="ST42" s="1332"/>
      <c r="SU42" s="1332"/>
      <c r="SV42" s="1332"/>
      <c r="SW42" s="1332"/>
      <c r="SX42" s="1332"/>
      <c r="SY42" s="1332"/>
      <c r="SZ42" s="1332"/>
      <c r="TA42" s="1332"/>
      <c r="TB42" s="1332"/>
      <c r="TC42" s="1332"/>
      <c r="TD42" s="645"/>
    </row>
    <row r="43" spans="1:524" s="643" customFormat="1" ht="15">
      <c r="A43" s="1459"/>
      <c r="B43" s="635" t="s">
        <v>60</v>
      </c>
      <c r="C43" s="652" t="s">
        <v>332</v>
      </c>
      <c r="D43" s="636">
        <v>30</v>
      </c>
      <c r="E43" s="604"/>
      <c r="F43" s="636" t="s">
        <v>31</v>
      </c>
      <c r="G43" s="653">
        <v>0</v>
      </c>
      <c r="H43" s="638">
        <v>2.98</v>
      </c>
      <c r="I43" s="639">
        <v>4.42</v>
      </c>
      <c r="J43" s="639">
        <v>4.42</v>
      </c>
      <c r="K43" s="639">
        <f t="shared" si="0"/>
        <v>0</v>
      </c>
      <c r="L43" s="640">
        <f t="shared" si="18"/>
        <v>0</v>
      </c>
      <c r="M43" s="639">
        <v>1.21442880416</v>
      </c>
      <c r="N43" s="639">
        <f t="shared" si="6"/>
        <v>0</v>
      </c>
      <c r="O43" s="639">
        <f t="shared" si="19"/>
        <v>0</v>
      </c>
      <c r="P43" s="639">
        <f t="shared" si="20"/>
        <v>0</v>
      </c>
      <c r="Q43" s="639">
        <f t="shared" si="21"/>
        <v>0</v>
      </c>
      <c r="R43" s="639">
        <v>0</v>
      </c>
      <c r="S43" s="639">
        <f t="shared" si="1"/>
        <v>0</v>
      </c>
      <c r="T43" s="639"/>
      <c r="U43" s="639">
        <f t="shared" si="7"/>
        <v>0</v>
      </c>
      <c r="V43" s="639">
        <f t="shared" si="14"/>
        <v>0</v>
      </c>
      <c r="W43" s="641">
        <f>IF(L43=0,0,(HLOOKUP(F43,'2012-2013 CE W T&amp;D &amp; ConsCredit'!$C$6:$P$36,D43+1,FALSE)))</f>
        <v>0</v>
      </c>
      <c r="X43" s="639">
        <f t="shared" si="2"/>
        <v>0</v>
      </c>
      <c r="Y43" s="642" t="e">
        <f t="shared" si="22"/>
        <v>#DIV/0!</v>
      </c>
      <c r="AA43" s="639">
        <f t="shared" si="3"/>
        <v>0</v>
      </c>
      <c r="AB43" s="639">
        <f t="shared" si="8"/>
        <v>0</v>
      </c>
      <c r="AC43" s="641">
        <f>IF(L43=0,0,(HLOOKUP(F43,'2012-2013 CE W T&amp;D No ConsCredi'!$C$6:$P$36,D43+1,FALSE)))</f>
        <v>0</v>
      </c>
      <c r="AD43" s="639">
        <f t="shared" si="4"/>
        <v>0</v>
      </c>
      <c r="AE43" s="642" t="e">
        <f t="shared" si="17"/>
        <v>#DIV/0!</v>
      </c>
      <c r="AF43" s="1332"/>
      <c r="AG43" s="1332"/>
      <c r="AH43" s="1332"/>
      <c r="AI43" s="1332"/>
      <c r="AJ43" s="1332"/>
      <c r="AK43" s="1332"/>
      <c r="AL43" s="1332"/>
      <c r="AM43" s="1332"/>
      <c r="AN43" s="1332"/>
      <c r="AO43" s="1332"/>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32"/>
      <c r="HW43" s="1332"/>
      <c r="HX43" s="1332"/>
      <c r="HY43" s="1332"/>
      <c r="HZ43" s="1332"/>
      <c r="IA43" s="1332"/>
      <c r="IB43" s="1332"/>
      <c r="IC43" s="1332"/>
      <c r="ID43" s="1332"/>
      <c r="IE43" s="1332"/>
      <c r="IF43" s="1332"/>
      <c r="IG43" s="1332"/>
      <c r="IH43" s="1332"/>
      <c r="II43" s="1332"/>
      <c r="IJ43" s="1332"/>
      <c r="IK43" s="1332"/>
      <c r="IL43" s="1332"/>
      <c r="IM43" s="1332"/>
      <c r="IN43" s="1332"/>
      <c r="IO43" s="1332"/>
      <c r="IP43" s="1332"/>
      <c r="IQ43" s="1332"/>
      <c r="IR43" s="1332"/>
      <c r="IS43" s="1332"/>
      <c r="IT43" s="1332"/>
      <c r="IU43" s="1332"/>
      <c r="IV43" s="1332"/>
      <c r="IW43" s="1332"/>
      <c r="IX43" s="1332"/>
      <c r="IY43" s="1332"/>
      <c r="IZ43" s="1332"/>
      <c r="JA43" s="1332"/>
      <c r="JB43" s="1332"/>
      <c r="JC43" s="1332"/>
      <c r="JD43" s="1332"/>
      <c r="JE43" s="1332"/>
      <c r="JF43" s="1332"/>
      <c r="JG43" s="1332"/>
      <c r="JH43" s="1332"/>
      <c r="JI43" s="1332"/>
      <c r="JJ43" s="1332"/>
      <c r="JK43" s="1332"/>
      <c r="JL43" s="1332"/>
      <c r="JM43" s="1332"/>
      <c r="JN43" s="1332"/>
      <c r="JO43" s="1332"/>
      <c r="JP43" s="1332"/>
      <c r="JQ43" s="1332"/>
      <c r="JR43" s="1332"/>
      <c r="JS43" s="1332"/>
      <c r="JT43" s="1332"/>
      <c r="JU43" s="1332"/>
      <c r="JV43" s="1332"/>
      <c r="JW43" s="1332"/>
      <c r="JX43" s="1332"/>
      <c r="JY43" s="1332"/>
      <c r="JZ43" s="1332"/>
      <c r="KA43" s="1332"/>
      <c r="KB43" s="1332"/>
      <c r="KC43" s="1332"/>
      <c r="KD43" s="1332"/>
      <c r="KE43" s="1332"/>
      <c r="KF43" s="1332"/>
      <c r="KG43" s="1332"/>
      <c r="KH43" s="1332"/>
      <c r="KI43" s="1332"/>
      <c r="KJ43" s="1332"/>
      <c r="KK43" s="1332"/>
      <c r="KL43" s="1332"/>
      <c r="KM43" s="1332"/>
      <c r="KN43" s="1332"/>
      <c r="KO43" s="1332"/>
      <c r="KP43" s="1332"/>
      <c r="KQ43" s="1332"/>
      <c r="KR43" s="1332"/>
      <c r="KS43" s="1332"/>
      <c r="KT43" s="1332"/>
      <c r="KU43" s="1332"/>
      <c r="KV43" s="1332"/>
      <c r="KW43" s="1332"/>
      <c r="KX43" s="1332"/>
      <c r="KY43" s="1332"/>
      <c r="KZ43" s="1332"/>
      <c r="LA43" s="1332"/>
      <c r="LB43" s="1332"/>
      <c r="LC43" s="1332"/>
      <c r="LD43" s="1332"/>
      <c r="LE43" s="1332"/>
      <c r="LF43" s="1332"/>
      <c r="LG43" s="1332"/>
      <c r="LH43" s="1332"/>
      <c r="LI43" s="1332"/>
      <c r="LJ43" s="1332"/>
      <c r="LK43" s="1332"/>
      <c r="LL43" s="1332"/>
      <c r="LM43" s="1332"/>
      <c r="LN43" s="1332"/>
      <c r="LO43" s="1332"/>
      <c r="LP43" s="1332"/>
      <c r="LQ43" s="1332"/>
      <c r="LR43" s="1332"/>
      <c r="LS43" s="1332"/>
      <c r="LT43" s="1332"/>
      <c r="LU43" s="1332"/>
      <c r="LV43" s="1332"/>
      <c r="LW43" s="1332"/>
      <c r="LX43" s="1332"/>
      <c r="LY43" s="1332"/>
      <c r="LZ43" s="1332"/>
      <c r="MA43" s="1332"/>
      <c r="MB43" s="1332"/>
      <c r="MC43" s="1332"/>
      <c r="MD43" s="1332"/>
      <c r="ME43" s="1332"/>
      <c r="MF43" s="1332"/>
      <c r="MG43" s="1332"/>
      <c r="MH43" s="1332"/>
      <c r="MI43" s="1332"/>
      <c r="MJ43" s="1332"/>
      <c r="MK43" s="1332"/>
      <c r="ML43" s="1332"/>
      <c r="MM43" s="1332"/>
      <c r="MN43" s="1332"/>
      <c r="MO43" s="1332"/>
      <c r="MP43" s="1332"/>
      <c r="MQ43" s="1332"/>
      <c r="MR43" s="1332"/>
      <c r="MS43" s="1332"/>
      <c r="MT43" s="1332"/>
      <c r="MU43" s="1332"/>
      <c r="MV43" s="1332"/>
      <c r="MW43" s="1332"/>
      <c r="MX43" s="1332"/>
      <c r="MY43" s="1332"/>
      <c r="MZ43" s="1332"/>
      <c r="NA43" s="1332"/>
      <c r="NB43" s="1332"/>
      <c r="NC43" s="1332"/>
      <c r="ND43" s="1332"/>
      <c r="NE43" s="1332"/>
      <c r="NF43" s="1332"/>
      <c r="NG43" s="1332"/>
      <c r="NH43" s="1332"/>
      <c r="NI43" s="1332"/>
      <c r="NJ43" s="1332"/>
      <c r="NK43" s="1332"/>
      <c r="NL43" s="1332"/>
      <c r="NM43" s="1332"/>
      <c r="NN43" s="1332"/>
      <c r="NO43" s="1332"/>
      <c r="NP43" s="1332"/>
      <c r="NQ43" s="1332"/>
      <c r="NR43" s="1332"/>
      <c r="NS43" s="1332"/>
      <c r="NT43" s="1332"/>
      <c r="NU43" s="1332"/>
      <c r="NV43" s="1332"/>
      <c r="NW43" s="1332"/>
      <c r="NX43" s="1332"/>
      <c r="NY43" s="1332"/>
      <c r="NZ43" s="1332"/>
      <c r="OA43" s="1332"/>
      <c r="OB43" s="1332"/>
      <c r="OC43" s="1332"/>
      <c r="OD43" s="1332"/>
      <c r="OE43" s="1332"/>
      <c r="OF43" s="1332"/>
      <c r="OG43" s="1332"/>
      <c r="OH43" s="1332"/>
      <c r="OI43" s="1332"/>
      <c r="OJ43" s="1332"/>
      <c r="OK43" s="1332"/>
      <c r="OL43" s="1332"/>
      <c r="OM43" s="1332"/>
      <c r="ON43" s="1332"/>
      <c r="OO43" s="1332"/>
      <c r="OP43" s="1332"/>
      <c r="OQ43" s="1332"/>
      <c r="OR43" s="1332"/>
      <c r="OS43" s="1332"/>
      <c r="OT43" s="1332"/>
      <c r="OU43" s="1332"/>
      <c r="OV43" s="1332"/>
      <c r="OW43" s="1332"/>
      <c r="OX43" s="1332"/>
      <c r="OY43" s="1332"/>
      <c r="OZ43" s="1332"/>
      <c r="PA43" s="1332"/>
      <c r="PB43" s="1332"/>
      <c r="PC43" s="1332"/>
      <c r="PD43" s="1332"/>
      <c r="PE43" s="1332"/>
      <c r="PF43" s="1332"/>
      <c r="PG43" s="1332"/>
      <c r="PH43" s="1332"/>
      <c r="PI43" s="1332"/>
      <c r="PJ43" s="1332"/>
      <c r="PK43" s="1332"/>
      <c r="PL43" s="1332"/>
      <c r="PM43" s="1332"/>
      <c r="PN43" s="1332"/>
      <c r="PO43" s="1332"/>
      <c r="PP43" s="1332"/>
      <c r="PQ43" s="1332"/>
      <c r="PR43" s="1332"/>
      <c r="PS43" s="1332"/>
      <c r="PT43" s="1332"/>
      <c r="PU43" s="1332"/>
      <c r="PV43" s="1332"/>
      <c r="PW43" s="1332"/>
      <c r="PX43" s="1332"/>
      <c r="PY43" s="1332"/>
      <c r="PZ43" s="1332"/>
      <c r="QA43" s="1332"/>
      <c r="QB43" s="1332"/>
      <c r="QC43" s="1332"/>
      <c r="QD43" s="1332"/>
      <c r="QE43" s="1332"/>
      <c r="QF43" s="1332"/>
      <c r="QG43" s="1332"/>
      <c r="QH43" s="1332"/>
      <c r="QI43" s="1332"/>
      <c r="QJ43" s="1332"/>
      <c r="QK43" s="1332"/>
      <c r="QL43" s="1332"/>
      <c r="QM43" s="1332"/>
      <c r="QN43" s="1332"/>
      <c r="QO43" s="1332"/>
      <c r="QP43" s="1332"/>
      <c r="QQ43" s="1332"/>
      <c r="QR43" s="1332"/>
      <c r="QS43" s="1332"/>
      <c r="QT43" s="1332"/>
      <c r="QU43" s="1332"/>
      <c r="QV43" s="1332"/>
      <c r="QW43" s="1332"/>
      <c r="QX43" s="1332"/>
      <c r="QY43" s="1332"/>
      <c r="QZ43" s="1332"/>
      <c r="RA43" s="1332"/>
      <c r="RB43" s="1332"/>
      <c r="RC43" s="1332"/>
      <c r="RD43" s="1332"/>
      <c r="RE43" s="1332"/>
      <c r="RF43" s="1332"/>
      <c r="RG43" s="1332"/>
      <c r="RH43" s="1332"/>
      <c r="RI43" s="1332"/>
      <c r="RJ43" s="1332"/>
      <c r="RK43" s="1332"/>
      <c r="RL43" s="1332"/>
      <c r="RM43" s="1332"/>
      <c r="RN43" s="1332"/>
      <c r="RO43" s="1332"/>
      <c r="RP43" s="1332"/>
      <c r="RQ43" s="1332"/>
      <c r="RR43" s="1332"/>
      <c r="RS43" s="1332"/>
      <c r="RT43" s="1332"/>
      <c r="RU43" s="1332"/>
      <c r="RV43" s="1332"/>
      <c r="RW43" s="1332"/>
      <c r="RX43" s="1332"/>
      <c r="RY43" s="1332"/>
      <c r="RZ43" s="1332"/>
      <c r="SA43" s="1332"/>
      <c r="SB43" s="1332"/>
      <c r="SC43" s="1332"/>
      <c r="SD43" s="1332"/>
      <c r="SE43" s="1332"/>
      <c r="SF43" s="1332"/>
      <c r="SG43" s="1332"/>
      <c r="SH43" s="1332"/>
      <c r="SI43" s="1332"/>
      <c r="SJ43" s="1332"/>
      <c r="SK43" s="1332"/>
      <c r="SL43" s="1332"/>
      <c r="SM43" s="1332"/>
      <c r="SN43" s="1332"/>
      <c r="SO43" s="1332"/>
      <c r="SP43" s="1332"/>
      <c r="SQ43" s="1332"/>
      <c r="SR43" s="1332"/>
      <c r="SS43" s="1332"/>
      <c r="ST43" s="1332"/>
      <c r="SU43" s="1332"/>
      <c r="SV43" s="1332"/>
      <c r="SW43" s="1332"/>
      <c r="SX43" s="1332"/>
      <c r="SY43" s="1332"/>
      <c r="SZ43" s="1332"/>
      <c r="TA43" s="1332"/>
      <c r="TB43" s="1332"/>
      <c r="TC43" s="1332"/>
      <c r="TD43" s="645"/>
    </row>
    <row r="44" spans="1:524" s="643" customFormat="1" ht="15">
      <c r="A44" s="1459"/>
      <c r="B44" s="635" t="s">
        <v>60</v>
      </c>
      <c r="C44" s="652" t="s">
        <v>333</v>
      </c>
      <c r="D44" s="636">
        <v>30</v>
      </c>
      <c r="E44" s="604"/>
      <c r="F44" s="636" t="s">
        <v>31</v>
      </c>
      <c r="G44" s="653">
        <v>0</v>
      </c>
      <c r="H44" s="638">
        <v>2.13</v>
      </c>
      <c r="I44" s="639">
        <v>4.42</v>
      </c>
      <c r="J44" s="639">
        <v>4.42</v>
      </c>
      <c r="K44" s="639">
        <f t="shared" si="0"/>
        <v>0</v>
      </c>
      <c r="L44" s="640">
        <f t="shared" si="18"/>
        <v>0</v>
      </c>
      <c r="M44" s="639">
        <v>1.21442880416</v>
      </c>
      <c r="N44" s="639">
        <f t="shared" si="6"/>
        <v>0</v>
      </c>
      <c r="O44" s="639">
        <f t="shared" si="19"/>
        <v>0</v>
      </c>
      <c r="P44" s="639">
        <f t="shared" si="20"/>
        <v>0</v>
      </c>
      <c r="Q44" s="639">
        <f t="shared" si="21"/>
        <v>0</v>
      </c>
      <c r="R44" s="639">
        <v>0</v>
      </c>
      <c r="S44" s="639">
        <f t="shared" si="1"/>
        <v>0</v>
      </c>
      <c r="T44" s="639"/>
      <c r="U44" s="639">
        <f t="shared" si="7"/>
        <v>0</v>
      </c>
      <c r="V44" s="639">
        <f t="shared" si="14"/>
        <v>0</v>
      </c>
      <c r="W44" s="641">
        <f>IF(L44=0,0,(HLOOKUP(F44,'2012-2013 CE W T&amp;D &amp; ConsCredit'!$C$6:$P$36,D44+1,FALSE)))</f>
        <v>0</v>
      </c>
      <c r="X44" s="639">
        <f t="shared" si="2"/>
        <v>0</v>
      </c>
      <c r="Y44" s="642" t="e">
        <f t="shared" si="22"/>
        <v>#DIV/0!</v>
      </c>
      <c r="AA44" s="639">
        <f t="shared" si="3"/>
        <v>0</v>
      </c>
      <c r="AB44" s="639">
        <f t="shared" si="8"/>
        <v>0</v>
      </c>
      <c r="AC44" s="641">
        <f>IF(L44=0,0,(HLOOKUP(F44,'2012-2013 CE W T&amp;D No ConsCredi'!$C$6:$P$36,D44+1,FALSE)))</f>
        <v>0</v>
      </c>
      <c r="AD44" s="639">
        <f t="shared" si="4"/>
        <v>0</v>
      </c>
      <c r="AE44" s="642" t="e">
        <f t="shared" si="17"/>
        <v>#DIV/0!</v>
      </c>
      <c r="AF44" s="1332"/>
      <c r="AG44" s="1332"/>
      <c r="AH44" s="1332"/>
      <c r="AI44" s="1332"/>
      <c r="AJ44" s="1332"/>
      <c r="AK44" s="1332"/>
      <c r="AL44" s="1332"/>
      <c r="AM44" s="1332"/>
      <c r="AN44" s="1332"/>
      <c r="AO44" s="1332"/>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2"/>
      <c r="BY44" s="1332"/>
      <c r="BZ44" s="1332"/>
      <c r="CA44" s="1332"/>
      <c r="CB44" s="1332"/>
      <c r="CC44" s="1332"/>
      <c r="CD44" s="1332"/>
      <c r="CE44" s="1332"/>
      <c r="CF44" s="1332"/>
      <c r="CG44" s="1332"/>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32"/>
      <c r="DH44" s="1332"/>
      <c r="DI44" s="1332"/>
      <c r="DJ44" s="1332"/>
      <c r="DK44" s="1332"/>
      <c r="DL44" s="1332"/>
      <c r="DM44" s="1332"/>
      <c r="DN44" s="1332"/>
      <c r="DO44" s="1332"/>
      <c r="DP44" s="1332"/>
      <c r="DQ44" s="1332"/>
      <c r="DR44" s="1332"/>
      <c r="DS44" s="1332"/>
      <c r="DT44" s="1332"/>
      <c r="DU44" s="1332"/>
      <c r="DV44" s="1332"/>
      <c r="DW44" s="1332"/>
      <c r="DX44" s="1332"/>
      <c r="DY44" s="1332"/>
      <c r="DZ44" s="1332"/>
      <c r="EA44" s="1332"/>
      <c r="EB44" s="1332"/>
      <c r="EC44" s="1332"/>
      <c r="ED44" s="1332"/>
      <c r="EE44" s="1332"/>
      <c r="EF44" s="1332"/>
      <c r="EG44" s="1332"/>
      <c r="EH44" s="1332"/>
      <c r="EI44" s="1332"/>
      <c r="EJ44" s="1332"/>
      <c r="EK44" s="1332"/>
      <c r="EL44" s="1332"/>
      <c r="EM44" s="1332"/>
      <c r="EN44" s="1332"/>
      <c r="EO44" s="1332"/>
      <c r="EP44" s="1332"/>
      <c r="EQ44" s="1332"/>
      <c r="ER44" s="1332"/>
      <c r="ES44" s="1332"/>
      <c r="ET44" s="1332"/>
      <c r="EU44" s="1332"/>
      <c r="EV44" s="1332"/>
      <c r="EW44" s="1332"/>
      <c r="EX44" s="1332"/>
      <c r="EY44" s="1332"/>
      <c r="EZ44" s="1332"/>
      <c r="FA44" s="1332"/>
      <c r="FB44" s="1332"/>
      <c r="FC44" s="1332"/>
      <c r="FD44" s="1332"/>
      <c r="FE44" s="1332"/>
      <c r="FF44" s="1332"/>
      <c r="FG44" s="1332"/>
      <c r="FH44" s="1332"/>
      <c r="FI44" s="1332"/>
      <c r="FJ44" s="1332"/>
      <c r="FK44" s="1332"/>
      <c r="FL44" s="1332"/>
      <c r="FM44" s="1332"/>
      <c r="FN44" s="1332"/>
      <c r="FO44" s="1332"/>
      <c r="FP44" s="1332"/>
      <c r="FQ44" s="1332"/>
      <c r="FR44" s="1332"/>
      <c r="FS44" s="1332"/>
      <c r="FT44" s="1332"/>
      <c r="FU44" s="1332"/>
      <c r="FV44" s="1332"/>
      <c r="FW44" s="1332"/>
      <c r="FX44" s="1332"/>
      <c r="FY44" s="1332"/>
      <c r="FZ44" s="1332"/>
      <c r="GA44" s="1332"/>
      <c r="GB44" s="1332"/>
      <c r="GC44" s="1332"/>
      <c r="GD44" s="1332"/>
      <c r="GE44" s="1332"/>
      <c r="GF44" s="1332"/>
      <c r="GG44" s="1332"/>
      <c r="GH44" s="1332"/>
      <c r="GI44" s="1332"/>
      <c r="GJ44" s="1332"/>
      <c r="GK44" s="1332"/>
      <c r="GL44" s="1332"/>
      <c r="GM44" s="1332"/>
      <c r="GN44" s="1332"/>
      <c r="GO44" s="1332"/>
      <c r="GP44" s="1332"/>
      <c r="GQ44" s="1332"/>
      <c r="GR44" s="1332"/>
      <c r="GS44" s="1332"/>
      <c r="GT44" s="1332"/>
      <c r="GU44" s="1332"/>
      <c r="GV44" s="1332"/>
      <c r="GW44" s="1332"/>
      <c r="GX44" s="1332"/>
      <c r="GY44" s="1332"/>
      <c r="GZ44" s="1332"/>
      <c r="HA44" s="1332"/>
      <c r="HB44" s="1332"/>
      <c r="HC44" s="1332"/>
      <c r="HD44" s="1332"/>
      <c r="HE44" s="1332"/>
      <c r="HF44" s="1332"/>
      <c r="HG44" s="1332"/>
      <c r="HH44" s="1332"/>
      <c r="HI44" s="1332"/>
      <c r="HJ44" s="1332"/>
      <c r="HK44" s="1332"/>
      <c r="HL44" s="1332"/>
      <c r="HM44" s="1332"/>
      <c r="HN44" s="1332"/>
      <c r="HO44" s="1332"/>
      <c r="HP44" s="1332"/>
      <c r="HQ44" s="1332"/>
      <c r="HR44" s="1332"/>
      <c r="HS44" s="1332"/>
      <c r="HT44" s="1332"/>
      <c r="HU44" s="1332"/>
      <c r="HV44" s="1332"/>
      <c r="HW44" s="1332"/>
      <c r="HX44" s="1332"/>
      <c r="HY44" s="1332"/>
      <c r="HZ44" s="1332"/>
      <c r="IA44" s="1332"/>
      <c r="IB44" s="1332"/>
      <c r="IC44" s="1332"/>
      <c r="ID44" s="1332"/>
      <c r="IE44" s="1332"/>
      <c r="IF44" s="1332"/>
      <c r="IG44" s="1332"/>
      <c r="IH44" s="1332"/>
      <c r="II44" s="1332"/>
      <c r="IJ44" s="1332"/>
      <c r="IK44" s="1332"/>
      <c r="IL44" s="1332"/>
      <c r="IM44" s="1332"/>
      <c r="IN44" s="1332"/>
      <c r="IO44" s="1332"/>
      <c r="IP44" s="1332"/>
      <c r="IQ44" s="1332"/>
      <c r="IR44" s="1332"/>
      <c r="IS44" s="1332"/>
      <c r="IT44" s="1332"/>
      <c r="IU44" s="1332"/>
      <c r="IV44" s="1332"/>
      <c r="IW44" s="1332"/>
      <c r="IX44" s="1332"/>
      <c r="IY44" s="1332"/>
      <c r="IZ44" s="1332"/>
      <c r="JA44" s="1332"/>
      <c r="JB44" s="1332"/>
      <c r="JC44" s="1332"/>
      <c r="JD44" s="1332"/>
      <c r="JE44" s="1332"/>
      <c r="JF44" s="1332"/>
      <c r="JG44" s="1332"/>
      <c r="JH44" s="1332"/>
      <c r="JI44" s="1332"/>
      <c r="JJ44" s="1332"/>
      <c r="JK44" s="1332"/>
      <c r="JL44" s="1332"/>
      <c r="JM44" s="1332"/>
      <c r="JN44" s="1332"/>
      <c r="JO44" s="1332"/>
      <c r="JP44" s="1332"/>
      <c r="JQ44" s="1332"/>
      <c r="JR44" s="1332"/>
      <c r="JS44" s="1332"/>
      <c r="JT44" s="1332"/>
      <c r="JU44" s="1332"/>
      <c r="JV44" s="1332"/>
      <c r="JW44" s="1332"/>
      <c r="JX44" s="1332"/>
      <c r="JY44" s="1332"/>
      <c r="JZ44" s="1332"/>
      <c r="KA44" s="1332"/>
      <c r="KB44" s="1332"/>
      <c r="KC44" s="1332"/>
      <c r="KD44" s="1332"/>
      <c r="KE44" s="1332"/>
      <c r="KF44" s="1332"/>
      <c r="KG44" s="1332"/>
      <c r="KH44" s="1332"/>
      <c r="KI44" s="1332"/>
      <c r="KJ44" s="1332"/>
      <c r="KK44" s="1332"/>
      <c r="KL44" s="1332"/>
      <c r="KM44" s="1332"/>
      <c r="KN44" s="1332"/>
      <c r="KO44" s="1332"/>
      <c r="KP44" s="1332"/>
      <c r="KQ44" s="1332"/>
      <c r="KR44" s="1332"/>
      <c r="KS44" s="1332"/>
      <c r="KT44" s="1332"/>
      <c r="KU44" s="1332"/>
      <c r="KV44" s="1332"/>
      <c r="KW44" s="1332"/>
      <c r="KX44" s="1332"/>
      <c r="KY44" s="1332"/>
      <c r="KZ44" s="1332"/>
      <c r="LA44" s="1332"/>
      <c r="LB44" s="1332"/>
      <c r="LC44" s="1332"/>
      <c r="LD44" s="1332"/>
      <c r="LE44" s="1332"/>
      <c r="LF44" s="1332"/>
      <c r="LG44" s="1332"/>
      <c r="LH44" s="1332"/>
      <c r="LI44" s="1332"/>
      <c r="LJ44" s="1332"/>
      <c r="LK44" s="1332"/>
      <c r="LL44" s="1332"/>
      <c r="LM44" s="1332"/>
      <c r="LN44" s="1332"/>
      <c r="LO44" s="1332"/>
      <c r="LP44" s="1332"/>
      <c r="LQ44" s="1332"/>
      <c r="LR44" s="1332"/>
      <c r="LS44" s="1332"/>
      <c r="LT44" s="1332"/>
      <c r="LU44" s="1332"/>
      <c r="LV44" s="1332"/>
      <c r="LW44" s="1332"/>
      <c r="LX44" s="1332"/>
      <c r="LY44" s="1332"/>
      <c r="LZ44" s="1332"/>
      <c r="MA44" s="1332"/>
      <c r="MB44" s="1332"/>
      <c r="MC44" s="1332"/>
      <c r="MD44" s="1332"/>
      <c r="ME44" s="1332"/>
      <c r="MF44" s="1332"/>
      <c r="MG44" s="1332"/>
      <c r="MH44" s="1332"/>
      <c r="MI44" s="1332"/>
      <c r="MJ44" s="1332"/>
      <c r="MK44" s="1332"/>
      <c r="ML44" s="1332"/>
      <c r="MM44" s="1332"/>
      <c r="MN44" s="1332"/>
      <c r="MO44" s="1332"/>
      <c r="MP44" s="1332"/>
      <c r="MQ44" s="1332"/>
      <c r="MR44" s="1332"/>
      <c r="MS44" s="1332"/>
      <c r="MT44" s="1332"/>
      <c r="MU44" s="1332"/>
      <c r="MV44" s="1332"/>
      <c r="MW44" s="1332"/>
      <c r="MX44" s="1332"/>
      <c r="MY44" s="1332"/>
      <c r="MZ44" s="1332"/>
      <c r="NA44" s="1332"/>
      <c r="NB44" s="1332"/>
      <c r="NC44" s="1332"/>
      <c r="ND44" s="1332"/>
      <c r="NE44" s="1332"/>
      <c r="NF44" s="1332"/>
      <c r="NG44" s="1332"/>
      <c r="NH44" s="1332"/>
      <c r="NI44" s="1332"/>
      <c r="NJ44" s="1332"/>
      <c r="NK44" s="1332"/>
      <c r="NL44" s="1332"/>
      <c r="NM44" s="1332"/>
      <c r="NN44" s="1332"/>
      <c r="NO44" s="1332"/>
      <c r="NP44" s="1332"/>
      <c r="NQ44" s="1332"/>
      <c r="NR44" s="1332"/>
      <c r="NS44" s="1332"/>
      <c r="NT44" s="1332"/>
      <c r="NU44" s="1332"/>
      <c r="NV44" s="1332"/>
      <c r="NW44" s="1332"/>
      <c r="NX44" s="1332"/>
      <c r="NY44" s="1332"/>
      <c r="NZ44" s="1332"/>
      <c r="OA44" s="1332"/>
      <c r="OB44" s="1332"/>
      <c r="OC44" s="1332"/>
      <c r="OD44" s="1332"/>
      <c r="OE44" s="1332"/>
      <c r="OF44" s="1332"/>
      <c r="OG44" s="1332"/>
      <c r="OH44" s="1332"/>
      <c r="OI44" s="1332"/>
      <c r="OJ44" s="1332"/>
      <c r="OK44" s="1332"/>
      <c r="OL44" s="1332"/>
      <c r="OM44" s="1332"/>
      <c r="ON44" s="1332"/>
      <c r="OO44" s="1332"/>
      <c r="OP44" s="1332"/>
      <c r="OQ44" s="1332"/>
      <c r="OR44" s="1332"/>
      <c r="OS44" s="1332"/>
      <c r="OT44" s="1332"/>
      <c r="OU44" s="1332"/>
      <c r="OV44" s="1332"/>
      <c r="OW44" s="1332"/>
      <c r="OX44" s="1332"/>
      <c r="OY44" s="1332"/>
      <c r="OZ44" s="1332"/>
      <c r="PA44" s="1332"/>
      <c r="PB44" s="1332"/>
      <c r="PC44" s="1332"/>
      <c r="PD44" s="1332"/>
      <c r="PE44" s="1332"/>
      <c r="PF44" s="1332"/>
      <c r="PG44" s="1332"/>
      <c r="PH44" s="1332"/>
      <c r="PI44" s="1332"/>
      <c r="PJ44" s="1332"/>
      <c r="PK44" s="1332"/>
      <c r="PL44" s="1332"/>
      <c r="PM44" s="1332"/>
      <c r="PN44" s="1332"/>
      <c r="PO44" s="1332"/>
      <c r="PP44" s="1332"/>
      <c r="PQ44" s="1332"/>
      <c r="PR44" s="1332"/>
      <c r="PS44" s="1332"/>
      <c r="PT44" s="1332"/>
      <c r="PU44" s="1332"/>
      <c r="PV44" s="1332"/>
      <c r="PW44" s="1332"/>
      <c r="PX44" s="1332"/>
      <c r="PY44" s="1332"/>
      <c r="PZ44" s="1332"/>
      <c r="QA44" s="1332"/>
      <c r="QB44" s="1332"/>
      <c r="QC44" s="1332"/>
      <c r="QD44" s="1332"/>
      <c r="QE44" s="1332"/>
      <c r="QF44" s="1332"/>
      <c r="QG44" s="1332"/>
      <c r="QH44" s="1332"/>
      <c r="QI44" s="1332"/>
      <c r="QJ44" s="1332"/>
      <c r="QK44" s="1332"/>
      <c r="QL44" s="1332"/>
      <c r="QM44" s="1332"/>
      <c r="QN44" s="1332"/>
      <c r="QO44" s="1332"/>
      <c r="QP44" s="1332"/>
      <c r="QQ44" s="1332"/>
      <c r="QR44" s="1332"/>
      <c r="QS44" s="1332"/>
      <c r="QT44" s="1332"/>
      <c r="QU44" s="1332"/>
      <c r="QV44" s="1332"/>
      <c r="QW44" s="1332"/>
      <c r="QX44" s="1332"/>
      <c r="QY44" s="1332"/>
      <c r="QZ44" s="1332"/>
      <c r="RA44" s="1332"/>
      <c r="RB44" s="1332"/>
      <c r="RC44" s="1332"/>
      <c r="RD44" s="1332"/>
      <c r="RE44" s="1332"/>
      <c r="RF44" s="1332"/>
      <c r="RG44" s="1332"/>
      <c r="RH44" s="1332"/>
      <c r="RI44" s="1332"/>
      <c r="RJ44" s="1332"/>
      <c r="RK44" s="1332"/>
      <c r="RL44" s="1332"/>
      <c r="RM44" s="1332"/>
      <c r="RN44" s="1332"/>
      <c r="RO44" s="1332"/>
      <c r="RP44" s="1332"/>
      <c r="RQ44" s="1332"/>
      <c r="RR44" s="1332"/>
      <c r="RS44" s="1332"/>
      <c r="RT44" s="1332"/>
      <c r="RU44" s="1332"/>
      <c r="RV44" s="1332"/>
      <c r="RW44" s="1332"/>
      <c r="RX44" s="1332"/>
      <c r="RY44" s="1332"/>
      <c r="RZ44" s="1332"/>
      <c r="SA44" s="1332"/>
      <c r="SB44" s="1332"/>
      <c r="SC44" s="1332"/>
      <c r="SD44" s="1332"/>
      <c r="SE44" s="1332"/>
      <c r="SF44" s="1332"/>
      <c r="SG44" s="1332"/>
      <c r="SH44" s="1332"/>
      <c r="SI44" s="1332"/>
      <c r="SJ44" s="1332"/>
      <c r="SK44" s="1332"/>
      <c r="SL44" s="1332"/>
      <c r="SM44" s="1332"/>
      <c r="SN44" s="1332"/>
      <c r="SO44" s="1332"/>
      <c r="SP44" s="1332"/>
      <c r="SQ44" s="1332"/>
      <c r="SR44" s="1332"/>
      <c r="SS44" s="1332"/>
      <c r="ST44" s="1332"/>
      <c r="SU44" s="1332"/>
      <c r="SV44" s="1332"/>
      <c r="SW44" s="1332"/>
      <c r="SX44" s="1332"/>
      <c r="SY44" s="1332"/>
      <c r="SZ44" s="1332"/>
      <c r="TA44" s="1332"/>
      <c r="TB44" s="1332"/>
      <c r="TC44" s="1332"/>
      <c r="TD44" s="645"/>
    </row>
    <row r="45" spans="1:524" s="643" customFormat="1" ht="15">
      <c r="A45" s="1459"/>
      <c r="B45" s="635" t="s">
        <v>60</v>
      </c>
      <c r="C45" s="652" t="s">
        <v>334</v>
      </c>
      <c r="D45" s="636">
        <v>30</v>
      </c>
      <c r="E45" s="604"/>
      <c r="F45" s="636" t="s">
        <v>31</v>
      </c>
      <c r="G45" s="653">
        <v>0</v>
      </c>
      <c r="H45" s="650">
        <v>3.06</v>
      </c>
      <c r="I45" s="639">
        <v>3.06</v>
      </c>
      <c r="J45" s="639">
        <v>3.06</v>
      </c>
      <c r="K45" s="639">
        <f t="shared" si="0"/>
        <v>0</v>
      </c>
      <c r="L45" s="640">
        <f t="shared" si="18"/>
        <v>0</v>
      </c>
      <c r="M45" s="639">
        <v>0.84075840288000003</v>
      </c>
      <c r="N45" s="639">
        <f t="shared" si="6"/>
        <v>0</v>
      </c>
      <c r="O45" s="639">
        <f t="shared" si="19"/>
        <v>0</v>
      </c>
      <c r="P45" s="639">
        <f t="shared" si="20"/>
        <v>0</v>
      </c>
      <c r="Q45" s="639">
        <f t="shared" si="21"/>
        <v>0</v>
      </c>
      <c r="R45" s="639">
        <v>0</v>
      </c>
      <c r="S45" s="639">
        <f t="shared" si="1"/>
        <v>0</v>
      </c>
      <c r="T45" s="639"/>
      <c r="U45" s="639">
        <f t="shared" si="7"/>
        <v>0</v>
      </c>
      <c r="V45" s="639">
        <f t="shared" si="14"/>
        <v>0</v>
      </c>
      <c r="W45" s="641">
        <f>IF(L45=0,0,(HLOOKUP(F45,'2012-2013 CE W T&amp;D &amp; ConsCredit'!$C$6:$P$36,D45+1,FALSE)))</f>
        <v>0</v>
      </c>
      <c r="X45" s="639">
        <f t="shared" si="2"/>
        <v>0</v>
      </c>
      <c r="Y45" s="642" t="e">
        <f t="shared" si="22"/>
        <v>#DIV/0!</v>
      </c>
      <c r="AA45" s="639">
        <f t="shared" si="3"/>
        <v>0</v>
      </c>
      <c r="AB45" s="639">
        <f t="shared" si="8"/>
        <v>0</v>
      </c>
      <c r="AC45" s="641">
        <f>IF(L45=0,0,(HLOOKUP(F45,'2012-2013 CE W T&amp;D No ConsCredi'!$C$6:$P$36,D45+1,FALSE)))</f>
        <v>0</v>
      </c>
      <c r="AD45" s="639">
        <f t="shared" si="4"/>
        <v>0</v>
      </c>
      <c r="AE45" s="642" t="e">
        <f t="shared" si="17"/>
        <v>#DIV/0!</v>
      </c>
      <c r="AF45" s="1332"/>
      <c r="AG45" s="1332"/>
      <c r="AH45" s="1332"/>
      <c r="AI45" s="1332"/>
      <c r="AJ45" s="1332"/>
      <c r="AK45" s="1332"/>
      <c r="AL45" s="1332"/>
      <c r="AM45" s="1332"/>
      <c r="AN45" s="1332"/>
      <c r="AO45" s="1332"/>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32"/>
      <c r="HW45" s="1332"/>
      <c r="HX45" s="1332"/>
      <c r="HY45" s="1332"/>
      <c r="HZ45" s="1332"/>
      <c r="IA45" s="1332"/>
      <c r="IB45" s="1332"/>
      <c r="IC45" s="1332"/>
      <c r="ID45" s="1332"/>
      <c r="IE45" s="1332"/>
      <c r="IF45" s="1332"/>
      <c r="IG45" s="1332"/>
      <c r="IH45" s="1332"/>
      <c r="II45" s="1332"/>
      <c r="IJ45" s="1332"/>
      <c r="IK45" s="1332"/>
      <c r="IL45" s="1332"/>
      <c r="IM45" s="1332"/>
      <c r="IN45" s="1332"/>
      <c r="IO45" s="1332"/>
      <c r="IP45" s="1332"/>
      <c r="IQ45" s="1332"/>
      <c r="IR45" s="1332"/>
      <c r="IS45" s="1332"/>
      <c r="IT45" s="1332"/>
      <c r="IU45" s="1332"/>
      <c r="IV45" s="1332"/>
      <c r="IW45" s="1332"/>
      <c r="IX45" s="1332"/>
      <c r="IY45" s="1332"/>
      <c r="IZ45" s="1332"/>
      <c r="JA45" s="1332"/>
      <c r="JB45" s="1332"/>
      <c r="JC45" s="1332"/>
      <c r="JD45" s="1332"/>
      <c r="JE45" s="1332"/>
      <c r="JF45" s="1332"/>
      <c r="JG45" s="1332"/>
      <c r="JH45" s="1332"/>
      <c r="JI45" s="1332"/>
      <c r="JJ45" s="1332"/>
      <c r="JK45" s="1332"/>
      <c r="JL45" s="1332"/>
      <c r="JM45" s="1332"/>
      <c r="JN45" s="1332"/>
      <c r="JO45" s="1332"/>
      <c r="JP45" s="1332"/>
      <c r="JQ45" s="1332"/>
      <c r="JR45" s="1332"/>
      <c r="JS45" s="1332"/>
      <c r="JT45" s="1332"/>
      <c r="JU45" s="1332"/>
      <c r="JV45" s="1332"/>
      <c r="JW45" s="1332"/>
      <c r="JX45" s="1332"/>
      <c r="JY45" s="1332"/>
      <c r="JZ45" s="1332"/>
      <c r="KA45" s="1332"/>
      <c r="KB45" s="1332"/>
      <c r="KC45" s="1332"/>
      <c r="KD45" s="1332"/>
      <c r="KE45" s="1332"/>
      <c r="KF45" s="1332"/>
      <c r="KG45" s="1332"/>
      <c r="KH45" s="1332"/>
      <c r="KI45" s="1332"/>
      <c r="KJ45" s="1332"/>
      <c r="KK45" s="1332"/>
      <c r="KL45" s="1332"/>
      <c r="KM45" s="1332"/>
      <c r="KN45" s="1332"/>
      <c r="KO45" s="1332"/>
      <c r="KP45" s="1332"/>
      <c r="KQ45" s="1332"/>
      <c r="KR45" s="1332"/>
      <c r="KS45" s="1332"/>
      <c r="KT45" s="1332"/>
      <c r="KU45" s="1332"/>
      <c r="KV45" s="1332"/>
      <c r="KW45" s="1332"/>
      <c r="KX45" s="1332"/>
      <c r="KY45" s="1332"/>
      <c r="KZ45" s="1332"/>
      <c r="LA45" s="1332"/>
      <c r="LB45" s="1332"/>
      <c r="LC45" s="1332"/>
      <c r="LD45" s="1332"/>
      <c r="LE45" s="1332"/>
      <c r="LF45" s="1332"/>
      <c r="LG45" s="1332"/>
      <c r="LH45" s="1332"/>
      <c r="LI45" s="1332"/>
      <c r="LJ45" s="1332"/>
      <c r="LK45" s="1332"/>
      <c r="LL45" s="1332"/>
      <c r="LM45" s="1332"/>
      <c r="LN45" s="1332"/>
      <c r="LO45" s="1332"/>
      <c r="LP45" s="1332"/>
      <c r="LQ45" s="1332"/>
      <c r="LR45" s="1332"/>
      <c r="LS45" s="1332"/>
      <c r="LT45" s="1332"/>
      <c r="LU45" s="1332"/>
      <c r="LV45" s="1332"/>
      <c r="LW45" s="1332"/>
      <c r="LX45" s="1332"/>
      <c r="LY45" s="1332"/>
      <c r="LZ45" s="1332"/>
      <c r="MA45" s="1332"/>
      <c r="MB45" s="1332"/>
      <c r="MC45" s="1332"/>
      <c r="MD45" s="1332"/>
      <c r="ME45" s="1332"/>
      <c r="MF45" s="1332"/>
      <c r="MG45" s="1332"/>
      <c r="MH45" s="1332"/>
      <c r="MI45" s="1332"/>
      <c r="MJ45" s="1332"/>
      <c r="MK45" s="1332"/>
      <c r="ML45" s="1332"/>
      <c r="MM45" s="1332"/>
      <c r="MN45" s="1332"/>
      <c r="MO45" s="1332"/>
      <c r="MP45" s="1332"/>
      <c r="MQ45" s="1332"/>
      <c r="MR45" s="1332"/>
      <c r="MS45" s="1332"/>
      <c r="MT45" s="1332"/>
      <c r="MU45" s="1332"/>
      <c r="MV45" s="1332"/>
      <c r="MW45" s="1332"/>
      <c r="MX45" s="1332"/>
      <c r="MY45" s="1332"/>
      <c r="MZ45" s="1332"/>
      <c r="NA45" s="1332"/>
      <c r="NB45" s="1332"/>
      <c r="NC45" s="1332"/>
      <c r="ND45" s="1332"/>
      <c r="NE45" s="1332"/>
      <c r="NF45" s="1332"/>
      <c r="NG45" s="1332"/>
      <c r="NH45" s="1332"/>
      <c r="NI45" s="1332"/>
      <c r="NJ45" s="1332"/>
      <c r="NK45" s="1332"/>
      <c r="NL45" s="1332"/>
      <c r="NM45" s="1332"/>
      <c r="NN45" s="1332"/>
      <c r="NO45" s="1332"/>
      <c r="NP45" s="1332"/>
      <c r="NQ45" s="1332"/>
      <c r="NR45" s="1332"/>
      <c r="NS45" s="1332"/>
      <c r="NT45" s="1332"/>
      <c r="NU45" s="1332"/>
      <c r="NV45" s="1332"/>
      <c r="NW45" s="1332"/>
      <c r="NX45" s="1332"/>
      <c r="NY45" s="1332"/>
      <c r="NZ45" s="1332"/>
      <c r="OA45" s="1332"/>
      <c r="OB45" s="1332"/>
      <c r="OC45" s="1332"/>
      <c r="OD45" s="1332"/>
      <c r="OE45" s="1332"/>
      <c r="OF45" s="1332"/>
      <c r="OG45" s="1332"/>
      <c r="OH45" s="1332"/>
      <c r="OI45" s="1332"/>
      <c r="OJ45" s="1332"/>
      <c r="OK45" s="1332"/>
      <c r="OL45" s="1332"/>
      <c r="OM45" s="1332"/>
      <c r="ON45" s="1332"/>
      <c r="OO45" s="1332"/>
      <c r="OP45" s="1332"/>
      <c r="OQ45" s="1332"/>
      <c r="OR45" s="1332"/>
      <c r="OS45" s="1332"/>
      <c r="OT45" s="1332"/>
      <c r="OU45" s="1332"/>
      <c r="OV45" s="1332"/>
      <c r="OW45" s="1332"/>
      <c r="OX45" s="1332"/>
      <c r="OY45" s="1332"/>
      <c r="OZ45" s="1332"/>
      <c r="PA45" s="1332"/>
      <c r="PB45" s="1332"/>
      <c r="PC45" s="1332"/>
      <c r="PD45" s="1332"/>
      <c r="PE45" s="1332"/>
      <c r="PF45" s="1332"/>
      <c r="PG45" s="1332"/>
      <c r="PH45" s="1332"/>
      <c r="PI45" s="1332"/>
      <c r="PJ45" s="1332"/>
      <c r="PK45" s="1332"/>
      <c r="PL45" s="1332"/>
      <c r="PM45" s="1332"/>
      <c r="PN45" s="1332"/>
      <c r="PO45" s="1332"/>
      <c r="PP45" s="1332"/>
      <c r="PQ45" s="1332"/>
      <c r="PR45" s="1332"/>
      <c r="PS45" s="1332"/>
      <c r="PT45" s="1332"/>
      <c r="PU45" s="1332"/>
      <c r="PV45" s="1332"/>
      <c r="PW45" s="1332"/>
      <c r="PX45" s="1332"/>
      <c r="PY45" s="1332"/>
      <c r="PZ45" s="1332"/>
      <c r="QA45" s="1332"/>
      <c r="QB45" s="1332"/>
      <c r="QC45" s="1332"/>
      <c r="QD45" s="1332"/>
      <c r="QE45" s="1332"/>
      <c r="QF45" s="1332"/>
      <c r="QG45" s="1332"/>
      <c r="QH45" s="1332"/>
      <c r="QI45" s="1332"/>
      <c r="QJ45" s="1332"/>
      <c r="QK45" s="1332"/>
      <c r="QL45" s="1332"/>
      <c r="QM45" s="1332"/>
      <c r="QN45" s="1332"/>
      <c r="QO45" s="1332"/>
      <c r="QP45" s="1332"/>
      <c r="QQ45" s="1332"/>
      <c r="QR45" s="1332"/>
      <c r="QS45" s="1332"/>
      <c r="QT45" s="1332"/>
      <c r="QU45" s="1332"/>
      <c r="QV45" s="1332"/>
      <c r="QW45" s="1332"/>
      <c r="QX45" s="1332"/>
      <c r="QY45" s="1332"/>
      <c r="QZ45" s="1332"/>
      <c r="RA45" s="1332"/>
      <c r="RB45" s="1332"/>
      <c r="RC45" s="1332"/>
      <c r="RD45" s="1332"/>
      <c r="RE45" s="1332"/>
      <c r="RF45" s="1332"/>
      <c r="RG45" s="1332"/>
      <c r="RH45" s="1332"/>
      <c r="RI45" s="1332"/>
      <c r="RJ45" s="1332"/>
      <c r="RK45" s="1332"/>
      <c r="RL45" s="1332"/>
      <c r="RM45" s="1332"/>
      <c r="RN45" s="1332"/>
      <c r="RO45" s="1332"/>
      <c r="RP45" s="1332"/>
      <c r="RQ45" s="1332"/>
      <c r="RR45" s="1332"/>
      <c r="RS45" s="1332"/>
      <c r="RT45" s="1332"/>
      <c r="RU45" s="1332"/>
      <c r="RV45" s="1332"/>
      <c r="RW45" s="1332"/>
      <c r="RX45" s="1332"/>
      <c r="RY45" s="1332"/>
      <c r="RZ45" s="1332"/>
      <c r="SA45" s="1332"/>
      <c r="SB45" s="1332"/>
      <c r="SC45" s="1332"/>
      <c r="SD45" s="1332"/>
      <c r="SE45" s="1332"/>
      <c r="SF45" s="1332"/>
      <c r="SG45" s="1332"/>
      <c r="SH45" s="1332"/>
      <c r="SI45" s="1332"/>
      <c r="SJ45" s="1332"/>
      <c r="SK45" s="1332"/>
      <c r="SL45" s="1332"/>
      <c r="SM45" s="1332"/>
      <c r="SN45" s="1332"/>
      <c r="SO45" s="1332"/>
      <c r="SP45" s="1332"/>
      <c r="SQ45" s="1332"/>
      <c r="SR45" s="1332"/>
      <c r="SS45" s="1332"/>
      <c r="ST45" s="1332"/>
      <c r="SU45" s="1332"/>
      <c r="SV45" s="1332"/>
      <c r="SW45" s="1332"/>
      <c r="SX45" s="1332"/>
      <c r="SY45" s="1332"/>
      <c r="SZ45" s="1332"/>
      <c r="TA45" s="1332"/>
      <c r="TB45" s="1332"/>
      <c r="TC45" s="1332"/>
      <c r="TD45" s="645"/>
    </row>
    <row r="46" spans="1:524" s="643" customFormat="1" ht="15">
      <c r="A46" s="1458"/>
      <c r="B46" s="635" t="s">
        <v>60</v>
      </c>
      <c r="C46" s="652" t="s">
        <v>335</v>
      </c>
      <c r="D46" s="636">
        <v>30</v>
      </c>
      <c r="E46" s="604"/>
      <c r="F46" s="636" t="s">
        <v>31</v>
      </c>
      <c r="G46" s="653">
        <v>0</v>
      </c>
      <c r="H46" s="650">
        <v>2.4300000000000002</v>
      </c>
      <c r="I46" s="639">
        <v>4.42</v>
      </c>
      <c r="J46" s="639">
        <v>4.42</v>
      </c>
      <c r="K46" s="639">
        <f t="shared" si="0"/>
        <v>0</v>
      </c>
      <c r="L46" s="640">
        <f t="shared" si="18"/>
        <v>0</v>
      </c>
      <c r="M46" s="639">
        <v>1.21442880416</v>
      </c>
      <c r="N46" s="639">
        <f t="shared" si="6"/>
        <v>0</v>
      </c>
      <c r="O46" s="639">
        <f t="shared" si="19"/>
        <v>0</v>
      </c>
      <c r="P46" s="639">
        <f t="shared" si="20"/>
        <v>0</v>
      </c>
      <c r="Q46" s="639">
        <f t="shared" si="21"/>
        <v>0</v>
      </c>
      <c r="R46" s="639">
        <v>0</v>
      </c>
      <c r="S46" s="639">
        <f t="shared" si="1"/>
        <v>0</v>
      </c>
      <c r="T46" s="639"/>
      <c r="U46" s="639">
        <f t="shared" si="7"/>
        <v>0</v>
      </c>
      <c r="V46" s="639">
        <f t="shared" si="14"/>
        <v>0</v>
      </c>
      <c r="W46" s="641">
        <f>IF(L46=0,0,(HLOOKUP(F46,'2012-2013 CE W T&amp;D &amp; ConsCredit'!$C$6:$P$36,D46+1,FALSE)))</f>
        <v>0</v>
      </c>
      <c r="X46" s="639">
        <f t="shared" si="2"/>
        <v>0</v>
      </c>
      <c r="Y46" s="642" t="e">
        <f t="shared" si="22"/>
        <v>#DIV/0!</v>
      </c>
      <c r="AA46" s="639">
        <f t="shared" si="3"/>
        <v>0</v>
      </c>
      <c r="AB46" s="639">
        <f t="shared" si="8"/>
        <v>0</v>
      </c>
      <c r="AC46" s="641">
        <f>IF(L46=0,0,(HLOOKUP(F46,'2012-2013 CE W T&amp;D No ConsCredi'!$C$6:$P$36,D46+1,FALSE)))</f>
        <v>0</v>
      </c>
      <c r="AD46" s="639">
        <f t="shared" si="4"/>
        <v>0</v>
      </c>
      <c r="AE46" s="642" t="e">
        <f t="shared" si="17"/>
        <v>#DIV/0!</v>
      </c>
      <c r="AF46" s="1332"/>
      <c r="AG46" s="1332"/>
      <c r="AH46" s="1332"/>
      <c r="AI46" s="1332"/>
      <c r="AJ46" s="1332"/>
      <c r="AK46" s="1332"/>
      <c r="AL46" s="1332"/>
      <c r="AM46" s="1332"/>
      <c r="AN46" s="1332"/>
      <c r="AO46" s="1332"/>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32"/>
      <c r="HW46" s="1332"/>
      <c r="HX46" s="1332"/>
      <c r="HY46" s="1332"/>
      <c r="HZ46" s="1332"/>
      <c r="IA46" s="1332"/>
      <c r="IB46" s="1332"/>
      <c r="IC46" s="1332"/>
      <c r="ID46" s="1332"/>
      <c r="IE46" s="1332"/>
      <c r="IF46" s="1332"/>
      <c r="IG46" s="1332"/>
      <c r="IH46" s="1332"/>
      <c r="II46" s="1332"/>
      <c r="IJ46" s="1332"/>
      <c r="IK46" s="1332"/>
      <c r="IL46" s="1332"/>
      <c r="IM46" s="1332"/>
      <c r="IN46" s="1332"/>
      <c r="IO46" s="1332"/>
      <c r="IP46" s="1332"/>
      <c r="IQ46" s="1332"/>
      <c r="IR46" s="1332"/>
      <c r="IS46" s="1332"/>
      <c r="IT46" s="1332"/>
      <c r="IU46" s="1332"/>
      <c r="IV46" s="1332"/>
      <c r="IW46" s="1332"/>
      <c r="IX46" s="1332"/>
      <c r="IY46" s="1332"/>
      <c r="IZ46" s="1332"/>
      <c r="JA46" s="1332"/>
      <c r="JB46" s="1332"/>
      <c r="JC46" s="1332"/>
      <c r="JD46" s="1332"/>
      <c r="JE46" s="1332"/>
      <c r="JF46" s="1332"/>
      <c r="JG46" s="1332"/>
      <c r="JH46" s="1332"/>
      <c r="JI46" s="1332"/>
      <c r="JJ46" s="1332"/>
      <c r="JK46" s="1332"/>
      <c r="JL46" s="1332"/>
      <c r="JM46" s="1332"/>
      <c r="JN46" s="1332"/>
      <c r="JO46" s="1332"/>
      <c r="JP46" s="1332"/>
      <c r="JQ46" s="1332"/>
      <c r="JR46" s="1332"/>
      <c r="JS46" s="1332"/>
      <c r="JT46" s="1332"/>
      <c r="JU46" s="1332"/>
      <c r="JV46" s="1332"/>
      <c r="JW46" s="1332"/>
      <c r="JX46" s="1332"/>
      <c r="JY46" s="1332"/>
      <c r="JZ46" s="1332"/>
      <c r="KA46" s="1332"/>
      <c r="KB46" s="1332"/>
      <c r="KC46" s="1332"/>
      <c r="KD46" s="1332"/>
      <c r="KE46" s="1332"/>
      <c r="KF46" s="1332"/>
      <c r="KG46" s="1332"/>
      <c r="KH46" s="1332"/>
      <c r="KI46" s="1332"/>
      <c r="KJ46" s="1332"/>
      <c r="KK46" s="1332"/>
      <c r="KL46" s="1332"/>
      <c r="KM46" s="1332"/>
      <c r="KN46" s="1332"/>
      <c r="KO46" s="1332"/>
      <c r="KP46" s="1332"/>
      <c r="KQ46" s="1332"/>
      <c r="KR46" s="1332"/>
      <c r="KS46" s="1332"/>
      <c r="KT46" s="1332"/>
      <c r="KU46" s="1332"/>
      <c r="KV46" s="1332"/>
      <c r="KW46" s="1332"/>
      <c r="KX46" s="1332"/>
      <c r="KY46" s="1332"/>
      <c r="KZ46" s="1332"/>
      <c r="LA46" s="1332"/>
      <c r="LB46" s="1332"/>
      <c r="LC46" s="1332"/>
      <c r="LD46" s="1332"/>
      <c r="LE46" s="1332"/>
      <c r="LF46" s="1332"/>
      <c r="LG46" s="1332"/>
      <c r="LH46" s="1332"/>
      <c r="LI46" s="1332"/>
      <c r="LJ46" s="1332"/>
      <c r="LK46" s="1332"/>
      <c r="LL46" s="1332"/>
      <c r="LM46" s="1332"/>
      <c r="LN46" s="1332"/>
      <c r="LO46" s="1332"/>
      <c r="LP46" s="1332"/>
      <c r="LQ46" s="1332"/>
      <c r="LR46" s="1332"/>
      <c r="LS46" s="1332"/>
      <c r="LT46" s="1332"/>
      <c r="LU46" s="1332"/>
      <c r="LV46" s="1332"/>
      <c r="LW46" s="1332"/>
      <c r="LX46" s="1332"/>
      <c r="LY46" s="1332"/>
      <c r="LZ46" s="1332"/>
      <c r="MA46" s="1332"/>
      <c r="MB46" s="1332"/>
      <c r="MC46" s="1332"/>
      <c r="MD46" s="1332"/>
      <c r="ME46" s="1332"/>
      <c r="MF46" s="1332"/>
      <c r="MG46" s="1332"/>
      <c r="MH46" s="1332"/>
      <c r="MI46" s="1332"/>
      <c r="MJ46" s="1332"/>
      <c r="MK46" s="1332"/>
      <c r="ML46" s="1332"/>
      <c r="MM46" s="1332"/>
      <c r="MN46" s="1332"/>
      <c r="MO46" s="1332"/>
      <c r="MP46" s="1332"/>
      <c r="MQ46" s="1332"/>
      <c r="MR46" s="1332"/>
      <c r="MS46" s="1332"/>
      <c r="MT46" s="1332"/>
      <c r="MU46" s="1332"/>
      <c r="MV46" s="1332"/>
      <c r="MW46" s="1332"/>
      <c r="MX46" s="1332"/>
      <c r="MY46" s="1332"/>
      <c r="MZ46" s="1332"/>
      <c r="NA46" s="1332"/>
      <c r="NB46" s="1332"/>
      <c r="NC46" s="1332"/>
      <c r="ND46" s="1332"/>
      <c r="NE46" s="1332"/>
      <c r="NF46" s="1332"/>
      <c r="NG46" s="1332"/>
      <c r="NH46" s="1332"/>
      <c r="NI46" s="1332"/>
      <c r="NJ46" s="1332"/>
      <c r="NK46" s="1332"/>
      <c r="NL46" s="1332"/>
      <c r="NM46" s="1332"/>
      <c r="NN46" s="1332"/>
      <c r="NO46" s="1332"/>
      <c r="NP46" s="1332"/>
      <c r="NQ46" s="1332"/>
      <c r="NR46" s="1332"/>
      <c r="NS46" s="1332"/>
      <c r="NT46" s="1332"/>
      <c r="NU46" s="1332"/>
      <c r="NV46" s="1332"/>
      <c r="NW46" s="1332"/>
      <c r="NX46" s="1332"/>
      <c r="NY46" s="1332"/>
      <c r="NZ46" s="1332"/>
      <c r="OA46" s="1332"/>
      <c r="OB46" s="1332"/>
      <c r="OC46" s="1332"/>
      <c r="OD46" s="1332"/>
      <c r="OE46" s="1332"/>
      <c r="OF46" s="1332"/>
      <c r="OG46" s="1332"/>
      <c r="OH46" s="1332"/>
      <c r="OI46" s="1332"/>
      <c r="OJ46" s="1332"/>
      <c r="OK46" s="1332"/>
      <c r="OL46" s="1332"/>
      <c r="OM46" s="1332"/>
      <c r="ON46" s="1332"/>
      <c r="OO46" s="1332"/>
      <c r="OP46" s="1332"/>
      <c r="OQ46" s="1332"/>
      <c r="OR46" s="1332"/>
      <c r="OS46" s="1332"/>
      <c r="OT46" s="1332"/>
      <c r="OU46" s="1332"/>
      <c r="OV46" s="1332"/>
      <c r="OW46" s="1332"/>
      <c r="OX46" s="1332"/>
      <c r="OY46" s="1332"/>
      <c r="OZ46" s="1332"/>
      <c r="PA46" s="1332"/>
      <c r="PB46" s="1332"/>
      <c r="PC46" s="1332"/>
      <c r="PD46" s="1332"/>
      <c r="PE46" s="1332"/>
      <c r="PF46" s="1332"/>
      <c r="PG46" s="1332"/>
      <c r="PH46" s="1332"/>
      <c r="PI46" s="1332"/>
      <c r="PJ46" s="1332"/>
      <c r="PK46" s="1332"/>
      <c r="PL46" s="1332"/>
      <c r="PM46" s="1332"/>
      <c r="PN46" s="1332"/>
      <c r="PO46" s="1332"/>
      <c r="PP46" s="1332"/>
      <c r="PQ46" s="1332"/>
      <c r="PR46" s="1332"/>
      <c r="PS46" s="1332"/>
      <c r="PT46" s="1332"/>
      <c r="PU46" s="1332"/>
      <c r="PV46" s="1332"/>
      <c r="PW46" s="1332"/>
      <c r="PX46" s="1332"/>
      <c r="PY46" s="1332"/>
      <c r="PZ46" s="1332"/>
      <c r="QA46" s="1332"/>
      <c r="QB46" s="1332"/>
      <c r="QC46" s="1332"/>
      <c r="QD46" s="1332"/>
      <c r="QE46" s="1332"/>
      <c r="QF46" s="1332"/>
      <c r="QG46" s="1332"/>
      <c r="QH46" s="1332"/>
      <c r="QI46" s="1332"/>
      <c r="QJ46" s="1332"/>
      <c r="QK46" s="1332"/>
      <c r="QL46" s="1332"/>
      <c r="QM46" s="1332"/>
      <c r="QN46" s="1332"/>
      <c r="QO46" s="1332"/>
      <c r="QP46" s="1332"/>
      <c r="QQ46" s="1332"/>
      <c r="QR46" s="1332"/>
      <c r="QS46" s="1332"/>
      <c r="QT46" s="1332"/>
      <c r="QU46" s="1332"/>
      <c r="QV46" s="1332"/>
      <c r="QW46" s="1332"/>
      <c r="QX46" s="1332"/>
      <c r="QY46" s="1332"/>
      <c r="QZ46" s="1332"/>
      <c r="RA46" s="1332"/>
      <c r="RB46" s="1332"/>
      <c r="RC46" s="1332"/>
      <c r="RD46" s="1332"/>
      <c r="RE46" s="1332"/>
      <c r="RF46" s="1332"/>
      <c r="RG46" s="1332"/>
      <c r="RH46" s="1332"/>
      <c r="RI46" s="1332"/>
      <c r="RJ46" s="1332"/>
      <c r="RK46" s="1332"/>
      <c r="RL46" s="1332"/>
      <c r="RM46" s="1332"/>
      <c r="RN46" s="1332"/>
      <c r="RO46" s="1332"/>
      <c r="RP46" s="1332"/>
      <c r="RQ46" s="1332"/>
      <c r="RR46" s="1332"/>
      <c r="RS46" s="1332"/>
      <c r="RT46" s="1332"/>
      <c r="RU46" s="1332"/>
      <c r="RV46" s="1332"/>
      <c r="RW46" s="1332"/>
      <c r="RX46" s="1332"/>
      <c r="RY46" s="1332"/>
      <c r="RZ46" s="1332"/>
      <c r="SA46" s="1332"/>
      <c r="SB46" s="1332"/>
      <c r="SC46" s="1332"/>
      <c r="SD46" s="1332"/>
      <c r="SE46" s="1332"/>
      <c r="SF46" s="1332"/>
      <c r="SG46" s="1332"/>
      <c r="SH46" s="1332"/>
      <c r="SI46" s="1332"/>
      <c r="SJ46" s="1332"/>
      <c r="SK46" s="1332"/>
      <c r="SL46" s="1332"/>
      <c r="SM46" s="1332"/>
      <c r="SN46" s="1332"/>
      <c r="SO46" s="1332"/>
      <c r="SP46" s="1332"/>
      <c r="SQ46" s="1332"/>
      <c r="SR46" s="1332"/>
      <c r="SS46" s="1332"/>
      <c r="ST46" s="1332"/>
      <c r="SU46" s="1332"/>
      <c r="SV46" s="1332"/>
      <c r="SW46" s="1332"/>
      <c r="SX46" s="1332"/>
      <c r="SY46" s="1332"/>
      <c r="SZ46" s="1332"/>
      <c r="TA46" s="1332"/>
      <c r="TB46" s="1332"/>
      <c r="TC46" s="1332"/>
      <c r="TD46" s="645"/>
    </row>
    <row r="47" spans="1:524" s="643" customFormat="1" ht="15">
      <c r="A47" s="1459"/>
      <c r="B47" s="635" t="s">
        <v>60</v>
      </c>
      <c r="C47" s="652" t="s">
        <v>336</v>
      </c>
      <c r="D47" s="636">
        <v>30</v>
      </c>
      <c r="E47" s="642"/>
      <c r="F47" s="636" t="s">
        <v>31</v>
      </c>
      <c r="G47" s="653">
        <v>0</v>
      </c>
      <c r="H47" s="638">
        <v>2.76</v>
      </c>
      <c r="I47" s="639">
        <v>3.06</v>
      </c>
      <c r="J47" s="639">
        <v>3.06</v>
      </c>
      <c r="K47" s="639">
        <f t="shared" si="0"/>
        <v>0</v>
      </c>
      <c r="L47" s="640">
        <f t="shared" si="18"/>
        <v>0</v>
      </c>
      <c r="M47" s="639">
        <v>0.84075840288000003</v>
      </c>
      <c r="N47" s="639">
        <f t="shared" si="6"/>
        <v>0</v>
      </c>
      <c r="O47" s="639">
        <f t="shared" si="19"/>
        <v>0</v>
      </c>
      <c r="P47" s="639">
        <f t="shared" si="20"/>
        <v>0</v>
      </c>
      <c r="Q47" s="639">
        <f t="shared" si="21"/>
        <v>0</v>
      </c>
      <c r="R47" s="639">
        <v>0</v>
      </c>
      <c r="S47" s="639">
        <f t="shared" si="1"/>
        <v>0</v>
      </c>
      <c r="T47" s="639"/>
      <c r="U47" s="639">
        <f t="shared" si="7"/>
        <v>0</v>
      </c>
      <c r="V47" s="639">
        <f t="shared" si="14"/>
        <v>0</v>
      </c>
      <c r="W47" s="641">
        <f>IF(L47=0,0,(HLOOKUP(F47,'2012-2013 CE W T&amp;D &amp; ConsCredit'!$C$6:$P$36,D47+1,FALSE)))</f>
        <v>0</v>
      </c>
      <c r="X47" s="639">
        <f t="shared" si="2"/>
        <v>0</v>
      </c>
      <c r="Y47" s="642" t="e">
        <f t="shared" si="22"/>
        <v>#DIV/0!</v>
      </c>
      <c r="AA47" s="639">
        <f t="shared" si="3"/>
        <v>0</v>
      </c>
      <c r="AB47" s="639">
        <f t="shared" si="8"/>
        <v>0</v>
      </c>
      <c r="AC47" s="641">
        <f>IF(L47=0,0,(HLOOKUP(F47,'2012-2013 CE W T&amp;D No ConsCredi'!$C$6:$P$36,D47+1,FALSE)))</f>
        <v>0</v>
      </c>
      <c r="AD47" s="639">
        <f t="shared" si="4"/>
        <v>0</v>
      </c>
      <c r="AE47" s="642" t="e">
        <f t="shared" si="17"/>
        <v>#DIV/0!</v>
      </c>
      <c r="AF47" s="1332"/>
      <c r="AG47" s="1332"/>
      <c r="AH47" s="1332"/>
      <c r="AI47" s="1332"/>
      <c r="AJ47" s="1332"/>
      <c r="AK47" s="1332"/>
      <c r="AL47" s="1332"/>
      <c r="AM47" s="1332"/>
      <c r="AN47" s="1332"/>
      <c r="AO47" s="1332"/>
      <c r="AP47" s="1332"/>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32"/>
      <c r="HW47" s="1332"/>
      <c r="HX47" s="1332"/>
      <c r="HY47" s="1332"/>
      <c r="HZ47" s="1332"/>
      <c r="IA47" s="1332"/>
      <c r="IB47" s="1332"/>
      <c r="IC47" s="1332"/>
      <c r="ID47" s="1332"/>
      <c r="IE47" s="1332"/>
      <c r="IF47" s="1332"/>
      <c r="IG47" s="1332"/>
      <c r="IH47" s="1332"/>
      <c r="II47" s="1332"/>
      <c r="IJ47" s="1332"/>
      <c r="IK47" s="1332"/>
      <c r="IL47" s="1332"/>
      <c r="IM47" s="1332"/>
      <c r="IN47" s="1332"/>
      <c r="IO47" s="1332"/>
      <c r="IP47" s="1332"/>
      <c r="IQ47" s="1332"/>
      <c r="IR47" s="1332"/>
      <c r="IS47" s="1332"/>
      <c r="IT47" s="1332"/>
      <c r="IU47" s="1332"/>
      <c r="IV47" s="1332"/>
      <c r="IW47" s="1332"/>
      <c r="IX47" s="1332"/>
      <c r="IY47" s="1332"/>
      <c r="IZ47" s="1332"/>
      <c r="JA47" s="1332"/>
      <c r="JB47" s="1332"/>
      <c r="JC47" s="1332"/>
      <c r="JD47" s="1332"/>
      <c r="JE47" s="1332"/>
      <c r="JF47" s="1332"/>
      <c r="JG47" s="1332"/>
      <c r="JH47" s="1332"/>
      <c r="JI47" s="1332"/>
      <c r="JJ47" s="1332"/>
      <c r="JK47" s="1332"/>
      <c r="JL47" s="1332"/>
      <c r="JM47" s="1332"/>
      <c r="JN47" s="1332"/>
      <c r="JO47" s="1332"/>
      <c r="JP47" s="1332"/>
      <c r="JQ47" s="1332"/>
      <c r="JR47" s="1332"/>
      <c r="JS47" s="1332"/>
      <c r="JT47" s="1332"/>
      <c r="JU47" s="1332"/>
      <c r="JV47" s="1332"/>
      <c r="JW47" s="1332"/>
      <c r="JX47" s="1332"/>
      <c r="JY47" s="1332"/>
      <c r="JZ47" s="1332"/>
      <c r="KA47" s="1332"/>
      <c r="KB47" s="1332"/>
      <c r="KC47" s="1332"/>
      <c r="KD47" s="1332"/>
      <c r="KE47" s="1332"/>
      <c r="KF47" s="1332"/>
      <c r="KG47" s="1332"/>
      <c r="KH47" s="1332"/>
      <c r="KI47" s="1332"/>
      <c r="KJ47" s="1332"/>
      <c r="KK47" s="1332"/>
      <c r="KL47" s="1332"/>
      <c r="KM47" s="1332"/>
      <c r="KN47" s="1332"/>
      <c r="KO47" s="1332"/>
      <c r="KP47" s="1332"/>
      <c r="KQ47" s="1332"/>
      <c r="KR47" s="1332"/>
      <c r="KS47" s="1332"/>
      <c r="KT47" s="1332"/>
      <c r="KU47" s="1332"/>
      <c r="KV47" s="1332"/>
      <c r="KW47" s="1332"/>
      <c r="KX47" s="1332"/>
      <c r="KY47" s="1332"/>
      <c r="KZ47" s="1332"/>
      <c r="LA47" s="1332"/>
      <c r="LB47" s="1332"/>
      <c r="LC47" s="1332"/>
      <c r="LD47" s="1332"/>
      <c r="LE47" s="1332"/>
      <c r="LF47" s="1332"/>
      <c r="LG47" s="1332"/>
      <c r="LH47" s="1332"/>
      <c r="LI47" s="1332"/>
      <c r="LJ47" s="1332"/>
      <c r="LK47" s="1332"/>
      <c r="LL47" s="1332"/>
      <c r="LM47" s="1332"/>
      <c r="LN47" s="1332"/>
      <c r="LO47" s="1332"/>
      <c r="LP47" s="1332"/>
      <c r="LQ47" s="1332"/>
      <c r="LR47" s="1332"/>
      <c r="LS47" s="1332"/>
      <c r="LT47" s="1332"/>
      <c r="LU47" s="1332"/>
      <c r="LV47" s="1332"/>
      <c r="LW47" s="1332"/>
      <c r="LX47" s="1332"/>
      <c r="LY47" s="1332"/>
      <c r="LZ47" s="1332"/>
      <c r="MA47" s="1332"/>
      <c r="MB47" s="1332"/>
      <c r="MC47" s="1332"/>
      <c r="MD47" s="1332"/>
      <c r="ME47" s="1332"/>
      <c r="MF47" s="1332"/>
      <c r="MG47" s="1332"/>
      <c r="MH47" s="1332"/>
      <c r="MI47" s="1332"/>
      <c r="MJ47" s="1332"/>
      <c r="MK47" s="1332"/>
      <c r="ML47" s="1332"/>
      <c r="MM47" s="1332"/>
      <c r="MN47" s="1332"/>
      <c r="MO47" s="1332"/>
      <c r="MP47" s="1332"/>
      <c r="MQ47" s="1332"/>
      <c r="MR47" s="1332"/>
      <c r="MS47" s="1332"/>
      <c r="MT47" s="1332"/>
      <c r="MU47" s="1332"/>
      <c r="MV47" s="1332"/>
      <c r="MW47" s="1332"/>
      <c r="MX47" s="1332"/>
      <c r="MY47" s="1332"/>
      <c r="MZ47" s="1332"/>
      <c r="NA47" s="1332"/>
      <c r="NB47" s="1332"/>
      <c r="NC47" s="1332"/>
      <c r="ND47" s="1332"/>
      <c r="NE47" s="1332"/>
      <c r="NF47" s="1332"/>
      <c r="NG47" s="1332"/>
      <c r="NH47" s="1332"/>
      <c r="NI47" s="1332"/>
      <c r="NJ47" s="1332"/>
      <c r="NK47" s="1332"/>
      <c r="NL47" s="1332"/>
      <c r="NM47" s="1332"/>
      <c r="NN47" s="1332"/>
      <c r="NO47" s="1332"/>
      <c r="NP47" s="1332"/>
      <c r="NQ47" s="1332"/>
      <c r="NR47" s="1332"/>
      <c r="NS47" s="1332"/>
      <c r="NT47" s="1332"/>
      <c r="NU47" s="1332"/>
      <c r="NV47" s="1332"/>
      <c r="NW47" s="1332"/>
      <c r="NX47" s="1332"/>
      <c r="NY47" s="1332"/>
      <c r="NZ47" s="1332"/>
      <c r="OA47" s="1332"/>
      <c r="OB47" s="1332"/>
      <c r="OC47" s="1332"/>
      <c r="OD47" s="1332"/>
      <c r="OE47" s="1332"/>
      <c r="OF47" s="1332"/>
      <c r="OG47" s="1332"/>
      <c r="OH47" s="1332"/>
      <c r="OI47" s="1332"/>
      <c r="OJ47" s="1332"/>
      <c r="OK47" s="1332"/>
      <c r="OL47" s="1332"/>
      <c r="OM47" s="1332"/>
      <c r="ON47" s="1332"/>
      <c r="OO47" s="1332"/>
      <c r="OP47" s="1332"/>
      <c r="OQ47" s="1332"/>
      <c r="OR47" s="1332"/>
      <c r="OS47" s="1332"/>
      <c r="OT47" s="1332"/>
      <c r="OU47" s="1332"/>
      <c r="OV47" s="1332"/>
      <c r="OW47" s="1332"/>
      <c r="OX47" s="1332"/>
      <c r="OY47" s="1332"/>
      <c r="OZ47" s="1332"/>
      <c r="PA47" s="1332"/>
      <c r="PB47" s="1332"/>
      <c r="PC47" s="1332"/>
      <c r="PD47" s="1332"/>
      <c r="PE47" s="1332"/>
      <c r="PF47" s="1332"/>
      <c r="PG47" s="1332"/>
      <c r="PH47" s="1332"/>
      <c r="PI47" s="1332"/>
      <c r="PJ47" s="1332"/>
      <c r="PK47" s="1332"/>
      <c r="PL47" s="1332"/>
      <c r="PM47" s="1332"/>
      <c r="PN47" s="1332"/>
      <c r="PO47" s="1332"/>
      <c r="PP47" s="1332"/>
      <c r="PQ47" s="1332"/>
      <c r="PR47" s="1332"/>
      <c r="PS47" s="1332"/>
      <c r="PT47" s="1332"/>
      <c r="PU47" s="1332"/>
      <c r="PV47" s="1332"/>
      <c r="PW47" s="1332"/>
      <c r="PX47" s="1332"/>
      <c r="PY47" s="1332"/>
      <c r="PZ47" s="1332"/>
      <c r="QA47" s="1332"/>
      <c r="QB47" s="1332"/>
      <c r="QC47" s="1332"/>
      <c r="QD47" s="1332"/>
      <c r="QE47" s="1332"/>
      <c r="QF47" s="1332"/>
      <c r="QG47" s="1332"/>
      <c r="QH47" s="1332"/>
      <c r="QI47" s="1332"/>
      <c r="QJ47" s="1332"/>
      <c r="QK47" s="1332"/>
      <c r="QL47" s="1332"/>
      <c r="QM47" s="1332"/>
      <c r="QN47" s="1332"/>
      <c r="QO47" s="1332"/>
      <c r="QP47" s="1332"/>
      <c r="QQ47" s="1332"/>
      <c r="QR47" s="1332"/>
      <c r="QS47" s="1332"/>
      <c r="QT47" s="1332"/>
      <c r="QU47" s="1332"/>
      <c r="QV47" s="1332"/>
      <c r="QW47" s="1332"/>
      <c r="QX47" s="1332"/>
      <c r="QY47" s="1332"/>
      <c r="QZ47" s="1332"/>
      <c r="RA47" s="1332"/>
      <c r="RB47" s="1332"/>
      <c r="RC47" s="1332"/>
      <c r="RD47" s="1332"/>
      <c r="RE47" s="1332"/>
      <c r="RF47" s="1332"/>
      <c r="RG47" s="1332"/>
      <c r="RH47" s="1332"/>
      <c r="RI47" s="1332"/>
      <c r="RJ47" s="1332"/>
      <c r="RK47" s="1332"/>
      <c r="RL47" s="1332"/>
      <c r="RM47" s="1332"/>
      <c r="RN47" s="1332"/>
      <c r="RO47" s="1332"/>
      <c r="RP47" s="1332"/>
      <c r="RQ47" s="1332"/>
      <c r="RR47" s="1332"/>
      <c r="RS47" s="1332"/>
      <c r="RT47" s="1332"/>
      <c r="RU47" s="1332"/>
      <c r="RV47" s="1332"/>
      <c r="RW47" s="1332"/>
      <c r="RX47" s="1332"/>
      <c r="RY47" s="1332"/>
      <c r="RZ47" s="1332"/>
      <c r="SA47" s="1332"/>
      <c r="SB47" s="1332"/>
      <c r="SC47" s="1332"/>
      <c r="SD47" s="1332"/>
      <c r="SE47" s="1332"/>
      <c r="SF47" s="1332"/>
      <c r="SG47" s="1332"/>
      <c r="SH47" s="1332"/>
      <c r="SI47" s="1332"/>
      <c r="SJ47" s="1332"/>
      <c r="SK47" s="1332"/>
      <c r="SL47" s="1332"/>
      <c r="SM47" s="1332"/>
      <c r="SN47" s="1332"/>
      <c r="SO47" s="1332"/>
      <c r="SP47" s="1332"/>
      <c r="SQ47" s="1332"/>
      <c r="SR47" s="1332"/>
      <c r="SS47" s="1332"/>
      <c r="ST47" s="1332"/>
      <c r="SU47" s="1332"/>
      <c r="SV47" s="1332"/>
      <c r="SW47" s="1332"/>
      <c r="SX47" s="1332"/>
      <c r="SY47" s="1332"/>
      <c r="SZ47" s="1332"/>
      <c r="TA47" s="1332"/>
      <c r="TB47" s="1332"/>
      <c r="TC47" s="1332"/>
      <c r="TD47" s="645"/>
    </row>
    <row r="48" spans="1:524" s="643" customFormat="1" ht="15">
      <c r="A48" s="1459"/>
      <c r="B48" s="635" t="s">
        <v>60</v>
      </c>
      <c r="C48" s="652" t="s">
        <v>337</v>
      </c>
      <c r="D48" s="636">
        <v>30</v>
      </c>
      <c r="E48" s="642"/>
      <c r="F48" s="636" t="s">
        <v>31</v>
      </c>
      <c r="G48" s="653">
        <v>0</v>
      </c>
      <c r="H48" s="638">
        <v>2.4900000000000002</v>
      </c>
      <c r="I48" s="639">
        <v>3.52</v>
      </c>
      <c r="J48" s="639">
        <v>3.52</v>
      </c>
      <c r="K48" s="639">
        <f t="shared" si="0"/>
        <v>0</v>
      </c>
      <c r="L48" s="640">
        <f t="shared" si="18"/>
        <v>0</v>
      </c>
      <c r="M48" s="639">
        <v>0.9671469209600001</v>
      </c>
      <c r="N48" s="639">
        <f t="shared" si="6"/>
        <v>0</v>
      </c>
      <c r="O48" s="639">
        <f t="shared" si="19"/>
        <v>0</v>
      </c>
      <c r="P48" s="639">
        <f t="shared" si="20"/>
        <v>0</v>
      </c>
      <c r="Q48" s="639">
        <f t="shared" si="21"/>
        <v>0</v>
      </c>
      <c r="R48" s="639">
        <v>0</v>
      </c>
      <c r="S48" s="639">
        <f t="shared" si="1"/>
        <v>0</v>
      </c>
      <c r="T48" s="639"/>
      <c r="U48" s="639">
        <f t="shared" si="7"/>
        <v>0</v>
      </c>
      <c r="V48" s="639">
        <f t="shared" si="14"/>
        <v>0</v>
      </c>
      <c r="W48" s="641">
        <f>IF(L48=0,0,(HLOOKUP(F48,'2012-2013 CE W T&amp;D &amp; ConsCredit'!$C$6:$P$36,D48+1,FALSE)))</f>
        <v>0</v>
      </c>
      <c r="X48" s="639">
        <f t="shared" si="2"/>
        <v>0</v>
      </c>
      <c r="Y48" s="642" t="e">
        <f t="shared" si="22"/>
        <v>#DIV/0!</v>
      </c>
      <c r="Z48" s="654"/>
      <c r="AA48" s="639">
        <f t="shared" si="3"/>
        <v>0</v>
      </c>
      <c r="AB48" s="639">
        <f t="shared" si="8"/>
        <v>0</v>
      </c>
      <c r="AC48" s="641">
        <f>IF(L48=0,0,(HLOOKUP(F48,'2012-2013 CE W T&amp;D No ConsCredi'!$C$6:$P$36,D48+1,FALSE)))</f>
        <v>0</v>
      </c>
      <c r="AD48" s="639">
        <f t="shared" si="4"/>
        <v>0</v>
      </c>
      <c r="AE48" s="642" t="e">
        <f t="shared" si="17"/>
        <v>#DIV/0!</v>
      </c>
      <c r="AF48" s="1332"/>
      <c r="AG48" s="1332"/>
      <c r="AH48" s="1332"/>
      <c r="AI48" s="1332"/>
      <c r="AJ48" s="1332"/>
      <c r="AK48" s="1332"/>
      <c r="AL48" s="1332"/>
      <c r="AM48" s="1332"/>
      <c r="AN48" s="1332"/>
      <c r="AO48" s="1332"/>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32"/>
      <c r="HW48" s="1332"/>
      <c r="HX48" s="1332"/>
      <c r="HY48" s="1332"/>
      <c r="HZ48" s="1332"/>
      <c r="IA48" s="1332"/>
      <c r="IB48" s="1332"/>
      <c r="IC48" s="1332"/>
      <c r="ID48" s="1332"/>
      <c r="IE48" s="1332"/>
      <c r="IF48" s="1332"/>
      <c r="IG48" s="1332"/>
      <c r="IH48" s="1332"/>
      <c r="II48" s="1332"/>
      <c r="IJ48" s="1332"/>
      <c r="IK48" s="1332"/>
      <c r="IL48" s="1332"/>
      <c r="IM48" s="1332"/>
      <c r="IN48" s="1332"/>
      <c r="IO48" s="1332"/>
      <c r="IP48" s="1332"/>
      <c r="IQ48" s="1332"/>
      <c r="IR48" s="1332"/>
      <c r="IS48" s="1332"/>
      <c r="IT48" s="1332"/>
      <c r="IU48" s="1332"/>
      <c r="IV48" s="1332"/>
      <c r="IW48" s="1332"/>
      <c r="IX48" s="1332"/>
      <c r="IY48" s="1332"/>
      <c r="IZ48" s="1332"/>
      <c r="JA48" s="1332"/>
      <c r="JB48" s="1332"/>
      <c r="JC48" s="1332"/>
      <c r="JD48" s="1332"/>
      <c r="JE48" s="1332"/>
      <c r="JF48" s="1332"/>
      <c r="JG48" s="1332"/>
      <c r="JH48" s="1332"/>
      <c r="JI48" s="1332"/>
      <c r="JJ48" s="1332"/>
      <c r="JK48" s="1332"/>
      <c r="JL48" s="1332"/>
      <c r="JM48" s="1332"/>
      <c r="JN48" s="1332"/>
      <c r="JO48" s="1332"/>
      <c r="JP48" s="1332"/>
      <c r="JQ48" s="1332"/>
      <c r="JR48" s="1332"/>
      <c r="JS48" s="1332"/>
      <c r="JT48" s="1332"/>
      <c r="JU48" s="1332"/>
      <c r="JV48" s="1332"/>
      <c r="JW48" s="1332"/>
      <c r="JX48" s="1332"/>
      <c r="JY48" s="1332"/>
      <c r="JZ48" s="1332"/>
      <c r="KA48" s="1332"/>
      <c r="KB48" s="1332"/>
      <c r="KC48" s="1332"/>
      <c r="KD48" s="1332"/>
      <c r="KE48" s="1332"/>
      <c r="KF48" s="1332"/>
      <c r="KG48" s="1332"/>
      <c r="KH48" s="1332"/>
      <c r="KI48" s="1332"/>
      <c r="KJ48" s="1332"/>
      <c r="KK48" s="1332"/>
      <c r="KL48" s="1332"/>
      <c r="KM48" s="1332"/>
      <c r="KN48" s="1332"/>
      <c r="KO48" s="1332"/>
      <c r="KP48" s="1332"/>
      <c r="KQ48" s="1332"/>
      <c r="KR48" s="1332"/>
      <c r="KS48" s="1332"/>
      <c r="KT48" s="1332"/>
      <c r="KU48" s="1332"/>
      <c r="KV48" s="1332"/>
      <c r="KW48" s="1332"/>
      <c r="KX48" s="1332"/>
      <c r="KY48" s="1332"/>
      <c r="KZ48" s="1332"/>
      <c r="LA48" s="1332"/>
      <c r="LB48" s="1332"/>
      <c r="LC48" s="1332"/>
      <c r="LD48" s="1332"/>
      <c r="LE48" s="1332"/>
      <c r="LF48" s="1332"/>
      <c r="LG48" s="1332"/>
      <c r="LH48" s="1332"/>
      <c r="LI48" s="1332"/>
      <c r="LJ48" s="1332"/>
      <c r="LK48" s="1332"/>
      <c r="LL48" s="1332"/>
      <c r="LM48" s="1332"/>
      <c r="LN48" s="1332"/>
      <c r="LO48" s="1332"/>
      <c r="LP48" s="1332"/>
      <c r="LQ48" s="1332"/>
      <c r="LR48" s="1332"/>
      <c r="LS48" s="1332"/>
      <c r="LT48" s="1332"/>
      <c r="LU48" s="1332"/>
      <c r="LV48" s="1332"/>
      <c r="LW48" s="1332"/>
      <c r="LX48" s="1332"/>
      <c r="LY48" s="1332"/>
      <c r="LZ48" s="1332"/>
      <c r="MA48" s="1332"/>
      <c r="MB48" s="1332"/>
      <c r="MC48" s="1332"/>
      <c r="MD48" s="1332"/>
      <c r="ME48" s="1332"/>
      <c r="MF48" s="1332"/>
      <c r="MG48" s="1332"/>
      <c r="MH48" s="1332"/>
      <c r="MI48" s="1332"/>
      <c r="MJ48" s="1332"/>
      <c r="MK48" s="1332"/>
      <c r="ML48" s="1332"/>
      <c r="MM48" s="1332"/>
      <c r="MN48" s="1332"/>
      <c r="MO48" s="1332"/>
      <c r="MP48" s="1332"/>
      <c r="MQ48" s="1332"/>
      <c r="MR48" s="1332"/>
      <c r="MS48" s="1332"/>
      <c r="MT48" s="1332"/>
      <c r="MU48" s="1332"/>
      <c r="MV48" s="1332"/>
      <c r="MW48" s="1332"/>
      <c r="MX48" s="1332"/>
      <c r="MY48" s="1332"/>
      <c r="MZ48" s="1332"/>
      <c r="NA48" s="1332"/>
      <c r="NB48" s="1332"/>
      <c r="NC48" s="1332"/>
      <c r="ND48" s="1332"/>
      <c r="NE48" s="1332"/>
      <c r="NF48" s="1332"/>
      <c r="NG48" s="1332"/>
      <c r="NH48" s="1332"/>
      <c r="NI48" s="1332"/>
      <c r="NJ48" s="1332"/>
      <c r="NK48" s="1332"/>
      <c r="NL48" s="1332"/>
      <c r="NM48" s="1332"/>
      <c r="NN48" s="1332"/>
      <c r="NO48" s="1332"/>
      <c r="NP48" s="1332"/>
      <c r="NQ48" s="1332"/>
      <c r="NR48" s="1332"/>
      <c r="NS48" s="1332"/>
      <c r="NT48" s="1332"/>
      <c r="NU48" s="1332"/>
      <c r="NV48" s="1332"/>
      <c r="NW48" s="1332"/>
      <c r="NX48" s="1332"/>
      <c r="NY48" s="1332"/>
      <c r="NZ48" s="1332"/>
      <c r="OA48" s="1332"/>
      <c r="OB48" s="1332"/>
      <c r="OC48" s="1332"/>
      <c r="OD48" s="1332"/>
      <c r="OE48" s="1332"/>
      <c r="OF48" s="1332"/>
      <c r="OG48" s="1332"/>
      <c r="OH48" s="1332"/>
      <c r="OI48" s="1332"/>
      <c r="OJ48" s="1332"/>
      <c r="OK48" s="1332"/>
      <c r="OL48" s="1332"/>
      <c r="OM48" s="1332"/>
      <c r="ON48" s="1332"/>
      <c r="OO48" s="1332"/>
      <c r="OP48" s="1332"/>
      <c r="OQ48" s="1332"/>
      <c r="OR48" s="1332"/>
      <c r="OS48" s="1332"/>
      <c r="OT48" s="1332"/>
      <c r="OU48" s="1332"/>
      <c r="OV48" s="1332"/>
      <c r="OW48" s="1332"/>
      <c r="OX48" s="1332"/>
      <c r="OY48" s="1332"/>
      <c r="OZ48" s="1332"/>
      <c r="PA48" s="1332"/>
      <c r="PB48" s="1332"/>
      <c r="PC48" s="1332"/>
      <c r="PD48" s="1332"/>
      <c r="PE48" s="1332"/>
      <c r="PF48" s="1332"/>
      <c r="PG48" s="1332"/>
      <c r="PH48" s="1332"/>
      <c r="PI48" s="1332"/>
      <c r="PJ48" s="1332"/>
      <c r="PK48" s="1332"/>
      <c r="PL48" s="1332"/>
      <c r="PM48" s="1332"/>
      <c r="PN48" s="1332"/>
      <c r="PO48" s="1332"/>
      <c r="PP48" s="1332"/>
      <c r="PQ48" s="1332"/>
      <c r="PR48" s="1332"/>
      <c r="PS48" s="1332"/>
      <c r="PT48" s="1332"/>
      <c r="PU48" s="1332"/>
      <c r="PV48" s="1332"/>
      <c r="PW48" s="1332"/>
      <c r="PX48" s="1332"/>
      <c r="PY48" s="1332"/>
      <c r="PZ48" s="1332"/>
      <c r="QA48" s="1332"/>
      <c r="QB48" s="1332"/>
      <c r="QC48" s="1332"/>
      <c r="QD48" s="1332"/>
      <c r="QE48" s="1332"/>
      <c r="QF48" s="1332"/>
      <c r="QG48" s="1332"/>
      <c r="QH48" s="1332"/>
      <c r="QI48" s="1332"/>
      <c r="QJ48" s="1332"/>
      <c r="QK48" s="1332"/>
      <c r="QL48" s="1332"/>
      <c r="QM48" s="1332"/>
      <c r="QN48" s="1332"/>
      <c r="QO48" s="1332"/>
      <c r="QP48" s="1332"/>
      <c r="QQ48" s="1332"/>
      <c r="QR48" s="1332"/>
      <c r="QS48" s="1332"/>
      <c r="QT48" s="1332"/>
      <c r="QU48" s="1332"/>
      <c r="QV48" s="1332"/>
      <c r="QW48" s="1332"/>
      <c r="QX48" s="1332"/>
      <c r="QY48" s="1332"/>
      <c r="QZ48" s="1332"/>
      <c r="RA48" s="1332"/>
      <c r="RB48" s="1332"/>
      <c r="RC48" s="1332"/>
      <c r="RD48" s="1332"/>
      <c r="RE48" s="1332"/>
      <c r="RF48" s="1332"/>
      <c r="RG48" s="1332"/>
      <c r="RH48" s="1332"/>
      <c r="RI48" s="1332"/>
      <c r="RJ48" s="1332"/>
      <c r="RK48" s="1332"/>
      <c r="RL48" s="1332"/>
      <c r="RM48" s="1332"/>
      <c r="RN48" s="1332"/>
      <c r="RO48" s="1332"/>
      <c r="RP48" s="1332"/>
      <c r="RQ48" s="1332"/>
      <c r="RR48" s="1332"/>
      <c r="RS48" s="1332"/>
      <c r="RT48" s="1332"/>
      <c r="RU48" s="1332"/>
      <c r="RV48" s="1332"/>
      <c r="RW48" s="1332"/>
      <c r="RX48" s="1332"/>
      <c r="RY48" s="1332"/>
      <c r="RZ48" s="1332"/>
      <c r="SA48" s="1332"/>
      <c r="SB48" s="1332"/>
      <c r="SC48" s="1332"/>
      <c r="SD48" s="1332"/>
      <c r="SE48" s="1332"/>
      <c r="SF48" s="1332"/>
      <c r="SG48" s="1332"/>
      <c r="SH48" s="1332"/>
      <c r="SI48" s="1332"/>
      <c r="SJ48" s="1332"/>
      <c r="SK48" s="1332"/>
      <c r="SL48" s="1332"/>
      <c r="SM48" s="1332"/>
      <c r="SN48" s="1332"/>
      <c r="SO48" s="1332"/>
      <c r="SP48" s="1332"/>
      <c r="SQ48" s="1332"/>
      <c r="SR48" s="1332"/>
      <c r="SS48" s="1332"/>
      <c r="ST48" s="1332"/>
      <c r="SU48" s="1332"/>
      <c r="SV48" s="1332"/>
      <c r="SW48" s="1332"/>
      <c r="SX48" s="1332"/>
      <c r="SY48" s="1332"/>
      <c r="SZ48" s="1332"/>
      <c r="TA48" s="1332"/>
      <c r="TB48" s="1332"/>
      <c r="TC48" s="1332"/>
      <c r="TD48" s="645"/>
    </row>
    <row r="49" spans="1:524" s="643" customFormat="1" ht="15">
      <c r="A49" s="1458"/>
      <c r="B49" s="655" t="s">
        <v>60</v>
      </c>
      <c r="C49" s="656" t="s">
        <v>338</v>
      </c>
      <c r="D49" s="657">
        <v>30</v>
      </c>
      <c r="E49" s="658"/>
      <c r="F49" s="659" t="s">
        <v>35</v>
      </c>
      <c r="G49" s="660">
        <v>1000</v>
      </c>
      <c r="H49" s="661">
        <v>25</v>
      </c>
      <c r="I49" s="662">
        <v>14</v>
      </c>
      <c r="J49" s="662">
        <v>14</v>
      </c>
      <c r="K49" s="662">
        <f t="shared" si="0"/>
        <v>0</v>
      </c>
      <c r="L49" s="663">
        <f t="shared" si="18"/>
        <v>25000</v>
      </c>
      <c r="M49" s="662">
        <v>3.8466070720000003</v>
      </c>
      <c r="N49" s="662">
        <f t="shared" si="6"/>
        <v>3846.6070720000002</v>
      </c>
      <c r="O49" s="662">
        <f t="shared" si="19"/>
        <v>14000</v>
      </c>
      <c r="P49" s="662">
        <f t="shared" si="20"/>
        <v>0</v>
      </c>
      <c r="Q49" s="662">
        <f t="shared" si="21"/>
        <v>14000</v>
      </c>
      <c r="R49" s="662">
        <v>0</v>
      </c>
      <c r="S49" s="662">
        <f t="shared" si="1"/>
        <v>17846.607071999999</v>
      </c>
      <c r="T49" s="662"/>
      <c r="U49" s="662">
        <f t="shared" si="7"/>
        <v>16509.349742830713</v>
      </c>
      <c r="V49" s="662">
        <f t="shared" si="14"/>
        <v>0</v>
      </c>
      <c r="W49" s="664">
        <f>IF(L49=0,0,(HLOOKUP(F49,'2012-2013 CE W T&amp;D &amp; ConsCredit'!$C$6:$P$36,D49+1,FALSE)))</f>
        <v>1.5146265783833199</v>
      </c>
      <c r="X49" s="662">
        <f t="shared" si="2"/>
        <v>37865.664459583</v>
      </c>
      <c r="Y49" s="658">
        <f t="shared" si="22"/>
        <v>2.2935890903896077</v>
      </c>
      <c r="Z49" s="665"/>
      <c r="AA49" s="662">
        <f t="shared" si="3"/>
        <v>17846.607071999999</v>
      </c>
      <c r="AB49" s="662">
        <f t="shared" si="8"/>
        <v>16509.349742830713</v>
      </c>
      <c r="AC49" s="664">
        <f>IF(L49=0,0,(HLOOKUP(F49,'2012-2013 CE W T&amp;D No ConsCredi'!$C$6:$P$36,D49+1,FALSE)))</f>
        <v>1.3769332530757454</v>
      </c>
      <c r="AD49" s="662">
        <f t="shared" si="4"/>
        <v>34423.331326893633</v>
      </c>
      <c r="AE49" s="1337">
        <f t="shared" si="17"/>
        <v>2.0850809912632795</v>
      </c>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c r="HV49" s="1332"/>
      <c r="HW49" s="1332"/>
      <c r="HX49" s="1332"/>
      <c r="HY49" s="1332"/>
      <c r="HZ49" s="1332"/>
      <c r="IA49" s="1332"/>
      <c r="IB49" s="1332"/>
      <c r="IC49" s="1332"/>
      <c r="ID49" s="1332"/>
      <c r="IE49" s="1332"/>
      <c r="IF49" s="1332"/>
      <c r="IG49" s="1332"/>
      <c r="IH49" s="1332"/>
      <c r="II49" s="1332"/>
      <c r="IJ49" s="1332"/>
      <c r="IK49" s="1332"/>
      <c r="IL49" s="1332"/>
      <c r="IM49" s="1332"/>
      <c r="IN49" s="1332"/>
      <c r="IO49" s="1332"/>
      <c r="IP49" s="1332"/>
      <c r="IQ49" s="1332"/>
      <c r="IR49" s="1332"/>
      <c r="IS49" s="1332"/>
      <c r="IT49" s="1332"/>
      <c r="IU49" s="1332"/>
      <c r="IV49" s="1332"/>
      <c r="IW49" s="1332"/>
      <c r="IX49" s="1332"/>
      <c r="IY49" s="1332"/>
      <c r="IZ49" s="1332"/>
      <c r="JA49" s="1332"/>
      <c r="JB49" s="1332"/>
      <c r="JC49" s="1332"/>
      <c r="JD49" s="1332"/>
      <c r="JE49" s="1332"/>
      <c r="JF49" s="1332"/>
      <c r="JG49" s="1332"/>
      <c r="JH49" s="1332"/>
      <c r="JI49" s="1332"/>
      <c r="JJ49" s="1332"/>
      <c r="JK49" s="1332"/>
      <c r="JL49" s="1332"/>
      <c r="JM49" s="1332"/>
      <c r="JN49" s="1332"/>
      <c r="JO49" s="1332"/>
      <c r="JP49" s="1332"/>
      <c r="JQ49" s="1332"/>
      <c r="JR49" s="1332"/>
      <c r="JS49" s="1332"/>
      <c r="JT49" s="1332"/>
      <c r="JU49" s="1332"/>
      <c r="JV49" s="1332"/>
      <c r="JW49" s="1332"/>
      <c r="JX49" s="1332"/>
      <c r="JY49" s="1332"/>
      <c r="JZ49" s="1332"/>
      <c r="KA49" s="1332"/>
      <c r="KB49" s="1332"/>
      <c r="KC49" s="1332"/>
      <c r="KD49" s="1332"/>
      <c r="KE49" s="1332"/>
      <c r="KF49" s="1332"/>
      <c r="KG49" s="1332"/>
      <c r="KH49" s="1332"/>
      <c r="KI49" s="1332"/>
      <c r="KJ49" s="1332"/>
      <c r="KK49" s="1332"/>
      <c r="KL49" s="1332"/>
      <c r="KM49" s="1332"/>
      <c r="KN49" s="1332"/>
      <c r="KO49" s="1332"/>
      <c r="KP49" s="1332"/>
      <c r="KQ49" s="1332"/>
      <c r="KR49" s="1332"/>
      <c r="KS49" s="1332"/>
      <c r="KT49" s="1332"/>
      <c r="KU49" s="1332"/>
      <c r="KV49" s="1332"/>
      <c r="KW49" s="1332"/>
      <c r="KX49" s="1332"/>
      <c r="KY49" s="1332"/>
      <c r="KZ49" s="1332"/>
      <c r="LA49" s="1332"/>
      <c r="LB49" s="1332"/>
      <c r="LC49" s="1332"/>
      <c r="LD49" s="1332"/>
      <c r="LE49" s="1332"/>
      <c r="LF49" s="1332"/>
      <c r="LG49" s="1332"/>
      <c r="LH49" s="1332"/>
      <c r="LI49" s="1332"/>
      <c r="LJ49" s="1332"/>
      <c r="LK49" s="1332"/>
      <c r="LL49" s="1332"/>
      <c r="LM49" s="1332"/>
      <c r="LN49" s="1332"/>
      <c r="LO49" s="1332"/>
      <c r="LP49" s="1332"/>
      <c r="LQ49" s="1332"/>
      <c r="LR49" s="1332"/>
      <c r="LS49" s="1332"/>
      <c r="LT49" s="1332"/>
      <c r="LU49" s="1332"/>
      <c r="LV49" s="1332"/>
      <c r="LW49" s="1332"/>
      <c r="LX49" s="1332"/>
      <c r="LY49" s="1332"/>
      <c r="LZ49" s="1332"/>
      <c r="MA49" s="1332"/>
      <c r="MB49" s="1332"/>
      <c r="MC49" s="1332"/>
      <c r="MD49" s="1332"/>
      <c r="ME49" s="1332"/>
      <c r="MF49" s="1332"/>
      <c r="MG49" s="1332"/>
      <c r="MH49" s="1332"/>
      <c r="MI49" s="1332"/>
      <c r="MJ49" s="1332"/>
      <c r="MK49" s="1332"/>
      <c r="ML49" s="1332"/>
      <c r="MM49" s="1332"/>
      <c r="MN49" s="1332"/>
      <c r="MO49" s="1332"/>
      <c r="MP49" s="1332"/>
      <c r="MQ49" s="1332"/>
      <c r="MR49" s="1332"/>
      <c r="MS49" s="1332"/>
      <c r="MT49" s="1332"/>
      <c r="MU49" s="1332"/>
      <c r="MV49" s="1332"/>
      <c r="MW49" s="1332"/>
      <c r="MX49" s="1332"/>
      <c r="MY49" s="1332"/>
      <c r="MZ49" s="1332"/>
      <c r="NA49" s="1332"/>
      <c r="NB49" s="1332"/>
      <c r="NC49" s="1332"/>
      <c r="ND49" s="1332"/>
      <c r="NE49" s="1332"/>
      <c r="NF49" s="1332"/>
      <c r="NG49" s="1332"/>
      <c r="NH49" s="1332"/>
      <c r="NI49" s="1332"/>
      <c r="NJ49" s="1332"/>
      <c r="NK49" s="1332"/>
      <c r="NL49" s="1332"/>
      <c r="NM49" s="1332"/>
      <c r="NN49" s="1332"/>
      <c r="NO49" s="1332"/>
      <c r="NP49" s="1332"/>
      <c r="NQ49" s="1332"/>
      <c r="NR49" s="1332"/>
      <c r="NS49" s="1332"/>
      <c r="NT49" s="1332"/>
      <c r="NU49" s="1332"/>
      <c r="NV49" s="1332"/>
      <c r="NW49" s="1332"/>
      <c r="NX49" s="1332"/>
      <c r="NY49" s="1332"/>
      <c r="NZ49" s="1332"/>
      <c r="OA49" s="1332"/>
      <c r="OB49" s="1332"/>
      <c r="OC49" s="1332"/>
      <c r="OD49" s="1332"/>
      <c r="OE49" s="1332"/>
      <c r="OF49" s="1332"/>
      <c r="OG49" s="1332"/>
      <c r="OH49" s="1332"/>
      <c r="OI49" s="1332"/>
      <c r="OJ49" s="1332"/>
      <c r="OK49" s="1332"/>
      <c r="OL49" s="1332"/>
      <c r="OM49" s="1332"/>
      <c r="ON49" s="1332"/>
      <c r="OO49" s="1332"/>
      <c r="OP49" s="1332"/>
      <c r="OQ49" s="1332"/>
      <c r="OR49" s="1332"/>
      <c r="OS49" s="1332"/>
      <c r="OT49" s="1332"/>
      <c r="OU49" s="1332"/>
      <c r="OV49" s="1332"/>
      <c r="OW49" s="1332"/>
      <c r="OX49" s="1332"/>
      <c r="OY49" s="1332"/>
      <c r="OZ49" s="1332"/>
      <c r="PA49" s="1332"/>
      <c r="PB49" s="1332"/>
      <c r="PC49" s="1332"/>
      <c r="PD49" s="1332"/>
      <c r="PE49" s="1332"/>
      <c r="PF49" s="1332"/>
      <c r="PG49" s="1332"/>
      <c r="PH49" s="1332"/>
      <c r="PI49" s="1332"/>
      <c r="PJ49" s="1332"/>
      <c r="PK49" s="1332"/>
      <c r="PL49" s="1332"/>
      <c r="PM49" s="1332"/>
      <c r="PN49" s="1332"/>
      <c r="PO49" s="1332"/>
      <c r="PP49" s="1332"/>
      <c r="PQ49" s="1332"/>
      <c r="PR49" s="1332"/>
      <c r="PS49" s="1332"/>
      <c r="PT49" s="1332"/>
      <c r="PU49" s="1332"/>
      <c r="PV49" s="1332"/>
      <c r="PW49" s="1332"/>
      <c r="PX49" s="1332"/>
      <c r="PY49" s="1332"/>
      <c r="PZ49" s="1332"/>
      <c r="QA49" s="1332"/>
      <c r="QB49" s="1332"/>
      <c r="QC49" s="1332"/>
      <c r="QD49" s="1332"/>
      <c r="QE49" s="1332"/>
      <c r="QF49" s="1332"/>
      <c r="QG49" s="1332"/>
      <c r="QH49" s="1332"/>
      <c r="QI49" s="1332"/>
      <c r="QJ49" s="1332"/>
      <c r="QK49" s="1332"/>
      <c r="QL49" s="1332"/>
      <c r="QM49" s="1332"/>
      <c r="QN49" s="1332"/>
      <c r="QO49" s="1332"/>
      <c r="QP49" s="1332"/>
      <c r="QQ49" s="1332"/>
      <c r="QR49" s="1332"/>
      <c r="QS49" s="1332"/>
      <c r="QT49" s="1332"/>
      <c r="QU49" s="1332"/>
      <c r="QV49" s="1332"/>
      <c r="QW49" s="1332"/>
      <c r="QX49" s="1332"/>
      <c r="QY49" s="1332"/>
      <c r="QZ49" s="1332"/>
      <c r="RA49" s="1332"/>
      <c r="RB49" s="1332"/>
      <c r="RC49" s="1332"/>
      <c r="RD49" s="1332"/>
      <c r="RE49" s="1332"/>
      <c r="RF49" s="1332"/>
      <c r="RG49" s="1332"/>
      <c r="RH49" s="1332"/>
      <c r="RI49" s="1332"/>
      <c r="RJ49" s="1332"/>
      <c r="RK49" s="1332"/>
      <c r="RL49" s="1332"/>
      <c r="RM49" s="1332"/>
      <c r="RN49" s="1332"/>
      <c r="RO49" s="1332"/>
      <c r="RP49" s="1332"/>
      <c r="RQ49" s="1332"/>
      <c r="RR49" s="1332"/>
      <c r="RS49" s="1332"/>
      <c r="RT49" s="1332"/>
      <c r="RU49" s="1332"/>
      <c r="RV49" s="1332"/>
      <c r="RW49" s="1332"/>
      <c r="RX49" s="1332"/>
      <c r="RY49" s="1332"/>
      <c r="RZ49" s="1332"/>
      <c r="SA49" s="1332"/>
      <c r="SB49" s="1332"/>
      <c r="SC49" s="1332"/>
      <c r="SD49" s="1332"/>
      <c r="SE49" s="1332"/>
      <c r="SF49" s="1332"/>
      <c r="SG49" s="1332"/>
      <c r="SH49" s="1332"/>
      <c r="SI49" s="1332"/>
      <c r="SJ49" s="1332"/>
      <c r="SK49" s="1332"/>
      <c r="SL49" s="1332"/>
      <c r="SM49" s="1332"/>
      <c r="SN49" s="1332"/>
      <c r="SO49" s="1332"/>
      <c r="SP49" s="1332"/>
      <c r="SQ49" s="1332"/>
      <c r="SR49" s="1332"/>
      <c r="SS49" s="1332"/>
      <c r="ST49" s="1332"/>
      <c r="SU49" s="1332"/>
      <c r="SV49" s="1332"/>
      <c r="SW49" s="1332"/>
      <c r="SX49" s="1332"/>
      <c r="SY49" s="1332"/>
      <c r="SZ49" s="1332"/>
      <c r="TA49" s="1332"/>
      <c r="TB49" s="1332"/>
      <c r="TC49" s="1332"/>
      <c r="TD49" s="645"/>
    </row>
    <row r="50" spans="1:524" s="253" customFormat="1" ht="15">
      <c r="A50" s="97"/>
      <c r="B50" s="885"/>
      <c r="C50" s="886"/>
      <c r="D50" s="886"/>
      <c r="E50" s="1244">
        <f>SUM(E5:E49)</f>
        <v>15.732136201028505</v>
      </c>
      <c r="F50" s="886"/>
      <c r="G50" s="886"/>
      <c r="H50" s="886"/>
      <c r="I50" s="886"/>
      <c r="J50" s="888"/>
      <c r="K50" s="888"/>
      <c r="L50" s="889">
        <f>SUM(L5:L49)</f>
        <v>16746954.299999999</v>
      </c>
      <c r="M50" s="890"/>
      <c r="N50" s="1321">
        <f t="shared" ref="N50:V50" si="23">SUM(N5:N49)</f>
        <v>1478977.4745636175</v>
      </c>
      <c r="O50" s="1321">
        <f t="shared" si="23"/>
        <v>5382843.7000000002</v>
      </c>
      <c r="P50" s="1321">
        <f t="shared" si="23"/>
        <v>3137101.2800000003</v>
      </c>
      <c r="Q50" s="1322">
        <f t="shared" si="23"/>
        <v>8519944.9800000004</v>
      </c>
      <c r="R50" s="893">
        <f t="shared" si="23"/>
        <v>0</v>
      </c>
      <c r="S50" s="1321">
        <f t="shared" si="23"/>
        <v>9998922.4545636158</v>
      </c>
      <c r="T50" s="1321">
        <f t="shared" si="23"/>
        <v>2555980.5411493997</v>
      </c>
      <c r="U50" s="1321">
        <f t="shared" si="23"/>
        <v>9249696.9977461752</v>
      </c>
      <c r="V50" s="1321">
        <f t="shared" si="23"/>
        <v>2364459.3350133211</v>
      </c>
      <c r="W50" s="892"/>
      <c r="X50" s="1321">
        <f>SUM(X5:X49)</f>
        <v>20916319.203313403</v>
      </c>
      <c r="Y50" s="887">
        <f>(X50+V50)/U50</f>
        <v>2.516923369922218</v>
      </c>
      <c r="Z50" s="891"/>
      <c r="AA50" s="1323">
        <f>SUM(AA5:AA49)</f>
        <v>6861821.1745636174</v>
      </c>
      <c r="AB50" s="1323">
        <f>SUM(AB5:AB49)</f>
        <v>6347660.6610209215</v>
      </c>
      <c r="AC50" s="894"/>
      <c r="AD50" s="1323">
        <f>SUM(AD5:AD49)</f>
        <v>19014835.639375821</v>
      </c>
      <c r="AE50" s="1335">
        <f t="shared" si="17"/>
        <v>2.9955658713989264</v>
      </c>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0"/>
      <c r="BD50" s="340"/>
      <c r="BE50" s="340"/>
      <c r="BF50" s="340"/>
      <c r="BG50" s="340"/>
      <c r="BH50" s="340"/>
      <c r="BI50" s="340"/>
      <c r="BJ50" s="340"/>
      <c r="BK50" s="340"/>
      <c r="BL50" s="340"/>
      <c r="BM50" s="340"/>
      <c r="BN50" s="340"/>
      <c r="BO50" s="340"/>
      <c r="BP50" s="340"/>
      <c r="BQ50" s="340"/>
      <c r="BR50" s="340"/>
      <c r="BS50" s="340"/>
      <c r="BT50" s="340"/>
      <c r="BU50" s="340"/>
      <c r="BV50" s="340"/>
      <c r="BW50" s="340"/>
      <c r="BX50" s="340"/>
      <c r="BY50" s="340"/>
      <c r="BZ50" s="340"/>
      <c r="CA50" s="340"/>
      <c r="CB50" s="340"/>
      <c r="CC50" s="340"/>
      <c r="CD50" s="340"/>
      <c r="CE50" s="340"/>
      <c r="CF50" s="340"/>
      <c r="CG50" s="340"/>
      <c r="CH50" s="340"/>
      <c r="CI50" s="340"/>
      <c r="CJ50" s="340"/>
      <c r="CK50" s="340"/>
      <c r="CL50" s="340"/>
      <c r="CM50" s="340"/>
      <c r="CN50" s="340"/>
      <c r="CO50" s="340"/>
      <c r="CP50" s="340"/>
      <c r="CQ50" s="340"/>
      <c r="CR50" s="340"/>
      <c r="CS50" s="340"/>
      <c r="CT50" s="340"/>
      <c r="CU50" s="340"/>
      <c r="CV50" s="340"/>
      <c r="CW50" s="340"/>
      <c r="CX50" s="340"/>
      <c r="CY50" s="340"/>
      <c r="CZ50" s="340"/>
      <c r="DA50" s="340"/>
      <c r="DB50" s="340"/>
      <c r="DC50" s="340"/>
      <c r="DD50" s="340"/>
      <c r="DE50" s="340"/>
      <c r="DF50" s="340"/>
      <c r="DG50" s="340"/>
      <c r="DH50" s="340"/>
      <c r="DI50" s="340"/>
      <c r="DJ50" s="340"/>
      <c r="DK50" s="340"/>
      <c r="DL50" s="340"/>
      <c r="DM50" s="340"/>
      <c r="DN50" s="340"/>
      <c r="DO50" s="340"/>
      <c r="DP50" s="340"/>
      <c r="DQ50" s="340"/>
      <c r="DR50" s="340"/>
      <c r="DS50" s="340"/>
      <c r="DT50" s="340"/>
      <c r="DU50" s="340"/>
      <c r="DV50" s="340"/>
      <c r="DW50" s="340"/>
      <c r="DX50" s="340"/>
      <c r="DY50" s="340"/>
      <c r="DZ50" s="340"/>
      <c r="EA50" s="340"/>
      <c r="EB50" s="340"/>
      <c r="EC50" s="340"/>
      <c r="ED50" s="340"/>
      <c r="EE50" s="340"/>
      <c r="EF50" s="340"/>
      <c r="EG50" s="340"/>
      <c r="EH50" s="340"/>
      <c r="EI50" s="340"/>
      <c r="EJ50" s="340"/>
      <c r="EK50" s="340"/>
      <c r="EL50" s="340"/>
      <c r="EM50" s="340"/>
      <c r="EN50" s="340"/>
      <c r="EO50" s="340"/>
      <c r="EP50" s="340"/>
      <c r="EQ50" s="340"/>
      <c r="ER50" s="340"/>
      <c r="ES50" s="340"/>
      <c r="ET50" s="340"/>
      <c r="EU50" s="340"/>
      <c r="EV50" s="340"/>
      <c r="EW50" s="340"/>
      <c r="EX50" s="340"/>
      <c r="EY50" s="340"/>
      <c r="EZ50" s="340"/>
      <c r="FA50" s="340"/>
      <c r="FB50" s="340"/>
      <c r="FC50" s="340"/>
      <c r="FD50" s="340"/>
      <c r="FE50" s="340"/>
      <c r="FF50" s="340"/>
      <c r="FG50" s="340"/>
      <c r="FH50" s="340"/>
      <c r="FI50" s="340"/>
      <c r="FJ50" s="340"/>
      <c r="FK50" s="340"/>
      <c r="FL50" s="340"/>
      <c r="FM50" s="340"/>
      <c r="FN50" s="340"/>
      <c r="FO50" s="340"/>
      <c r="FP50" s="340"/>
      <c r="FQ50" s="340"/>
      <c r="FR50" s="340"/>
      <c r="FS50" s="340"/>
      <c r="FT50" s="340"/>
      <c r="FU50" s="340"/>
      <c r="FV50" s="340"/>
      <c r="FW50" s="340"/>
      <c r="FX50" s="340"/>
      <c r="FY50" s="340"/>
      <c r="FZ50" s="340"/>
      <c r="GA50" s="340"/>
      <c r="GB50" s="340"/>
      <c r="GC50" s="340"/>
      <c r="GD50" s="340"/>
      <c r="GE50" s="340"/>
      <c r="GF50" s="340"/>
      <c r="GG50" s="340"/>
      <c r="GH50" s="340"/>
      <c r="GI50" s="340"/>
      <c r="GJ50" s="340"/>
      <c r="GK50" s="340"/>
      <c r="GL50" s="340"/>
      <c r="GM50" s="340"/>
      <c r="GN50" s="340"/>
      <c r="GO50" s="340"/>
      <c r="GP50" s="340"/>
      <c r="GQ50" s="340"/>
      <c r="GR50" s="340"/>
      <c r="GS50" s="340"/>
      <c r="GT50" s="340"/>
      <c r="GU50" s="340"/>
      <c r="GV50" s="340"/>
      <c r="GW50" s="340"/>
      <c r="GX50" s="340"/>
      <c r="GY50" s="340"/>
      <c r="GZ50" s="340"/>
      <c r="HA50" s="340"/>
      <c r="HB50" s="340"/>
      <c r="HC50" s="340"/>
      <c r="HD50" s="340"/>
      <c r="HE50" s="340"/>
      <c r="HF50" s="340"/>
      <c r="HG50" s="340"/>
      <c r="HH50" s="340"/>
      <c r="HI50" s="340"/>
      <c r="HJ50" s="340"/>
      <c r="HK50" s="340"/>
      <c r="HL50" s="340"/>
      <c r="HM50" s="340"/>
      <c r="HN50" s="340"/>
      <c r="HO50" s="340"/>
      <c r="HP50" s="340"/>
      <c r="HQ50" s="340"/>
      <c r="HR50" s="340"/>
      <c r="HS50" s="340"/>
      <c r="HT50" s="340"/>
      <c r="HU50" s="340"/>
      <c r="HV50" s="340"/>
      <c r="HW50" s="340"/>
      <c r="HX50" s="340"/>
      <c r="HY50" s="340"/>
      <c r="HZ50" s="340"/>
      <c r="IA50" s="340"/>
      <c r="IB50" s="340"/>
      <c r="IC50" s="340"/>
      <c r="ID50" s="340"/>
      <c r="IE50" s="340"/>
      <c r="IF50" s="340"/>
      <c r="IG50" s="340"/>
      <c r="IH50" s="340"/>
      <c r="II50" s="340"/>
      <c r="IJ50" s="340"/>
      <c r="IK50" s="340"/>
      <c r="IL50" s="340"/>
      <c r="IM50" s="340"/>
      <c r="IN50" s="340"/>
      <c r="IO50" s="340"/>
      <c r="IP50" s="340"/>
      <c r="IQ50" s="340"/>
      <c r="IR50" s="340"/>
      <c r="IS50" s="340"/>
      <c r="IT50" s="340"/>
      <c r="IU50" s="340"/>
      <c r="IV50" s="340"/>
      <c r="IW50" s="340"/>
      <c r="IX50" s="340"/>
      <c r="IY50" s="340"/>
      <c r="IZ50" s="340"/>
      <c r="JA50" s="340"/>
      <c r="JB50" s="340"/>
      <c r="JC50" s="340"/>
      <c r="JD50" s="340"/>
      <c r="JE50" s="340"/>
      <c r="JF50" s="340"/>
      <c r="JG50" s="340"/>
      <c r="JH50" s="340"/>
      <c r="JI50" s="340"/>
      <c r="JJ50" s="340"/>
      <c r="JK50" s="340"/>
      <c r="JL50" s="340"/>
      <c r="JM50" s="340"/>
      <c r="JN50" s="340"/>
      <c r="JO50" s="340"/>
      <c r="JP50" s="340"/>
      <c r="JQ50" s="340"/>
      <c r="JR50" s="340"/>
      <c r="JS50" s="340"/>
      <c r="JT50" s="340"/>
      <c r="JU50" s="340"/>
      <c r="JV50" s="340"/>
      <c r="JW50" s="340"/>
      <c r="JX50" s="340"/>
      <c r="JY50" s="340"/>
      <c r="JZ50" s="340"/>
      <c r="KA50" s="340"/>
      <c r="KB50" s="340"/>
      <c r="KC50" s="340"/>
      <c r="KD50" s="340"/>
      <c r="KE50" s="340"/>
      <c r="KF50" s="340"/>
      <c r="KG50" s="340"/>
      <c r="KH50" s="340"/>
      <c r="KI50" s="340"/>
      <c r="KJ50" s="340"/>
      <c r="KK50" s="340"/>
      <c r="KL50" s="340"/>
      <c r="KM50" s="340"/>
      <c r="KN50" s="340"/>
      <c r="KO50" s="340"/>
      <c r="KP50" s="340"/>
      <c r="KQ50" s="340"/>
      <c r="KR50" s="340"/>
      <c r="KS50" s="340"/>
      <c r="KT50" s="340"/>
      <c r="KU50" s="340"/>
      <c r="KV50" s="340"/>
      <c r="KW50" s="340"/>
      <c r="KX50" s="340"/>
      <c r="KY50" s="340"/>
      <c r="KZ50" s="340"/>
      <c r="LA50" s="340"/>
      <c r="LB50" s="340"/>
      <c r="LC50" s="340"/>
      <c r="LD50" s="340"/>
      <c r="LE50" s="340"/>
      <c r="LF50" s="340"/>
      <c r="LG50" s="340"/>
      <c r="LH50" s="340"/>
      <c r="LI50" s="340"/>
      <c r="LJ50" s="340"/>
      <c r="LK50" s="340"/>
      <c r="LL50" s="340"/>
      <c r="LM50" s="340"/>
      <c r="LN50" s="340"/>
      <c r="LO50" s="340"/>
      <c r="LP50" s="340"/>
      <c r="LQ50" s="340"/>
      <c r="LR50" s="340"/>
      <c r="LS50" s="340"/>
      <c r="LT50" s="340"/>
      <c r="LU50" s="340"/>
      <c r="LV50" s="340"/>
      <c r="LW50" s="340"/>
      <c r="LX50" s="340"/>
      <c r="LY50" s="340"/>
      <c r="LZ50" s="340"/>
      <c r="MA50" s="340"/>
      <c r="MB50" s="340"/>
      <c r="MC50" s="340"/>
      <c r="MD50" s="340"/>
      <c r="ME50" s="340"/>
      <c r="MF50" s="340"/>
      <c r="MG50" s="340"/>
      <c r="MH50" s="340"/>
      <c r="MI50" s="340"/>
      <c r="MJ50" s="340"/>
      <c r="MK50" s="340"/>
      <c r="ML50" s="340"/>
      <c r="MM50" s="340"/>
      <c r="MN50" s="340"/>
      <c r="MO50" s="340"/>
      <c r="MP50" s="340"/>
      <c r="MQ50" s="340"/>
      <c r="MR50" s="340"/>
      <c r="MS50" s="340"/>
      <c r="MT50" s="340"/>
      <c r="MU50" s="340"/>
      <c r="MV50" s="340"/>
      <c r="MW50" s="340"/>
      <c r="MX50" s="340"/>
      <c r="MY50" s="340"/>
      <c r="MZ50" s="340"/>
      <c r="NA50" s="340"/>
      <c r="NB50" s="340"/>
      <c r="NC50" s="340"/>
      <c r="ND50" s="340"/>
      <c r="NE50" s="340"/>
      <c r="NF50" s="340"/>
      <c r="NG50" s="340"/>
      <c r="NH50" s="340"/>
      <c r="NI50" s="340"/>
      <c r="NJ50" s="340"/>
      <c r="NK50" s="340"/>
      <c r="NL50" s="340"/>
      <c r="NM50" s="340"/>
      <c r="NN50" s="340"/>
      <c r="NO50" s="340"/>
      <c r="NP50" s="340"/>
      <c r="NQ50" s="340"/>
      <c r="NR50" s="340"/>
      <c r="NS50" s="340"/>
      <c r="NT50" s="340"/>
      <c r="NU50" s="340"/>
      <c r="NV50" s="340"/>
      <c r="NW50" s="340"/>
      <c r="NX50" s="340"/>
      <c r="NY50" s="340"/>
      <c r="NZ50" s="340"/>
      <c r="OA50" s="340"/>
      <c r="OB50" s="340"/>
      <c r="OC50" s="340"/>
      <c r="OD50" s="340"/>
      <c r="OE50" s="340"/>
      <c r="OF50" s="340"/>
      <c r="OG50" s="340"/>
      <c r="OH50" s="340"/>
      <c r="OI50" s="340"/>
      <c r="OJ50" s="340"/>
      <c r="OK50" s="340"/>
      <c r="OL50" s="340"/>
      <c r="OM50" s="340"/>
      <c r="ON50" s="340"/>
      <c r="OO50" s="340"/>
      <c r="OP50" s="340"/>
      <c r="OQ50" s="340"/>
      <c r="OR50" s="340"/>
      <c r="OS50" s="340"/>
      <c r="OT50" s="340"/>
      <c r="OU50" s="340"/>
      <c r="OV50" s="340"/>
      <c r="OW50" s="340"/>
      <c r="OX50" s="340"/>
      <c r="OY50" s="340"/>
      <c r="OZ50" s="340"/>
      <c r="PA50" s="340"/>
      <c r="PB50" s="340"/>
      <c r="PC50" s="340"/>
      <c r="PD50" s="340"/>
      <c r="PE50" s="340"/>
      <c r="PF50" s="340"/>
      <c r="PG50" s="340"/>
      <c r="PH50" s="340"/>
      <c r="PI50" s="340"/>
      <c r="PJ50" s="340"/>
      <c r="PK50" s="340"/>
      <c r="PL50" s="340"/>
      <c r="PM50" s="340"/>
      <c r="PN50" s="340"/>
      <c r="PO50" s="340"/>
      <c r="PP50" s="340"/>
      <c r="PQ50" s="340"/>
      <c r="PR50" s="340"/>
      <c r="PS50" s="340"/>
      <c r="PT50" s="340"/>
      <c r="PU50" s="340"/>
      <c r="PV50" s="340"/>
      <c r="PW50" s="340"/>
      <c r="PX50" s="340"/>
      <c r="PY50" s="340"/>
      <c r="PZ50" s="340"/>
      <c r="QA50" s="340"/>
      <c r="QB50" s="340"/>
      <c r="QC50" s="340"/>
      <c r="QD50" s="340"/>
      <c r="QE50" s="340"/>
      <c r="QF50" s="340"/>
      <c r="QG50" s="340"/>
      <c r="QH50" s="340"/>
      <c r="QI50" s="340"/>
      <c r="QJ50" s="340"/>
      <c r="QK50" s="340"/>
      <c r="QL50" s="340"/>
      <c r="QM50" s="340"/>
      <c r="QN50" s="340"/>
      <c r="QO50" s="340"/>
      <c r="QP50" s="340"/>
      <c r="QQ50" s="340"/>
      <c r="QR50" s="340"/>
      <c r="QS50" s="340"/>
      <c r="QT50" s="340"/>
      <c r="QU50" s="340"/>
      <c r="QV50" s="340"/>
      <c r="QW50" s="340"/>
      <c r="QX50" s="340"/>
      <c r="QY50" s="340"/>
      <c r="QZ50" s="340"/>
      <c r="RA50" s="340"/>
      <c r="RB50" s="340"/>
      <c r="RC50" s="340"/>
      <c r="RD50" s="340"/>
      <c r="RE50" s="340"/>
      <c r="RF50" s="340"/>
      <c r="RG50" s="340"/>
      <c r="RH50" s="340"/>
      <c r="RI50" s="340"/>
      <c r="RJ50" s="340"/>
      <c r="RK50" s="340"/>
      <c r="RL50" s="340"/>
      <c r="RM50" s="340"/>
      <c r="RN50" s="340"/>
      <c r="RO50" s="340"/>
      <c r="RP50" s="340"/>
      <c r="RQ50" s="340"/>
      <c r="RR50" s="340"/>
      <c r="RS50" s="340"/>
      <c r="RT50" s="340"/>
      <c r="RU50" s="340"/>
      <c r="RV50" s="340"/>
      <c r="RW50" s="340"/>
      <c r="RX50" s="340"/>
      <c r="RY50" s="340"/>
      <c r="RZ50" s="340"/>
      <c r="SA50" s="340"/>
      <c r="SB50" s="340"/>
      <c r="SC50" s="340"/>
      <c r="SD50" s="340"/>
      <c r="SE50" s="340"/>
      <c r="SF50" s="340"/>
      <c r="SG50" s="340"/>
      <c r="SH50" s="340"/>
      <c r="SI50" s="340"/>
      <c r="SJ50" s="340"/>
      <c r="SK50" s="340"/>
      <c r="SL50" s="340"/>
      <c r="SM50" s="340"/>
      <c r="SN50" s="340"/>
      <c r="SO50" s="340"/>
      <c r="SP50" s="340"/>
      <c r="SQ50" s="340"/>
      <c r="SR50" s="340"/>
      <c r="SS50" s="340"/>
      <c r="ST50" s="340"/>
      <c r="SU50" s="340"/>
      <c r="SV50" s="340"/>
      <c r="SW50" s="340"/>
      <c r="SX50" s="340"/>
      <c r="SY50" s="340"/>
      <c r="SZ50" s="340"/>
      <c r="TA50" s="340"/>
      <c r="TB50" s="340"/>
      <c r="TC50" s="340"/>
    </row>
    <row r="52" spans="1:524">
      <c r="M52" s="256"/>
      <c r="X52" s="261"/>
    </row>
    <row r="53" spans="1:524">
      <c r="N53" s="256"/>
      <c r="Q53" s="256"/>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X41">
      <selection sqref="A1:A1048576"/>
      <pageMargins left="0.7" right="0.7" top="0.75" bottom="0.75" header="0.3" footer="0.3"/>
      <pageSetup paperSize="3" scale="60" orientation="landscape" r:id="rId2"/>
    </customSheetView>
  </customSheetViews>
  <mergeCells count="2">
    <mergeCell ref="N3:S3"/>
    <mergeCell ref="U3:X3"/>
  </mergeCells>
  <dataValidations count="3">
    <dataValidation type="list" allowBlank="1" showInputMessage="1" showErrorMessage="1" sqref="F5:F49">
      <formula1>INDIRECT($F5)</formula1>
    </dataValidation>
    <dataValidation type="decimal" operator="greaterThan" allowBlank="1" showInputMessage="1" showErrorMessage="1" errorTitle="Measure Life" error="Measure Life must be greater than zero." sqref="D5:D49">
      <formula1>0</formula1>
    </dataValidation>
    <dataValidation type="decimal" operator="greaterThanOrEqual" allowBlank="1" showInputMessage="1" sqref="G5:G49">
      <formula1>0</formula1>
    </dataValidation>
  </dataValidations>
  <hyperlinks>
    <hyperlink ref="A1" location="'Electric CE'!A1" display="Rtn to Summary"/>
  </hyperlinks>
  <pageMargins left="0.44" right="0.21" top="0.75" bottom="0.75" header="0.3" footer="0.3"/>
  <pageSetup paperSize="3" scale="40" orientation="landscape" r:id="rId3"/>
</worksheet>
</file>

<file path=xl/worksheets/sheet19.xml><?xml version="1.0" encoding="utf-8"?>
<worksheet xmlns="http://schemas.openxmlformats.org/spreadsheetml/2006/main" xmlns:r="http://schemas.openxmlformats.org/officeDocument/2006/relationships">
  <sheetPr>
    <tabColor theme="2" tint="-0.249977111117893"/>
  </sheetPr>
  <dimension ref="A1:RJ26"/>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4.25"/>
  <cols>
    <col min="1" max="1" width="9.140625" style="686"/>
    <col min="2" max="2" width="12.85546875" style="689" customWidth="1"/>
    <col min="3" max="3" width="40" style="689" customWidth="1"/>
    <col min="4" max="4" width="11" style="689" customWidth="1"/>
    <col min="5" max="5" width="14.140625" style="689" customWidth="1"/>
    <col min="6" max="6" width="20.7109375" style="689" customWidth="1"/>
    <col min="7" max="7" width="11.42578125" style="689" customWidth="1"/>
    <col min="8" max="8" width="10.85546875" style="689" customWidth="1"/>
    <col min="9" max="9" width="14.42578125" style="689" customWidth="1"/>
    <col min="10" max="10" width="14" style="689" customWidth="1"/>
    <col min="11" max="11" width="15.85546875" style="689" customWidth="1"/>
    <col min="12" max="12" width="13.28515625" style="689" customWidth="1"/>
    <col min="13" max="13" width="10.85546875" style="689" customWidth="1"/>
    <col min="14" max="15" width="14.7109375" style="689" customWidth="1"/>
    <col min="16" max="16" width="15.5703125" style="689" customWidth="1"/>
    <col min="17" max="19" width="14.7109375" style="689" customWidth="1"/>
    <col min="20" max="22" width="14.140625" style="689" customWidth="1"/>
    <col min="23" max="23" width="16.28515625" style="689" customWidth="1"/>
    <col min="24" max="24" width="18.28515625" style="689" customWidth="1"/>
    <col min="25" max="25" width="13" style="689" customWidth="1"/>
    <col min="26" max="26" width="5.28515625" style="686" customWidth="1"/>
    <col min="27" max="27" width="13.7109375" style="686" customWidth="1"/>
    <col min="28" max="28" width="19.42578125" style="686" customWidth="1"/>
    <col min="29" max="29" width="13" style="686" customWidth="1"/>
    <col min="30" max="30" width="19.7109375" style="686" customWidth="1"/>
    <col min="31" max="31" width="12.85546875" style="686" customWidth="1"/>
    <col min="32" max="67" width="9.140625" style="686"/>
    <col min="68" max="16384" width="9.140625" style="689"/>
  </cols>
  <sheetData>
    <row r="1" spans="1:478" ht="25.5">
      <c r="A1" s="1454" t="s">
        <v>680</v>
      </c>
      <c r="B1" t="s">
        <v>597</v>
      </c>
    </row>
    <row r="2" spans="1:478" s="98" customFormat="1" ht="15">
      <c r="A2" s="97"/>
      <c r="B2" s="832" t="s">
        <v>605</v>
      </c>
      <c r="C2" s="833">
        <v>8.1000000000000003E-2</v>
      </c>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row>
    <row r="3" spans="1:478"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358"/>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78" s="98" customFormat="1" ht="45.75" thickBot="1">
      <c r="A4" s="97"/>
      <c r="B4" s="834" t="s">
        <v>579</v>
      </c>
      <c r="C4" s="835" t="s">
        <v>558</v>
      </c>
      <c r="D4" s="835" t="s">
        <v>1</v>
      </c>
      <c r="E4" s="835" t="s">
        <v>141</v>
      </c>
      <c r="F4" s="835" t="s">
        <v>4</v>
      </c>
      <c r="G4" s="835" t="s">
        <v>43</v>
      </c>
      <c r="H4" s="835" t="s">
        <v>578</v>
      </c>
      <c r="I4" s="835" t="s">
        <v>48</v>
      </c>
      <c r="J4" s="835" t="s">
        <v>50</v>
      </c>
      <c r="K4" s="835" t="s">
        <v>97</v>
      </c>
      <c r="L4" s="835" t="s">
        <v>45</v>
      </c>
      <c r="M4" s="835" t="s">
        <v>589</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row>
    <row r="5" spans="1:478" s="634" customFormat="1" ht="15">
      <c r="A5" s="1458"/>
      <c r="B5" s="635" t="s">
        <v>609</v>
      </c>
      <c r="C5" s="930" t="s">
        <v>273</v>
      </c>
      <c r="D5" s="931">
        <v>14</v>
      </c>
      <c r="E5" s="932">
        <f>(L5/$L$26)*D5</f>
        <v>0</v>
      </c>
      <c r="F5" s="933" t="s">
        <v>42</v>
      </c>
      <c r="G5" s="934">
        <v>0</v>
      </c>
      <c r="H5" s="935">
        <v>112</v>
      </c>
      <c r="I5" s="628">
        <v>50</v>
      </c>
      <c r="J5" s="628">
        <v>107</v>
      </c>
      <c r="K5" s="628">
        <f>IF(J5&gt;I5,J5-I5,0)</f>
        <v>57</v>
      </c>
      <c r="L5" s="629">
        <f>H5*G5</f>
        <v>0</v>
      </c>
      <c r="M5" s="628">
        <v>25</v>
      </c>
      <c r="N5" s="628">
        <f>M5*G5</f>
        <v>0</v>
      </c>
      <c r="O5" s="628">
        <f>I5*G5</f>
        <v>0</v>
      </c>
      <c r="P5" s="628">
        <f>K5*G5</f>
        <v>0</v>
      </c>
      <c r="Q5" s="628">
        <f>P5+O5</f>
        <v>0</v>
      </c>
      <c r="R5" s="628">
        <v>0</v>
      </c>
      <c r="S5" s="628">
        <f>N5+Q5+R5</f>
        <v>0</v>
      </c>
      <c r="T5" s="628">
        <v>0</v>
      </c>
      <c r="U5" s="628">
        <f>S5/(1+$C$2)^1</f>
        <v>0</v>
      </c>
      <c r="V5" s="628">
        <f>T5/(1+$C$2)^1</f>
        <v>0</v>
      </c>
      <c r="W5" s="630">
        <f>IF(L5=0,0,(HLOOKUP(F5,'2012-2013 CE W T&amp;D &amp; ConsCredit'!$C$6:$P$36,D5+1,FALSE)))</f>
        <v>0</v>
      </c>
      <c r="X5" s="628">
        <f t="shared" ref="X5:X25" si="0">W5*L5</f>
        <v>0</v>
      </c>
      <c r="Y5" s="631" t="e">
        <f>(X5+V5)/U5</f>
        <v>#DIV/0!</v>
      </c>
      <c r="Z5" s="936"/>
      <c r="AA5" s="639">
        <f>S5-P5-R5</f>
        <v>0</v>
      </c>
      <c r="AB5" s="639">
        <f>AA5/(1+$C$2)^1</f>
        <v>0</v>
      </c>
      <c r="AC5" s="641">
        <f>IF(L5=0,0,(HLOOKUP(F5,'2012-2013 CE W T&amp;D No ConsCredi'!$C$6:$P$36,D5+1,FALSE)))</f>
        <v>0</v>
      </c>
      <c r="AD5" s="639">
        <f>AC5*L5</f>
        <v>0</v>
      </c>
      <c r="AE5" s="1333" t="e">
        <f>AD5/AB5</f>
        <v>#DIV/0!</v>
      </c>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2"/>
      <c r="BC5" s="1332"/>
      <c r="BD5" s="1332"/>
      <c r="BE5" s="1332"/>
      <c r="BF5" s="1332"/>
      <c r="BG5" s="1332"/>
      <c r="BH5" s="1332"/>
      <c r="BI5" s="1332"/>
      <c r="BJ5" s="1332"/>
      <c r="BK5" s="1332"/>
      <c r="BL5" s="1332"/>
      <c r="BM5" s="1332"/>
      <c r="BN5" s="1332"/>
      <c r="BO5" s="1332"/>
      <c r="BP5" s="1332"/>
      <c r="BQ5" s="1332"/>
      <c r="BR5" s="1332"/>
      <c r="BS5" s="1332"/>
      <c r="BT5" s="1332"/>
      <c r="BU5" s="1332"/>
      <c r="BV5" s="1332"/>
      <c r="BW5" s="1332"/>
      <c r="BX5" s="1332"/>
      <c r="BY5" s="1332"/>
      <c r="BZ5" s="1332"/>
      <c r="CA5" s="1332"/>
      <c r="CB5" s="1332"/>
      <c r="CC5" s="1332"/>
      <c r="CD5" s="1332"/>
      <c r="CE5" s="1332"/>
      <c r="CF5" s="1332"/>
      <c r="CG5" s="1332"/>
      <c r="CH5" s="1332"/>
      <c r="CI5" s="1332"/>
      <c r="CJ5" s="1332"/>
      <c r="CK5" s="1332"/>
      <c r="CL5" s="1332"/>
      <c r="CM5" s="1332"/>
      <c r="CN5" s="1332"/>
      <c r="CO5" s="1332"/>
      <c r="CP5" s="1332"/>
      <c r="CQ5" s="1332"/>
      <c r="CR5" s="1332"/>
      <c r="CS5" s="1332"/>
      <c r="CT5" s="1332"/>
      <c r="CU5" s="1332"/>
      <c r="CV5" s="1332"/>
      <c r="CW5" s="1332"/>
      <c r="CX5" s="1332"/>
      <c r="CY5" s="1332"/>
      <c r="CZ5" s="1332"/>
      <c r="DA5" s="1332"/>
      <c r="DB5" s="1332"/>
      <c r="DC5" s="1332"/>
      <c r="DD5" s="1332"/>
      <c r="DE5" s="1332"/>
      <c r="DF5" s="1332"/>
      <c r="DG5" s="1332"/>
      <c r="DH5" s="1332"/>
      <c r="DI5" s="1332"/>
      <c r="DJ5" s="1332"/>
      <c r="DK5" s="1332"/>
      <c r="DL5" s="1332"/>
      <c r="DM5" s="1332"/>
      <c r="DN5" s="1332"/>
      <c r="DO5" s="1332"/>
      <c r="DP5" s="1332"/>
      <c r="DQ5" s="1332"/>
      <c r="DR5" s="1332"/>
      <c r="DS5" s="1332"/>
      <c r="DT5" s="1332"/>
      <c r="DU5" s="1332"/>
      <c r="DV5" s="1332"/>
      <c r="DW5" s="1332"/>
      <c r="DX5" s="1332"/>
      <c r="DY5" s="1332"/>
      <c r="DZ5" s="1332"/>
      <c r="EA5" s="1332"/>
      <c r="EB5" s="1332"/>
      <c r="EC5" s="1332"/>
      <c r="ED5" s="1332"/>
      <c r="EE5" s="1332"/>
      <c r="EF5" s="1332"/>
      <c r="EG5" s="1332"/>
      <c r="EH5" s="1332"/>
      <c r="EI5" s="1332"/>
      <c r="EJ5" s="1332"/>
      <c r="EK5" s="1332"/>
      <c r="EL5" s="1332"/>
      <c r="EM5" s="1332"/>
      <c r="EN5" s="1332"/>
      <c r="EO5" s="1332"/>
      <c r="EP5" s="1332"/>
      <c r="EQ5" s="1332"/>
      <c r="ER5" s="1332"/>
      <c r="ES5" s="1332"/>
      <c r="ET5" s="1332"/>
      <c r="EU5" s="1332"/>
      <c r="EV5" s="1332"/>
      <c r="EW5" s="1332"/>
      <c r="EX5" s="1332"/>
      <c r="EY5" s="1332"/>
      <c r="EZ5" s="1332"/>
      <c r="FA5" s="1332"/>
      <c r="FB5" s="1332"/>
      <c r="FC5" s="1332"/>
      <c r="FD5" s="1332"/>
      <c r="FE5" s="1332"/>
      <c r="FF5" s="1332"/>
      <c r="FG5" s="1332"/>
      <c r="FH5" s="1332"/>
      <c r="FI5" s="1332"/>
      <c r="FJ5" s="1332"/>
      <c r="FK5" s="1332"/>
      <c r="FL5" s="1332"/>
      <c r="FM5" s="1332"/>
      <c r="FN5" s="1332"/>
      <c r="FO5" s="1332"/>
      <c r="FP5" s="1332"/>
      <c r="FQ5" s="1332"/>
      <c r="FR5" s="1332"/>
      <c r="FS5" s="1332"/>
      <c r="FT5" s="1332"/>
      <c r="FU5" s="1332"/>
      <c r="FV5" s="1332"/>
      <c r="FW5" s="1332"/>
      <c r="FX5" s="1332"/>
      <c r="FY5" s="1332"/>
      <c r="FZ5" s="1332"/>
      <c r="GA5" s="1332"/>
      <c r="GB5" s="1332"/>
      <c r="GC5" s="1332"/>
      <c r="GD5" s="1332"/>
      <c r="GE5" s="1332"/>
      <c r="GF5" s="1332"/>
      <c r="GG5" s="1332"/>
      <c r="GH5" s="1332"/>
      <c r="GI5" s="1332"/>
      <c r="GJ5" s="1332"/>
      <c r="GK5" s="1332"/>
      <c r="GL5" s="1332"/>
      <c r="GM5" s="1332"/>
      <c r="GN5" s="1332"/>
      <c r="GO5" s="1332"/>
      <c r="GP5" s="1332"/>
      <c r="GQ5" s="1332"/>
      <c r="GR5" s="1332"/>
      <c r="GS5" s="1332"/>
      <c r="GT5" s="1332"/>
      <c r="GU5" s="1332"/>
      <c r="GV5" s="1332"/>
      <c r="GW5" s="1332"/>
      <c r="GX5" s="1332"/>
      <c r="GY5" s="1332"/>
      <c r="GZ5" s="1332"/>
      <c r="HA5" s="1332"/>
      <c r="HB5" s="1332"/>
      <c r="HC5" s="1332"/>
      <c r="HD5" s="1332"/>
      <c r="HE5" s="1332"/>
      <c r="HF5" s="1332"/>
      <c r="HG5" s="1332"/>
      <c r="HH5" s="1332"/>
      <c r="HI5" s="1332"/>
      <c r="HJ5" s="1332"/>
      <c r="HK5" s="1332"/>
      <c r="HL5" s="1332"/>
      <c r="HM5" s="1332"/>
      <c r="HN5" s="1332"/>
      <c r="HO5" s="1332"/>
      <c r="HP5" s="1332"/>
      <c r="HQ5" s="1332"/>
      <c r="HR5" s="1332"/>
      <c r="HS5" s="1332"/>
      <c r="HT5" s="1332"/>
      <c r="HU5" s="1332"/>
      <c r="HV5" s="1332"/>
      <c r="HW5" s="1332"/>
      <c r="HX5" s="1332"/>
      <c r="HY5" s="1332"/>
      <c r="HZ5" s="1332"/>
      <c r="IA5" s="1332"/>
      <c r="IB5" s="1332"/>
      <c r="IC5" s="1332"/>
      <c r="ID5" s="1332"/>
      <c r="IE5" s="1332"/>
      <c r="IF5" s="1332"/>
      <c r="IG5" s="1332"/>
      <c r="IH5" s="1332"/>
      <c r="II5" s="1332"/>
      <c r="IJ5" s="1332"/>
      <c r="IK5" s="1332"/>
      <c r="IL5" s="1332"/>
      <c r="IM5" s="1332"/>
      <c r="IN5" s="1332"/>
      <c r="IO5" s="1332"/>
      <c r="IP5" s="1332"/>
      <c r="IQ5" s="1332"/>
      <c r="IR5" s="1332"/>
      <c r="IS5" s="1332"/>
      <c r="IT5" s="1332"/>
      <c r="IU5" s="1332"/>
      <c r="IV5" s="1332"/>
      <c r="IW5" s="1332"/>
      <c r="IX5" s="1332"/>
      <c r="IY5" s="1332"/>
      <c r="IZ5" s="1332"/>
      <c r="JA5" s="1332"/>
      <c r="JB5" s="1332"/>
      <c r="JC5" s="1332"/>
      <c r="JD5" s="1332"/>
      <c r="JE5" s="1332"/>
      <c r="JF5" s="1332"/>
      <c r="JG5" s="1332"/>
      <c r="JH5" s="1332"/>
      <c r="JI5" s="1332"/>
      <c r="JJ5" s="1332"/>
      <c r="JK5" s="1332"/>
      <c r="JL5" s="1332"/>
      <c r="JM5" s="1332"/>
      <c r="JN5" s="1332"/>
      <c r="JO5" s="1332"/>
      <c r="JP5" s="1332"/>
      <c r="JQ5" s="1332"/>
      <c r="JR5" s="1332"/>
      <c r="JS5" s="1332"/>
      <c r="JT5" s="1332"/>
      <c r="JU5" s="1332"/>
      <c r="JV5" s="1332"/>
      <c r="JW5" s="1332"/>
      <c r="JX5" s="1332"/>
      <c r="JY5" s="1332"/>
      <c r="JZ5" s="1332"/>
      <c r="KA5" s="1332"/>
      <c r="KB5" s="1332"/>
      <c r="KC5" s="1332"/>
      <c r="KD5" s="1332"/>
      <c r="KE5" s="1332"/>
      <c r="KF5" s="1332"/>
      <c r="KG5" s="1332"/>
      <c r="KH5" s="1332"/>
      <c r="KI5" s="1332"/>
      <c r="KJ5" s="1332"/>
      <c r="KK5" s="1332"/>
      <c r="KL5" s="1332"/>
      <c r="KM5" s="1332"/>
      <c r="KN5" s="1332"/>
      <c r="KO5" s="1332"/>
      <c r="KP5" s="1332"/>
      <c r="KQ5" s="1332"/>
      <c r="KR5" s="1332"/>
      <c r="KS5" s="1332"/>
      <c r="KT5" s="1332"/>
      <c r="KU5" s="1332"/>
      <c r="KV5" s="1332"/>
      <c r="KW5" s="1332"/>
      <c r="KX5" s="1332"/>
      <c r="KY5" s="1332"/>
      <c r="KZ5" s="1332"/>
      <c r="LA5" s="1332"/>
      <c r="LB5" s="1332"/>
      <c r="LC5" s="1332"/>
      <c r="LD5" s="1332"/>
      <c r="LE5" s="1332"/>
      <c r="LF5" s="1332"/>
      <c r="LG5" s="1332"/>
      <c r="LH5" s="1332"/>
      <c r="LI5" s="1332"/>
      <c r="LJ5" s="1332"/>
      <c r="LK5" s="1332"/>
      <c r="LL5" s="1332"/>
      <c r="LM5" s="1332"/>
      <c r="LN5" s="1332"/>
      <c r="LO5" s="1332"/>
      <c r="LP5" s="1332"/>
      <c r="LQ5" s="1332"/>
      <c r="LR5" s="1332"/>
      <c r="LS5" s="1332"/>
      <c r="LT5" s="1332"/>
      <c r="LU5" s="1332"/>
      <c r="LV5" s="1332"/>
      <c r="LW5" s="1332"/>
      <c r="LX5" s="1332"/>
      <c r="LY5" s="1332"/>
      <c r="LZ5" s="1332"/>
      <c r="MA5" s="1332"/>
      <c r="MB5" s="1332"/>
      <c r="MC5" s="1332"/>
      <c r="MD5" s="1332"/>
      <c r="ME5" s="1332"/>
      <c r="MF5" s="1332"/>
      <c r="MG5" s="1332"/>
      <c r="MH5" s="1332"/>
      <c r="MI5" s="1332"/>
      <c r="MJ5" s="1332"/>
      <c r="MK5" s="1332"/>
      <c r="ML5" s="1332"/>
      <c r="MM5" s="1332"/>
      <c r="MN5" s="1332"/>
      <c r="MO5" s="1332"/>
      <c r="MP5" s="1332"/>
      <c r="MQ5" s="1332"/>
      <c r="MR5" s="1332"/>
      <c r="MS5" s="1332"/>
      <c r="MT5" s="1332"/>
      <c r="MU5" s="1332"/>
      <c r="MV5" s="1332"/>
      <c r="MW5" s="1332"/>
      <c r="MX5" s="1332"/>
      <c r="MY5" s="1332"/>
      <c r="MZ5" s="1332"/>
      <c r="NA5" s="1332"/>
      <c r="NB5" s="1332"/>
      <c r="NC5" s="1332"/>
      <c r="ND5" s="1332"/>
      <c r="NE5" s="1332"/>
      <c r="NF5" s="1332"/>
      <c r="NG5" s="1332"/>
      <c r="NH5" s="1332"/>
      <c r="NI5" s="1332"/>
      <c r="NJ5" s="1332"/>
      <c r="NK5" s="1332"/>
      <c r="NL5" s="1332"/>
      <c r="NM5" s="1332"/>
      <c r="NN5" s="1332"/>
      <c r="NO5" s="1332"/>
      <c r="NP5" s="1332"/>
      <c r="NQ5" s="1332"/>
      <c r="NR5" s="1332"/>
      <c r="NS5" s="1332"/>
      <c r="NT5" s="1332"/>
      <c r="NU5" s="1332"/>
      <c r="NV5" s="1332"/>
      <c r="NW5" s="1332"/>
      <c r="NX5" s="1332"/>
      <c r="NY5" s="1332"/>
      <c r="NZ5" s="1332"/>
      <c r="OA5" s="1332"/>
      <c r="OB5" s="1332"/>
      <c r="OC5" s="1332"/>
      <c r="OD5" s="1332"/>
      <c r="OE5" s="1332"/>
      <c r="OF5" s="1332"/>
      <c r="OG5" s="1332"/>
      <c r="OH5" s="1332"/>
      <c r="OI5" s="1332"/>
      <c r="OJ5" s="1332"/>
      <c r="OK5" s="1332"/>
      <c r="OL5" s="1332"/>
      <c r="OM5" s="1332"/>
      <c r="ON5" s="1332"/>
      <c r="OO5" s="1332"/>
      <c r="OP5" s="1332"/>
      <c r="OQ5" s="1332"/>
      <c r="OR5" s="1332"/>
      <c r="OS5" s="1332"/>
      <c r="OT5" s="1332"/>
      <c r="OU5" s="1332"/>
      <c r="OV5" s="1332"/>
      <c r="OW5" s="1332"/>
      <c r="OX5" s="1332"/>
      <c r="OY5" s="1332"/>
      <c r="OZ5" s="1332"/>
      <c r="PA5" s="1332"/>
      <c r="PB5" s="1332"/>
      <c r="PC5" s="1332"/>
      <c r="PD5" s="1332"/>
      <c r="PE5" s="1332"/>
      <c r="PF5" s="1332"/>
      <c r="PG5" s="1332"/>
      <c r="PH5" s="1332"/>
      <c r="PI5" s="1332"/>
      <c r="PJ5" s="1332"/>
      <c r="PK5" s="1332"/>
      <c r="PL5" s="1332"/>
      <c r="PM5" s="1332"/>
      <c r="PN5" s="1332"/>
      <c r="PO5" s="1332"/>
      <c r="PP5" s="1332"/>
      <c r="PQ5" s="1332"/>
      <c r="PR5" s="1332"/>
      <c r="PS5" s="1332"/>
      <c r="PT5" s="1332"/>
      <c r="PU5" s="1332"/>
      <c r="PV5" s="1332"/>
      <c r="PW5" s="1332"/>
      <c r="PX5" s="1332"/>
      <c r="PY5" s="1332"/>
      <c r="PZ5" s="1332"/>
      <c r="QA5" s="1332"/>
      <c r="QB5" s="1332"/>
      <c r="QC5" s="1332"/>
      <c r="QD5" s="1332"/>
      <c r="QE5" s="1332"/>
      <c r="QF5" s="1332"/>
      <c r="QG5" s="1332"/>
      <c r="QH5" s="1332"/>
      <c r="QI5" s="1332"/>
      <c r="QJ5" s="1332"/>
      <c r="QK5" s="1332"/>
      <c r="QL5" s="1332"/>
      <c r="QM5" s="1332"/>
      <c r="QN5" s="1332"/>
      <c r="QO5" s="1332"/>
      <c r="QP5" s="1332"/>
      <c r="QQ5" s="1332"/>
      <c r="QR5" s="1332"/>
      <c r="QS5" s="1332"/>
      <c r="QT5" s="1332"/>
      <c r="QU5" s="1332"/>
      <c r="QV5" s="1332"/>
      <c r="QW5" s="1332"/>
      <c r="QX5" s="1332"/>
      <c r="QY5" s="1332"/>
      <c r="QZ5" s="1332"/>
      <c r="RA5" s="1332"/>
      <c r="RB5" s="1332"/>
      <c r="RC5" s="1332"/>
      <c r="RD5" s="1332"/>
      <c r="RE5" s="1332"/>
      <c r="RF5" s="1332"/>
      <c r="RG5" s="1332"/>
      <c r="RH5" s="1332"/>
      <c r="RI5" s="1332"/>
      <c r="RJ5" s="633"/>
    </row>
    <row r="6" spans="1:478" s="643" customFormat="1" ht="15">
      <c r="A6" s="1459"/>
      <c r="B6" s="635" t="s">
        <v>61</v>
      </c>
      <c r="C6" s="937" t="s">
        <v>274</v>
      </c>
      <c r="D6" s="938">
        <v>14</v>
      </c>
      <c r="E6" s="939">
        <f t="shared" ref="E6:E25" si="1">(L6/$L$26)*D6</f>
        <v>0</v>
      </c>
      <c r="F6" s="940" t="s">
        <v>42</v>
      </c>
      <c r="G6" s="653">
        <v>0</v>
      </c>
      <c r="H6" s="941">
        <v>167</v>
      </c>
      <c r="I6" s="639">
        <v>100</v>
      </c>
      <c r="J6" s="639">
        <v>246</v>
      </c>
      <c r="K6" s="639">
        <f t="shared" ref="K6:K25" si="2">IF(J6&gt;I6,J6-I6,0)</f>
        <v>146</v>
      </c>
      <c r="L6" s="640">
        <f t="shared" ref="L6:L25" si="3">H6*G6</f>
        <v>0</v>
      </c>
      <c r="M6" s="639">
        <v>25</v>
      </c>
      <c r="N6" s="639">
        <f t="shared" ref="N6:N25" si="4">M6*G6</f>
        <v>0</v>
      </c>
      <c r="O6" s="639">
        <f t="shared" ref="O6:O25" si="5">I6*G6</f>
        <v>0</v>
      </c>
      <c r="P6" s="639">
        <f t="shared" ref="P6:P25" si="6">K6*G6</f>
        <v>0</v>
      </c>
      <c r="Q6" s="639">
        <f t="shared" ref="Q6:Q25" si="7">P6+O6</f>
        <v>0</v>
      </c>
      <c r="R6" s="639">
        <v>0</v>
      </c>
      <c r="S6" s="639">
        <f t="shared" ref="S6:S25" si="8">N6+Q6+R6</f>
        <v>0</v>
      </c>
      <c r="T6" s="639">
        <v>0</v>
      </c>
      <c r="U6" s="639">
        <f t="shared" ref="U6:U25" si="9">S6/(1+$C$2)^1</f>
        <v>0</v>
      </c>
      <c r="V6" s="639">
        <f t="shared" ref="V6:V25" si="10">T6/(1+$C$2)^1</f>
        <v>0</v>
      </c>
      <c r="W6" s="641">
        <f>IF(L6=0,0,(HLOOKUP(F6,'2012-2013 CE W T&amp;D &amp; ConsCredit'!$C$6:$P$36,D6+1,FALSE)))</f>
        <v>0</v>
      </c>
      <c r="X6" s="639">
        <f t="shared" si="0"/>
        <v>0</v>
      </c>
      <c r="Y6" s="642" t="e">
        <f>(X6+V6)/U6</f>
        <v>#DIV/0!</v>
      </c>
      <c r="Z6" s="942"/>
      <c r="AA6" s="639">
        <f t="shared" ref="AA6:AA25" si="11">S6-P6-R6</f>
        <v>0</v>
      </c>
      <c r="AB6" s="639">
        <f t="shared" ref="AB6:AB25" si="12">AA6/(1+$C$2)^1</f>
        <v>0</v>
      </c>
      <c r="AC6" s="641">
        <f>IF(L6=0,0,(HLOOKUP(F6,'2012-2013 CE W T&amp;D No ConsCredi'!$C$6:$P$36,D6+1,FALSE)))</f>
        <v>0</v>
      </c>
      <c r="AD6" s="639">
        <f t="shared" ref="AD6:AD25" si="13">AC6*L6</f>
        <v>0</v>
      </c>
      <c r="AE6" s="642" t="e">
        <f>AD6/AB6</f>
        <v>#DIV/0!</v>
      </c>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2"/>
      <c r="BC6" s="1332"/>
      <c r="BD6" s="1332"/>
      <c r="BE6" s="1332"/>
      <c r="BF6" s="1332"/>
      <c r="BG6" s="1332"/>
      <c r="BH6" s="1332"/>
      <c r="BI6" s="1332"/>
      <c r="BJ6" s="1332"/>
      <c r="BK6" s="1332"/>
      <c r="BL6" s="1332"/>
      <c r="BM6" s="1332"/>
      <c r="BN6" s="1332"/>
      <c r="BO6" s="1332"/>
      <c r="BP6" s="1332"/>
      <c r="BQ6" s="1332"/>
      <c r="BR6" s="1332"/>
      <c r="BS6" s="1332"/>
      <c r="BT6" s="1332"/>
      <c r="BU6" s="1332"/>
      <c r="BV6" s="1332"/>
      <c r="BW6" s="1332"/>
      <c r="BX6" s="1332"/>
      <c r="BY6" s="1332"/>
      <c r="BZ6" s="1332"/>
      <c r="CA6" s="1332"/>
      <c r="CB6" s="1332"/>
      <c r="CC6" s="1332"/>
      <c r="CD6" s="1332"/>
      <c r="CE6" s="1332"/>
      <c r="CF6" s="1332"/>
      <c r="CG6" s="1332"/>
      <c r="CH6" s="1332"/>
      <c r="CI6" s="1332"/>
      <c r="CJ6" s="1332"/>
      <c r="CK6" s="1332"/>
      <c r="CL6" s="1332"/>
      <c r="CM6" s="1332"/>
      <c r="CN6" s="1332"/>
      <c r="CO6" s="1332"/>
      <c r="CP6" s="1332"/>
      <c r="CQ6" s="1332"/>
      <c r="CR6" s="1332"/>
      <c r="CS6" s="1332"/>
      <c r="CT6" s="1332"/>
      <c r="CU6" s="1332"/>
      <c r="CV6" s="1332"/>
      <c r="CW6" s="1332"/>
      <c r="CX6" s="1332"/>
      <c r="CY6" s="1332"/>
      <c r="CZ6" s="1332"/>
      <c r="DA6" s="1332"/>
      <c r="DB6" s="1332"/>
      <c r="DC6" s="1332"/>
      <c r="DD6" s="1332"/>
      <c r="DE6" s="1332"/>
      <c r="DF6" s="1332"/>
      <c r="DG6" s="1332"/>
      <c r="DH6" s="1332"/>
      <c r="DI6" s="1332"/>
      <c r="DJ6" s="1332"/>
      <c r="DK6" s="1332"/>
      <c r="DL6" s="1332"/>
      <c r="DM6" s="1332"/>
      <c r="DN6" s="1332"/>
      <c r="DO6" s="1332"/>
      <c r="DP6" s="1332"/>
      <c r="DQ6" s="1332"/>
      <c r="DR6" s="1332"/>
      <c r="DS6" s="1332"/>
      <c r="DT6" s="1332"/>
      <c r="DU6" s="1332"/>
      <c r="DV6" s="1332"/>
      <c r="DW6" s="1332"/>
      <c r="DX6" s="1332"/>
      <c r="DY6" s="1332"/>
      <c r="DZ6" s="1332"/>
      <c r="EA6" s="1332"/>
      <c r="EB6" s="1332"/>
      <c r="EC6" s="1332"/>
      <c r="ED6" s="1332"/>
      <c r="EE6" s="1332"/>
      <c r="EF6" s="1332"/>
      <c r="EG6" s="1332"/>
      <c r="EH6" s="1332"/>
      <c r="EI6" s="1332"/>
      <c r="EJ6" s="1332"/>
      <c r="EK6" s="1332"/>
      <c r="EL6" s="1332"/>
      <c r="EM6" s="1332"/>
      <c r="EN6" s="1332"/>
      <c r="EO6" s="1332"/>
      <c r="EP6" s="1332"/>
      <c r="EQ6" s="1332"/>
      <c r="ER6" s="1332"/>
      <c r="ES6" s="1332"/>
      <c r="ET6" s="1332"/>
      <c r="EU6" s="1332"/>
      <c r="EV6" s="1332"/>
      <c r="EW6" s="1332"/>
      <c r="EX6" s="1332"/>
      <c r="EY6" s="1332"/>
      <c r="EZ6" s="1332"/>
      <c r="FA6" s="1332"/>
      <c r="FB6" s="1332"/>
      <c r="FC6" s="1332"/>
      <c r="FD6" s="1332"/>
      <c r="FE6" s="1332"/>
      <c r="FF6" s="1332"/>
      <c r="FG6" s="1332"/>
      <c r="FH6" s="1332"/>
      <c r="FI6" s="1332"/>
      <c r="FJ6" s="1332"/>
      <c r="FK6" s="1332"/>
      <c r="FL6" s="1332"/>
      <c r="FM6" s="1332"/>
      <c r="FN6" s="1332"/>
      <c r="FO6" s="1332"/>
      <c r="FP6" s="1332"/>
      <c r="FQ6" s="1332"/>
      <c r="FR6" s="1332"/>
      <c r="FS6" s="1332"/>
      <c r="FT6" s="1332"/>
      <c r="FU6" s="1332"/>
      <c r="FV6" s="1332"/>
      <c r="FW6" s="1332"/>
      <c r="FX6" s="1332"/>
      <c r="FY6" s="1332"/>
      <c r="FZ6" s="1332"/>
      <c r="GA6" s="1332"/>
      <c r="GB6" s="1332"/>
      <c r="GC6" s="1332"/>
      <c r="GD6" s="1332"/>
      <c r="GE6" s="1332"/>
      <c r="GF6" s="1332"/>
      <c r="GG6" s="1332"/>
      <c r="GH6" s="1332"/>
      <c r="GI6" s="1332"/>
      <c r="GJ6" s="1332"/>
      <c r="GK6" s="1332"/>
      <c r="GL6" s="1332"/>
      <c r="GM6" s="1332"/>
      <c r="GN6" s="1332"/>
      <c r="GO6" s="1332"/>
      <c r="GP6" s="1332"/>
      <c r="GQ6" s="1332"/>
      <c r="GR6" s="1332"/>
      <c r="GS6" s="1332"/>
      <c r="GT6" s="1332"/>
      <c r="GU6" s="1332"/>
      <c r="GV6" s="1332"/>
      <c r="GW6" s="1332"/>
      <c r="GX6" s="1332"/>
      <c r="GY6" s="1332"/>
      <c r="GZ6" s="1332"/>
      <c r="HA6" s="1332"/>
      <c r="HB6" s="1332"/>
      <c r="HC6" s="1332"/>
      <c r="HD6" s="1332"/>
      <c r="HE6" s="1332"/>
      <c r="HF6" s="1332"/>
      <c r="HG6" s="1332"/>
      <c r="HH6" s="1332"/>
      <c r="HI6" s="1332"/>
      <c r="HJ6" s="1332"/>
      <c r="HK6" s="1332"/>
      <c r="HL6" s="1332"/>
      <c r="HM6" s="1332"/>
      <c r="HN6" s="1332"/>
      <c r="HO6" s="1332"/>
      <c r="HP6" s="1332"/>
      <c r="HQ6" s="1332"/>
      <c r="HR6" s="1332"/>
      <c r="HS6" s="1332"/>
      <c r="HT6" s="1332"/>
      <c r="HU6" s="1332"/>
      <c r="HV6" s="1332"/>
      <c r="HW6" s="1332"/>
      <c r="HX6" s="1332"/>
      <c r="HY6" s="1332"/>
      <c r="HZ6" s="1332"/>
      <c r="IA6" s="1332"/>
      <c r="IB6" s="1332"/>
      <c r="IC6" s="1332"/>
      <c r="ID6" s="1332"/>
      <c r="IE6" s="1332"/>
      <c r="IF6" s="1332"/>
      <c r="IG6" s="1332"/>
      <c r="IH6" s="1332"/>
      <c r="II6" s="1332"/>
      <c r="IJ6" s="1332"/>
      <c r="IK6" s="1332"/>
      <c r="IL6" s="1332"/>
      <c r="IM6" s="1332"/>
      <c r="IN6" s="1332"/>
      <c r="IO6" s="1332"/>
      <c r="IP6" s="1332"/>
      <c r="IQ6" s="1332"/>
      <c r="IR6" s="1332"/>
      <c r="IS6" s="1332"/>
      <c r="IT6" s="1332"/>
      <c r="IU6" s="1332"/>
      <c r="IV6" s="1332"/>
      <c r="IW6" s="1332"/>
      <c r="IX6" s="1332"/>
      <c r="IY6" s="1332"/>
      <c r="IZ6" s="1332"/>
      <c r="JA6" s="1332"/>
      <c r="JB6" s="1332"/>
      <c r="JC6" s="1332"/>
      <c r="JD6" s="1332"/>
      <c r="JE6" s="1332"/>
      <c r="JF6" s="1332"/>
      <c r="JG6" s="1332"/>
      <c r="JH6" s="1332"/>
      <c r="JI6" s="1332"/>
      <c r="JJ6" s="1332"/>
      <c r="JK6" s="1332"/>
      <c r="JL6" s="1332"/>
      <c r="JM6" s="1332"/>
      <c r="JN6" s="1332"/>
      <c r="JO6" s="1332"/>
      <c r="JP6" s="1332"/>
      <c r="JQ6" s="1332"/>
      <c r="JR6" s="1332"/>
      <c r="JS6" s="1332"/>
      <c r="JT6" s="1332"/>
      <c r="JU6" s="1332"/>
      <c r="JV6" s="1332"/>
      <c r="JW6" s="1332"/>
      <c r="JX6" s="1332"/>
      <c r="JY6" s="1332"/>
      <c r="JZ6" s="1332"/>
      <c r="KA6" s="1332"/>
      <c r="KB6" s="1332"/>
      <c r="KC6" s="1332"/>
      <c r="KD6" s="1332"/>
      <c r="KE6" s="1332"/>
      <c r="KF6" s="1332"/>
      <c r="KG6" s="1332"/>
      <c r="KH6" s="1332"/>
      <c r="KI6" s="1332"/>
      <c r="KJ6" s="1332"/>
      <c r="KK6" s="1332"/>
      <c r="KL6" s="1332"/>
      <c r="KM6" s="1332"/>
      <c r="KN6" s="1332"/>
      <c r="KO6" s="1332"/>
      <c r="KP6" s="1332"/>
      <c r="KQ6" s="1332"/>
      <c r="KR6" s="1332"/>
      <c r="KS6" s="1332"/>
      <c r="KT6" s="1332"/>
      <c r="KU6" s="1332"/>
      <c r="KV6" s="1332"/>
      <c r="KW6" s="1332"/>
      <c r="KX6" s="1332"/>
      <c r="KY6" s="1332"/>
      <c r="KZ6" s="1332"/>
      <c r="LA6" s="1332"/>
      <c r="LB6" s="1332"/>
      <c r="LC6" s="1332"/>
      <c r="LD6" s="1332"/>
      <c r="LE6" s="1332"/>
      <c r="LF6" s="1332"/>
      <c r="LG6" s="1332"/>
      <c r="LH6" s="1332"/>
      <c r="LI6" s="1332"/>
      <c r="LJ6" s="1332"/>
      <c r="LK6" s="1332"/>
      <c r="LL6" s="1332"/>
      <c r="LM6" s="1332"/>
      <c r="LN6" s="1332"/>
      <c r="LO6" s="1332"/>
      <c r="LP6" s="1332"/>
      <c r="LQ6" s="1332"/>
      <c r="LR6" s="1332"/>
      <c r="LS6" s="1332"/>
      <c r="LT6" s="1332"/>
      <c r="LU6" s="1332"/>
      <c r="LV6" s="1332"/>
      <c r="LW6" s="1332"/>
      <c r="LX6" s="1332"/>
      <c r="LY6" s="1332"/>
      <c r="LZ6" s="1332"/>
      <c r="MA6" s="1332"/>
      <c r="MB6" s="1332"/>
      <c r="MC6" s="1332"/>
      <c r="MD6" s="1332"/>
      <c r="ME6" s="1332"/>
      <c r="MF6" s="1332"/>
      <c r="MG6" s="1332"/>
      <c r="MH6" s="1332"/>
      <c r="MI6" s="1332"/>
      <c r="MJ6" s="1332"/>
      <c r="MK6" s="1332"/>
      <c r="ML6" s="1332"/>
      <c r="MM6" s="1332"/>
      <c r="MN6" s="1332"/>
      <c r="MO6" s="1332"/>
      <c r="MP6" s="1332"/>
      <c r="MQ6" s="1332"/>
      <c r="MR6" s="1332"/>
      <c r="MS6" s="1332"/>
      <c r="MT6" s="1332"/>
      <c r="MU6" s="1332"/>
      <c r="MV6" s="1332"/>
      <c r="MW6" s="1332"/>
      <c r="MX6" s="1332"/>
      <c r="MY6" s="1332"/>
      <c r="MZ6" s="1332"/>
      <c r="NA6" s="1332"/>
      <c r="NB6" s="1332"/>
      <c r="NC6" s="1332"/>
      <c r="ND6" s="1332"/>
      <c r="NE6" s="1332"/>
      <c r="NF6" s="1332"/>
      <c r="NG6" s="1332"/>
      <c r="NH6" s="1332"/>
      <c r="NI6" s="1332"/>
      <c r="NJ6" s="1332"/>
      <c r="NK6" s="1332"/>
      <c r="NL6" s="1332"/>
      <c r="NM6" s="1332"/>
      <c r="NN6" s="1332"/>
      <c r="NO6" s="1332"/>
      <c r="NP6" s="1332"/>
      <c r="NQ6" s="1332"/>
      <c r="NR6" s="1332"/>
      <c r="NS6" s="1332"/>
      <c r="NT6" s="1332"/>
      <c r="NU6" s="1332"/>
      <c r="NV6" s="1332"/>
      <c r="NW6" s="1332"/>
      <c r="NX6" s="1332"/>
      <c r="NY6" s="1332"/>
      <c r="NZ6" s="1332"/>
      <c r="OA6" s="1332"/>
      <c r="OB6" s="1332"/>
      <c r="OC6" s="1332"/>
      <c r="OD6" s="1332"/>
      <c r="OE6" s="1332"/>
      <c r="OF6" s="1332"/>
      <c r="OG6" s="1332"/>
      <c r="OH6" s="1332"/>
      <c r="OI6" s="1332"/>
      <c r="OJ6" s="1332"/>
      <c r="OK6" s="1332"/>
      <c r="OL6" s="1332"/>
      <c r="OM6" s="1332"/>
      <c r="ON6" s="1332"/>
      <c r="OO6" s="1332"/>
      <c r="OP6" s="1332"/>
      <c r="OQ6" s="1332"/>
      <c r="OR6" s="1332"/>
      <c r="OS6" s="1332"/>
      <c r="OT6" s="1332"/>
      <c r="OU6" s="1332"/>
      <c r="OV6" s="1332"/>
      <c r="OW6" s="1332"/>
      <c r="OX6" s="1332"/>
      <c r="OY6" s="1332"/>
      <c r="OZ6" s="1332"/>
      <c r="PA6" s="1332"/>
      <c r="PB6" s="1332"/>
      <c r="PC6" s="1332"/>
      <c r="PD6" s="1332"/>
      <c r="PE6" s="1332"/>
      <c r="PF6" s="1332"/>
      <c r="PG6" s="1332"/>
      <c r="PH6" s="1332"/>
      <c r="PI6" s="1332"/>
      <c r="PJ6" s="1332"/>
      <c r="PK6" s="1332"/>
      <c r="PL6" s="1332"/>
      <c r="PM6" s="1332"/>
      <c r="PN6" s="1332"/>
      <c r="PO6" s="1332"/>
      <c r="PP6" s="1332"/>
      <c r="PQ6" s="1332"/>
      <c r="PR6" s="1332"/>
      <c r="PS6" s="1332"/>
      <c r="PT6" s="1332"/>
      <c r="PU6" s="1332"/>
      <c r="PV6" s="1332"/>
      <c r="PW6" s="1332"/>
      <c r="PX6" s="1332"/>
      <c r="PY6" s="1332"/>
      <c r="PZ6" s="1332"/>
      <c r="QA6" s="1332"/>
      <c r="QB6" s="1332"/>
      <c r="QC6" s="1332"/>
      <c r="QD6" s="1332"/>
      <c r="QE6" s="1332"/>
      <c r="QF6" s="1332"/>
      <c r="QG6" s="1332"/>
      <c r="QH6" s="1332"/>
      <c r="QI6" s="1332"/>
      <c r="QJ6" s="1332"/>
      <c r="QK6" s="1332"/>
      <c r="QL6" s="1332"/>
      <c r="QM6" s="1332"/>
      <c r="QN6" s="1332"/>
      <c r="QO6" s="1332"/>
      <c r="QP6" s="1332"/>
      <c r="QQ6" s="1332"/>
      <c r="QR6" s="1332"/>
      <c r="QS6" s="1332"/>
      <c r="QT6" s="1332"/>
      <c r="QU6" s="1332"/>
      <c r="QV6" s="1332"/>
      <c r="QW6" s="1332"/>
      <c r="QX6" s="1332"/>
      <c r="QY6" s="1332"/>
      <c r="QZ6" s="1332"/>
      <c r="RA6" s="1332"/>
      <c r="RB6" s="1332"/>
      <c r="RC6" s="1332"/>
      <c r="RD6" s="1332"/>
      <c r="RE6" s="1332"/>
      <c r="RF6" s="1332"/>
      <c r="RG6" s="1332"/>
      <c r="RH6" s="1332"/>
      <c r="RI6" s="1332"/>
      <c r="RJ6" s="645"/>
    </row>
    <row r="7" spans="1:478" s="643" customFormat="1" ht="15">
      <c r="A7" s="1459"/>
      <c r="B7" s="635" t="s">
        <v>61</v>
      </c>
      <c r="C7" s="937" t="s">
        <v>275</v>
      </c>
      <c r="D7" s="938">
        <v>22</v>
      </c>
      <c r="E7" s="939">
        <f t="shared" si="1"/>
        <v>0.62249645123335473</v>
      </c>
      <c r="F7" s="940" t="s">
        <v>41</v>
      </c>
      <c r="G7" s="653">
        <v>614</v>
      </c>
      <c r="H7" s="941">
        <v>44</v>
      </c>
      <c r="I7" s="639">
        <v>50</v>
      </c>
      <c r="J7" s="639">
        <v>50</v>
      </c>
      <c r="K7" s="639">
        <f t="shared" si="2"/>
        <v>0</v>
      </c>
      <c r="L7" s="640">
        <f t="shared" si="3"/>
        <v>27016</v>
      </c>
      <c r="M7" s="639">
        <v>5</v>
      </c>
      <c r="N7" s="639">
        <f t="shared" si="4"/>
        <v>3070</v>
      </c>
      <c r="O7" s="639">
        <f t="shared" si="5"/>
        <v>30700</v>
      </c>
      <c r="P7" s="639">
        <f t="shared" si="6"/>
        <v>0</v>
      </c>
      <c r="Q7" s="639">
        <f t="shared" si="7"/>
        <v>30700</v>
      </c>
      <c r="R7" s="639">
        <v>0</v>
      </c>
      <c r="S7" s="639">
        <f t="shared" si="8"/>
        <v>33770</v>
      </c>
      <c r="T7" s="639">
        <v>0</v>
      </c>
      <c r="U7" s="639">
        <f t="shared" si="9"/>
        <v>31239.592969472713</v>
      </c>
      <c r="V7" s="639">
        <f t="shared" si="10"/>
        <v>0</v>
      </c>
      <c r="W7" s="641">
        <f>IF(L7=0,0,(HLOOKUP(F7,'2012-2013 CE W T&amp;D &amp; ConsCredit'!$C$6:$P$36,D7+1,FALSE)))</f>
        <v>1.2120989956516848</v>
      </c>
      <c r="X7" s="639">
        <f t="shared" si="0"/>
        <v>32746.066466525917</v>
      </c>
      <c r="Y7" s="642">
        <f t="shared" ref="Y7:Y25" si="14">(X7+V7)/U7</f>
        <v>1.0482232114395769</v>
      </c>
      <c r="Z7" s="942"/>
      <c r="AA7" s="639">
        <f t="shared" si="11"/>
        <v>33770</v>
      </c>
      <c r="AB7" s="639">
        <f t="shared" si="12"/>
        <v>31239.592969472713</v>
      </c>
      <c r="AC7" s="641">
        <f>IF(L7=0,0,(HLOOKUP(F7,'2012-2013 CE W T&amp;D No ConsCredi'!$C$6:$P$36,D7+1,FALSE)))</f>
        <v>1.1019081778651678</v>
      </c>
      <c r="AD7" s="639">
        <f t="shared" si="13"/>
        <v>29769.151333205373</v>
      </c>
      <c r="AE7" s="642">
        <f t="shared" ref="AE7:AE25" si="15">AD7/AB7</f>
        <v>0.95293019221779707</v>
      </c>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32"/>
      <c r="HV7" s="1332"/>
      <c r="HW7" s="1332"/>
      <c r="HX7" s="1332"/>
      <c r="HY7" s="1332"/>
      <c r="HZ7" s="1332"/>
      <c r="IA7" s="1332"/>
      <c r="IB7" s="1332"/>
      <c r="IC7" s="1332"/>
      <c r="ID7" s="1332"/>
      <c r="IE7" s="1332"/>
      <c r="IF7" s="1332"/>
      <c r="IG7" s="1332"/>
      <c r="IH7" s="1332"/>
      <c r="II7" s="1332"/>
      <c r="IJ7" s="1332"/>
      <c r="IK7" s="1332"/>
      <c r="IL7" s="1332"/>
      <c r="IM7" s="1332"/>
      <c r="IN7" s="1332"/>
      <c r="IO7" s="1332"/>
      <c r="IP7" s="1332"/>
      <c r="IQ7" s="1332"/>
      <c r="IR7" s="1332"/>
      <c r="IS7" s="1332"/>
      <c r="IT7" s="1332"/>
      <c r="IU7" s="1332"/>
      <c r="IV7" s="1332"/>
      <c r="IW7" s="1332"/>
      <c r="IX7" s="1332"/>
      <c r="IY7" s="1332"/>
      <c r="IZ7" s="1332"/>
      <c r="JA7" s="1332"/>
      <c r="JB7" s="1332"/>
      <c r="JC7" s="1332"/>
      <c r="JD7" s="1332"/>
      <c r="JE7" s="1332"/>
      <c r="JF7" s="1332"/>
      <c r="JG7" s="1332"/>
      <c r="JH7" s="1332"/>
      <c r="JI7" s="1332"/>
      <c r="JJ7" s="1332"/>
      <c r="JK7" s="1332"/>
      <c r="JL7" s="1332"/>
      <c r="JM7" s="1332"/>
      <c r="JN7" s="1332"/>
      <c r="JO7" s="1332"/>
      <c r="JP7" s="1332"/>
      <c r="JQ7" s="1332"/>
      <c r="JR7" s="1332"/>
      <c r="JS7" s="1332"/>
      <c r="JT7" s="1332"/>
      <c r="JU7" s="1332"/>
      <c r="JV7" s="1332"/>
      <c r="JW7" s="1332"/>
      <c r="JX7" s="1332"/>
      <c r="JY7" s="1332"/>
      <c r="JZ7" s="1332"/>
      <c r="KA7" s="1332"/>
      <c r="KB7" s="1332"/>
      <c r="KC7" s="1332"/>
      <c r="KD7" s="1332"/>
      <c r="KE7" s="1332"/>
      <c r="KF7" s="1332"/>
      <c r="KG7" s="1332"/>
      <c r="KH7" s="1332"/>
      <c r="KI7" s="1332"/>
      <c r="KJ7" s="1332"/>
      <c r="KK7" s="1332"/>
      <c r="KL7" s="1332"/>
      <c r="KM7" s="1332"/>
      <c r="KN7" s="1332"/>
      <c r="KO7" s="1332"/>
      <c r="KP7" s="1332"/>
      <c r="KQ7" s="1332"/>
      <c r="KR7" s="1332"/>
      <c r="KS7" s="1332"/>
      <c r="KT7" s="1332"/>
      <c r="KU7" s="1332"/>
      <c r="KV7" s="1332"/>
      <c r="KW7" s="1332"/>
      <c r="KX7" s="1332"/>
      <c r="KY7" s="1332"/>
      <c r="KZ7" s="1332"/>
      <c r="LA7" s="1332"/>
      <c r="LB7" s="1332"/>
      <c r="LC7" s="1332"/>
      <c r="LD7" s="1332"/>
      <c r="LE7" s="1332"/>
      <c r="LF7" s="1332"/>
      <c r="LG7" s="1332"/>
      <c r="LH7" s="1332"/>
      <c r="LI7" s="1332"/>
      <c r="LJ7" s="1332"/>
      <c r="LK7" s="1332"/>
      <c r="LL7" s="1332"/>
      <c r="LM7" s="1332"/>
      <c r="LN7" s="1332"/>
      <c r="LO7" s="1332"/>
      <c r="LP7" s="1332"/>
      <c r="LQ7" s="1332"/>
      <c r="LR7" s="1332"/>
      <c r="LS7" s="1332"/>
      <c r="LT7" s="1332"/>
      <c r="LU7" s="1332"/>
      <c r="LV7" s="1332"/>
      <c r="LW7" s="1332"/>
      <c r="LX7" s="1332"/>
      <c r="LY7" s="1332"/>
      <c r="LZ7" s="1332"/>
      <c r="MA7" s="1332"/>
      <c r="MB7" s="1332"/>
      <c r="MC7" s="1332"/>
      <c r="MD7" s="1332"/>
      <c r="ME7" s="1332"/>
      <c r="MF7" s="1332"/>
      <c r="MG7" s="1332"/>
      <c r="MH7" s="1332"/>
      <c r="MI7" s="1332"/>
      <c r="MJ7" s="1332"/>
      <c r="MK7" s="1332"/>
      <c r="ML7" s="1332"/>
      <c r="MM7" s="1332"/>
      <c r="MN7" s="1332"/>
      <c r="MO7" s="1332"/>
      <c r="MP7" s="1332"/>
      <c r="MQ7" s="1332"/>
      <c r="MR7" s="1332"/>
      <c r="MS7" s="1332"/>
      <c r="MT7" s="1332"/>
      <c r="MU7" s="1332"/>
      <c r="MV7" s="1332"/>
      <c r="MW7" s="1332"/>
      <c r="MX7" s="1332"/>
      <c r="MY7" s="1332"/>
      <c r="MZ7" s="1332"/>
      <c r="NA7" s="1332"/>
      <c r="NB7" s="1332"/>
      <c r="NC7" s="1332"/>
      <c r="ND7" s="1332"/>
      <c r="NE7" s="1332"/>
      <c r="NF7" s="1332"/>
      <c r="NG7" s="1332"/>
      <c r="NH7" s="1332"/>
      <c r="NI7" s="1332"/>
      <c r="NJ7" s="1332"/>
      <c r="NK7" s="1332"/>
      <c r="NL7" s="1332"/>
      <c r="NM7" s="1332"/>
      <c r="NN7" s="1332"/>
      <c r="NO7" s="1332"/>
      <c r="NP7" s="1332"/>
      <c r="NQ7" s="1332"/>
      <c r="NR7" s="1332"/>
      <c r="NS7" s="1332"/>
      <c r="NT7" s="1332"/>
      <c r="NU7" s="1332"/>
      <c r="NV7" s="1332"/>
      <c r="NW7" s="1332"/>
      <c r="NX7" s="1332"/>
      <c r="NY7" s="1332"/>
      <c r="NZ7" s="1332"/>
      <c r="OA7" s="1332"/>
      <c r="OB7" s="1332"/>
      <c r="OC7" s="1332"/>
      <c r="OD7" s="1332"/>
      <c r="OE7" s="1332"/>
      <c r="OF7" s="1332"/>
      <c r="OG7" s="1332"/>
      <c r="OH7" s="1332"/>
      <c r="OI7" s="1332"/>
      <c r="OJ7" s="1332"/>
      <c r="OK7" s="1332"/>
      <c r="OL7" s="1332"/>
      <c r="OM7" s="1332"/>
      <c r="ON7" s="1332"/>
      <c r="OO7" s="1332"/>
      <c r="OP7" s="1332"/>
      <c r="OQ7" s="1332"/>
      <c r="OR7" s="1332"/>
      <c r="OS7" s="1332"/>
      <c r="OT7" s="1332"/>
      <c r="OU7" s="1332"/>
      <c r="OV7" s="1332"/>
      <c r="OW7" s="1332"/>
      <c r="OX7" s="1332"/>
      <c r="OY7" s="1332"/>
      <c r="OZ7" s="1332"/>
      <c r="PA7" s="1332"/>
      <c r="PB7" s="1332"/>
      <c r="PC7" s="1332"/>
      <c r="PD7" s="1332"/>
      <c r="PE7" s="1332"/>
      <c r="PF7" s="1332"/>
      <c r="PG7" s="1332"/>
      <c r="PH7" s="1332"/>
      <c r="PI7" s="1332"/>
      <c r="PJ7" s="1332"/>
      <c r="PK7" s="1332"/>
      <c r="PL7" s="1332"/>
      <c r="PM7" s="1332"/>
      <c r="PN7" s="1332"/>
      <c r="PO7" s="1332"/>
      <c r="PP7" s="1332"/>
      <c r="PQ7" s="1332"/>
      <c r="PR7" s="1332"/>
      <c r="PS7" s="1332"/>
      <c r="PT7" s="1332"/>
      <c r="PU7" s="1332"/>
      <c r="PV7" s="1332"/>
      <c r="PW7" s="1332"/>
      <c r="PX7" s="1332"/>
      <c r="PY7" s="1332"/>
      <c r="PZ7" s="1332"/>
      <c r="QA7" s="1332"/>
      <c r="QB7" s="1332"/>
      <c r="QC7" s="1332"/>
      <c r="QD7" s="1332"/>
      <c r="QE7" s="1332"/>
      <c r="QF7" s="1332"/>
      <c r="QG7" s="1332"/>
      <c r="QH7" s="1332"/>
      <c r="QI7" s="1332"/>
      <c r="QJ7" s="1332"/>
      <c r="QK7" s="1332"/>
      <c r="QL7" s="1332"/>
      <c r="QM7" s="1332"/>
      <c r="QN7" s="1332"/>
      <c r="QO7" s="1332"/>
      <c r="QP7" s="1332"/>
      <c r="QQ7" s="1332"/>
      <c r="QR7" s="1332"/>
      <c r="QS7" s="1332"/>
      <c r="QT7" s="1332"/>
      <c r="QU7" s="1332"/>
      <c r="QV7" s="1332"/>
      <c r="QW7" s="1332"/>
      <c r="QX7" s="1332"/>
      <c r="QY7" s="1332"/>
      <c r="QZ7" s="1332"/>
      <c r="RA7" s="1332"/>
      <c r="RB7" s="1332"/>
      <c r="RC7" s="1332"/>
      <c r="RD7" s="1332"/>
      <c r="RE7" s="1332"/>
      <c r="RF7" s="1332"/>
      <c r="RG7" s="1332"/>
      <c r="RH7" s="1332"/>
      <c r="RI7" s="1332"/>
      <c r="RJ7" s="645"/>
    </row>
    <row r="8" spans="1:478" s="643" customFormat="1" ht="15">
      <c r="A8" s="1459"/>
      <c r="B8" s="635" t="s">
        <v>61</v>
      </c>
      <c r="C8" s="652" t="s">
        <v>276</v>
      </c>
      <c r="D8" s="938">
        <v>30</v>
      </c>
      <c r="E8" s="939">
        <f t="shared" si="1"/>
        <v>1.584595471092985</v>
      </c>
      <c r="F8" s="940" t="s">
        <v>36</v>
      </c>
      <c r="G8" s="653">
        <v>28687</v>
      </c>
      <c r="H8" s="943">
        <v>1.758</v>
      </c>
      <c r="I8" s="639">
        <v>1</v>
      </c>
      <c r="J8" s="639">
        <v>1.55</v>
      </c>
      <c r="K8" s="639">
        <f t="shared" si="2"/>
        <v>0.55000000000000004</v>
      </c>
      <c r="L8" s="640">
        <f t="shared" si="3"/>
        <v>50431.745999999999</v>
      </c>
      <c r="M8" s="639">
        <v>4.25</v>
      </c>
      <c r="N8" s="639">
        <f t="shared" si="4"/>
        <v>121919.75</v>
      </c>
      <c r="O8" s="639">
        <f t="shared" si="5"/>
        <v>28687</v>
      </c>
      <c r="P8" s="639">
        <f t="shared" si="6"/>
        <v>15777.850000000002</v>
      </c>
      <c r="Q8" s="639">
        <f t="shared" si="7"/>
        <v>44464.850000000006</v>
      </c>
      <c r="R8" s="639">
        <v>0</v>
      </c>
      <c r="S8" s="639">
        <f t="shared" si="8"/>
        <v>166384.6</v>
      </c>
      <c r="T8" s="639">
        <v>0</v>
      </c>
      <c r="U8" s="639">
        <f t="shared" si="9"/>
        <v>153917.29879740981</v>
      </c>
      <c r="V8" s="639">
        <f t="shared" si="10"/>
        <v>0</v>
      </c>
      <c r="W8" s="641">
        <f>IF(L8=0,0,(HLOOKUP(F8,'2012-2013 CE W T&amp;D &amp; ConsCredit'!$C$6:$P$36,D8+1,FALSE)))</f>
        <v>3.1296709169426942</v>
      </c>
      <c r="X8" s="639">
        <f t="shared" si="0"/>
        <v>157834.76874684106</v>
      </c>
      <c r="Y8" s="642">
        <f t="shared" si="14"/>
        <v>1.0254517846924245</v>
      </c>
      <c r="Z8" s="942"/>
      <c r="AA8" s="639">
        <f t="shared" si="11"/>
        <v>150606.75</v>
      </c>
      <c r="AB8" s="639">
        <f t="shared" si="12"/>
        <v>139321.69287696577</v>
      </c>
      <c r="AC8" s="641">
        <f>IF(L8=0,0,(HLOOKUP(F8,'2012-2013 CE W T&amp;D No ConsCredi'!$C$6:$P$36,D8+1,FALSE)))</f>
        <v>2.8451553790388133</v>
      </c>
      <c r="AD8" s="639">
        <f t="shared" si="13"/>
        <v>143486.15340621915</v>
      </c>
      <c r="AE8" s="642">
        <f t="shared" si="15"/>
        <v>1.0298909699075434</v>
      </c>
      <c r="AF8" s="1332"/>
      <c r="AG8" s="1332"/>
      <c r="AH8" s="1332"/>
      <c r="AI8" s="1332"/>
      <c r="AJ8" s="1332"/>
      <c r="AK8" s="1332"/>
      <c r="AL8" s="1332"/>
      <c r="AM8" s="1332"/>
      <c r="AN8" s="1332"/>
      <c r="AO8" s="1332"/>
      <c r="AP8" s="1332"/>
      <c r="AQ8" s="1332"/>
      <c r="AR8" s="1332"/>
      <c r="AS8" s="1332"/>
      <c r="AT8" s="1332"/>
      <c r="AU8" s="1332"/>
      <c r="AV8" s="1332"/>
      <c r="AW8" s="1332"/>
      <c r="AX8" s="1332"/>
      <c r="AY8" s="1332"/>
      <c r="AZ8" s="1332"/>
      <c r="BA8" s="1332"/>
      <c r="BB8" s="1332"/>
      <c r="BC8" s="1332"/>
      <c r="BD8" s="1332"/>
      <c r="BE8" s="1332"/>
      <c r="BF8" s="1332"/>
      <c r="BG8" s="1332"/>
      <c r="BH8" s="1332"/>
      <c r="BI8" s="1332"/>
      <c r="BJ8" s="1332"/>
      <c r="BK8" s="1332"/>
      <c r="BL8" s="1332"/>
      <c r="BM8" s="1332"/>
      <c r="BN8" s="1332"/>
      <c r="BO8" s="1332"/>
      <c r="BP8" s="1332"/>
      <c r="BQ8" s="1332"/>
      <c r="BR8" s="1332"/>
      <c r="BS8" s="1332"/>
      <c r="BT8" s="1332"/>
      <c r="BU8" s="1332"/>
      <c r="BV8" s="1332"/>
      <c r="BW8" s="1332"/>
      <c r="BX8" s="1332"/>
      <c r="BY8" s="1332"/>
      <c r="BZ8" s="1332"/>
      <c r="CA8" s="1332"/>
      <c r="CB8" s="1332"/>
      <c r="CC8" s="1332"/>
      <c r="CD8" s="1332"/>
      <c r="CE8" s="1332"/>
      <c r="CF8" s="1332"/>
      <c r="CG8" s="1332"/>
      <c r="CH8" s="1332"/>
      <c r="CI8" s="1332"/>
      <c r="CJ8" s="1332"/>
      <c r="CK8" s="1332"/>
      <c r="CL8" s="1332"/>
      <c r="CM8" s="1332"/>
      <c r="CN8" s="1332"/>
      <c r="CO8" s="1332"/>
      <c r="CP8" s="1332"/>
      <c r="CQ8" s="1332"/>
      <c r="CR8" s="1332"/>
      <c r="CS8" s="1332"/>
      <c r="CT8" s="1332"/>
      <c r="CU8" s="1332"/>
      <c r="CV8" s="1332"/>
      <c r="CW8" s="1332"/>
      <c r="CX8" s="1332"/>
      <c r="CY8" s="1332"/>
      <c r="CZ8" s="1332"/>
      <c r="DA8" s="1332"/>
      <c r="DB8" s="1332"/>
      <c r="DC8" s="1332"/>
      <c r="DD8" s="1332"/>
      <c r="DE8" s="1332"/>
      <c r="DF8" s="1332"/>
      <c r="DG8" s="1332"/>
      <c r="DH8" s="1332"/>
      <c r="DI8" s="1332"/>
      <c r="DJ8" s="1332"/>
      <c r="DK8" s="1332"/>
      <c r="DL8" s="1332"/>
      <c r="DM8" s="1332"/>
      <c r="DN8" s="1332"/>
      <c r="DO8" s="1332"/>
      <c r="DP8" s="1332"/>
      <c r="DQ8" s="1332"/>
      <c r="DR8" s="1332"/>
      <c r="DS8" s="1332"/>
      <c r="DT8" s="1332"/>
      <c r="DU8" s="1332"/>
      <c r="DV8" s="1332"/>
      <c r="DW8" s="1332"/>
      <c r="DX8" s="1332"/>
      <c r="DY8" s="1332"/>
      <c r="DZ8" s="1332"/>
      <c r="EA8" s="1332"/>
      <c r="EB8" s="1332"/>
      <c r="EC8" s="1332"/>
      <c r="ED8" s="1332"/>
      <c r="EE8" s="1332"/>
      <c r="EF8" s="1332"/>
      <c r="EG8" s="1332"/>
      <c r="EH8" s="1332"/>
      <c r="EI8" s="1332"/>
      <c r="EJ8" s="1332"/>
      <c r="EK8" s="1332"/>
      <c r="EL8" s="1332"/>
      <c r="EM8" s="1332"/>
      <c r="EN8" s="1332"/>
      <c r="EO8" s="1332"/>
      <c r="EP8" s="1332"/>
      <c r="EQ8" s="1332"/>
      <c r="ER8" s="1332"/>
      <c r="ES8" s="1332"/>
      <c r="ET8" s="1332"/>
      <c r="EU8" s="1332"/>
      <c r="EV8" s="1332"/>
      <c r="EW8" s="1332"/>
      <c r="EX8" s="1332"/>
      <c r="EY8" s="1332"/>
      <c r="EZ8" s="1332"/>
      <c r="FA8" s="1332"/>
      <c r="FB8" s="1332"/>
      <c r="FC8" s="1332"/>
      <c r="FD8" s="1332"/>
      <c r="FE8" s="1332"/>
      <c r="FF8" s="1332"/>
      <c r="FG8" s="1332"/>
      <c r="FH8" s="1332"/>
      <c r="FI8" s="1332"/>
      <c r="FJ8" s="1332"/>
      <c r="FK8" s="1332"/>
      <c r="FL8" s="1332"/>
      <c r="FM8" s="1332"/>
      <c r="FN8" s="1332"/>
      <c r="FO8" s="1332"/>
      <c r="FP8" s="1332"/>
      <c r="FQ8" s="1332"/>
      <c r="FR8" s="1332"/>
      <c r="FS8" s="1332"/>
      <c r="FT8" s="1332"/>
      <c r="FU8" s="1332"/>
      <c r="FV8" s="1332"/>
      <c r="FW8" s="1332"/>
      <c r="FX8" s="1332"/>
      <c r="FY8" s="1332"/>
      <c r="FZ8" s="1332"/>
      <c r="GA8" s="1332"/>
      <c r="GB8" s="1332"/>
      <c r="GC8" s="1332"/>
      <c r="GD8" s="1332"/>
      <c r="GE8" s="1332"/>
      <c r="GF8" s="1332"/>
      <c r="GG8" s="1332"/>
      <c r="GH8" s="1332"/>
      <c r="GI8" s="1332"/>
      <c r="GJ8" s="1332"/>
      <c r="GK8" s="1332"/>
      <c r="GL8" s="1332"/>
      <c r="GM8" s="1332"/>
      <c r="GN8" s="1332"/>
      <c r="GO8" s="1332"/>
      <c r="GP8" s="1332"/>
      <c r="GQ8" s="1332"/>
      <c r="GR8" s="1332"/>
      <c r="GS8" s="1332"/>
      <c r="GT8" s="1332"/>
      <c r="GU8" s="1332"/>
      <c r="GV8" s="1332"/>
      <c r="GW8" s="1332"/>
      <c r="GX8" s="1332"/>
      <c r="GY8" s="1332"/>
      <c r="GZ8" s="1332"/>
      <c r="HA8" s="1332"/>
      <c r="HB8" s="1332"/>
      <c r="HC8" s="1332"/>
      <c r="HD8" s="1332"/>
      <c r="HE8" s="1332"/>
      <c r="HF8" s="1332"/>
      <c r="HG8" s="1332"/>
      <c r="HH8" s="1332"/>
      <c r="HI8" s="1332"/>
      <c r="HJ8" s="1332"/>
      <c r="HK8" s="1332"/>
      <c r="HL8" s="1332"/>
      <c r="HM8" s="1332"/>
      <c r="HN8" s="1332"/>
      <c r="HO8" s="1332"/>
      <c r="HP8" s="1332"/>
      <c r="HQ8" s="1332"/>
      <c r="HR8" s="1332"/>
      <c r="HS8" s="1332"/>
      <c r="HT8" s="1332"/>
      <c r="HU8" s="1332"/>
      <c r="HV8" s="1332"/>
      <c r="HW8" s="1332"/>
      <c r="HX8" s="1332"/>
      <c r="HY8" s="1332"/>
      <c r="HZ8" s="1332"/>
      <c r="IA8" s="1332"/>
      <c r="IB8" s="1332"/>
      <c r="IC8" s="1332"/>
      <c r="ID8" s="1332"/>
      <c r="IE8" s="1332"/>
      <c r="IF8" s="1332"/>
      <c r="IG8" s="1332"/>
      <c r="IH8" s="1332"/>
      <c r="II8" s="1332"/>
      <c r="IJ8" s="1332"/>
      <c r="IK8" s="1332"/>
      <c r="IL8" s="1332"/>
      <c r="IM8" s="1332"/>
      <c r="IN8" s="1332"/>
      <c r="IO8" s="1332"/>
      <c r="IP8" s="1332"/>
      <c r="IQ8" s="1332"/>
      <c r="IR8" s="1332"/>
      <c r="IS8" s="1332"/>
      <c r="IT8" s="1332"/>
      <c r="IU8" s="1332"/>
      <c r="IV8" s="1332"/>
      <c r="IW8" s="1332"/>
      <c r="IX8" s="1332"/>
      <c r="IY8" s="1332"/>
      <c r="IZ8" s="1332"/>
      <c r="JA8" s="1332"/>
      <c r="JB8" s="1332"/>
      <c r="JC8" s="1332"/>
      <c r="JD8" s="1332"/>
      <c r="JE8" s="1332"/>
      <c r="JF8" s="1332"/>
      <c r="JG8" s="1332"/>
      <c r="JH8" s="1332"/>
      <c r="JI8" s="1332"/>
      <c r="JJ8" s="1332"/>
      <c r="JK8" s="1332"/>
      <c r="JL8" s="1332"/>
      <c r="JM8" s="1332"/>
      <c r="JN8" s="1332"/>
      <c r="JO8" s="1332"/>
      <c r="JP8" s="1332"/>
      <c r="JQ8" s="1332"/>
      <c r="JR8" s="1332"/>
      <c r="JS8" s="1332"/>
      <c r="JT8" s="1332"/>
      <c r="JU8" s="1332"/>
      <c r="JV8" s="1332"/>
      <c r="JW8" s="1332"/>
      <c r="JX8" s="1332"/>
      <c r="JY8" s="1332"/>
      <c r="JZ8" s="1332"/>
      <c r="KA8" s="1332"/>
      <c r="KB8" s="1332"/>
      <c r="KC8" s="1332"/>
      <c r="KD8" s="1332"/>
      <c r="KE8" s="1332"/>
      <c r="KF8" s="1332"/>
      <c r="KG8" s="1332"/>
      <c r="KH8" s="1332"/>
      <c r="KI8" s="1332"/>
      <c r="KJ8" s="1332"/>
      <c r="KK8" s="1332"/>
      <c r="KL8" s="1332"/>
      <c r="KM8" s="1332"/>
      <c r="KN8" s="1332"/>
      <c r="KO8" s="1332"/>
      <c r="KP8" s="1332"/>
      <c r="KQ8" s="1332"/>
      <c r="KR8" s="1332"/>
      <c r="KS8" s="1332"/>
      <c r="KT8" s="1332"/>
      <c r="KU8" s="1332"/>
      <c r="KV8" s="1332"/>
      <c r="KW8" s="1332"/>
      <c r="KX8" s="1332"/>
      <c r="KY8" s="1332"/>
      <c r="KZ8" s="1332"/>
      <c r="LA8" s="1332"/>
      <c r="LB8" s="1332"/>
      <c r="LC8" s="1332"/>
      <c r="LD8" s="1332"/>
      <c r="LE8" s="1332"/>
      <c r="LF8" s="1332"/>
      <c r="LG8" s="1332"/>
      <c r="LH8" s="1332"/>
      <c r="LI8" s="1332"/>
      <c r="LJ8" s="1332"/>
      <c r="LK8" s="1332"/>
      <c r="LL8" s="1332"/>
      <c r="LM8" s="1332"/>
      <c r="LN8" s="1332"/>
      <c r="LO8" s="1332"/>
      <c r="LP8" s="1332"/>
      <c r="LQ8" s="1332"/>
      <c r="LR8" s="1332"/>
      <c r="LS8" s="1332"/>
      <c r="LT8" s="1332"/>
      <c r="LU8" s="1332"/>
      <c r="LV8" s="1332"/>
      <c r="LW8" s="1332"/>
      <c r="LX8" s="1332"/>
      <c r="LY8" s="1332"/>
      <c r="LZ8" s="1332"/>
      <c r="MA8" s="1332"/>
      <c r="MB8" s="1332"/>
      <c r="MC8" s="1332"/>
      <c r="MD8" s="1332"/>
      <c r="ME8" s="1332"/>
      <c r="MF8" s="1332"/>
      <c r="MG8" s="1332"/>
      <c r="MH8" s="1332"/>
      <c r="MI8" s="1332"/>
      <c r="MJ8" s="1332"/>
      <c r="MK8" s="1332"/>
      <c r="ML8" s="1332"/>
      <c r="MM8" s="1332"/>
      <c r="MN8" s="1332"/>
      <c r="MO8" s="1332"/>
      <c r="MP8" s="1332"/>
      <c r="MQ8" s="1332"/>
      <c r="MR8" s="1332"/>
      <c r="MS8" s="1332"/>
      <c r="MT8" s="1332"/>
      <c r="MU8" s="1332"/>
      <c r="MV8" s="1332"/>
      <c r="MW8" s="1332"/>
      <c r="MX8" s="1332"/>
      <c r="MY8" s="1332"/>
      <c r="MZ8" s="1332"/>
      <c r="NA8" s="1332"/>
      <c r="NB8" s="1332"/>
      <c r="NC8" s="1332"/>
      <c r="ND8" s="1332"/>
      <c r="NE8" s="1332"/>
      <c r="NF8" s="1332"/>
      <c r="NG8" s="1332"/>
      <c r="NH8" s="1332"/>
      <c r="NI8" s="1332"/>
      <c r="NJ8" s="1332"/>
      <c r="NK8" s="1332"/>
      <c r="NL8" s="1332"/>
      <c r="NM8" s="1332"/>
      <c r="NN8" s="1332"/>
      <c r="NO8" s="1332"/>
      <c r="NP8" s="1332"/>
      <c r="NQ8" s="1332"/>
      <c r="NR8" s="1332"/>
      <c r="NS8" s="1332"/>
      <c r="NT8" s="1332"/>
      <c r="NU8" s="1332"/>
      <c r="NV8" s="1332"/>
      <c r="NW8" s="1332"/>
      <c r="NX8" s="1332"/>
      <c r="NY8" s="1332"/>
      <c r="NZ8" s="1332"/>
      <c r="OA8" s="1332"/>
      <c r="OB8" s="1332"/>
      <c r="OC8" s="1332"/>
      <c r="OD8" s="1332"/>
      <c r="OE8" s="1332"/>
      <c r="OF8" s="1332"/>
      <c r="OG8" s="1332"/>
      <c r="OH8" s="1332"/>
      <c r="OI8" s="1332"/>
      <c r="OJ8" s="1332"/>
      <c r="OK8" s="1332"/>
      <c r="OL8" s="1332"/>
      <c r="OM8" s="1332"/>
      <c r="ON8" s="1332"/>
      <c r="OO8" s="1332"/>
      <c r="OP8" s="1332"/>
      <c r="OQ8" s="1332"/>
      <c r="OR8" s="1332"/>
      <c r="OS8" s="1332"/>
      <c r="OT8" s="1332"/>
      <c r="OU8" s="1332"/>
      <c r="OV8" s="1332"/>
      <c r="OW8" s="1332"/>
      <c r="OX8" s="1332"/>
      <c r="OY8" s="1332"/>
      <c r="OZ8" s="1332"/>
      <c r="PA8" s="1332"/>
      <c r="PB8" s="1332"/>
      <c r="PC8" s="1332"/>
      <c r="PD8" s="1332"/>
      <c r="PE8" s="1332"/>
      <c r="PF8" s="1332"/>
      <c r="PG8" s="1332"/>
      <c r="PH8" s="1332"/>
      <c r="PI8" s="1332"/>
      <c r="PJ8" s="1332"/>
      <c r="PK8" s="1332"/>
      <c r="PL8" s="1332"/>
      <c r="PM8" s="1332"/>
      <c r="PN8" s="1332"/>
      <c r="PO8" s="1332"/>
      <c r="PP8" s="1332"/>
      <c r="PQ8" s="1332"/>
      <c r="PR8" s="1332"/>
      <c r="PS8" s="1332"/>
      <c r="PT8" s="1332"/>
      <c r="PU8" s="1332"/>
      <c r="PV8" s="1332"/>
      <c r="PW8" s="1332"/>
      <c r="PX8" s="1332"/>
      <c r="PY8" s="1332"/>
      <c r="PZ8" s="1332"/>
      <c r="QA8" s="1332"/>
      <c r="QB8" s="1332"/>
      <c r="QC8" s="1332"/>
      <c r="QD8" s="1332"/>
      <c r="QE8" s="1332"/>
      <c r="QF8" s="1332"/>
      <c r="QG8" s="1332"/>
      <c r="QH8" s="1332"/>
      <c r="QI8" s="1332"/>
      <c r="QJ8" s="1332"/>
      <c r="QK8" s="1332"/>
      <c r="QL8" s="1332"/>
      <c r="QM8" s="1332"/>
      <c r="QN8" s="1332"/>
      <c r="QO8" s="1332"/>
      <c r="QP8" s="1332"/>
      <c r="QQ8" s="1332"/>
      <c r="QR8" s="1332"/>
      <c r="QS8" s="1332"/>
      <c r="QT8" s="1332"/>
      <c r="QU8" s="1332"/>
      <c r="QV8" s="1332"/>
      <c r="QW8" s="1332"/>
      <c r="QX8" s="1332"/>
      <c r="QY8" s="1332"/>
      <c r="QZ8" s="1332"/>
      <c r="RA8" s="1332"/>
      <c r="RB8" s="1332"/>
      <c r="RC8" s="1332"/>
      <c r="RD8" s="1332"/>
      <c r="RE8" s="1332"/>
      <c r="RF8" s="1332"/>
      <c r="RG8" s="1332"/>
      <c r="RH8" s="1332"/>
      <c r="RI8" s="1332"/>
      <c r="RJ8" s="645"/>
    </row>
    <row r="9" spans="1:478" s="643" customFormat="1" ht="15">
      <c r="A9" s="1458"/>
      <c r="B9" s="635" t="s">
        <v>61</v>
      </c>
      <c r="C9" s="652" t="s">
        <v>277</v>
      </c>
      <c r="D9" s="938">
        <v>15</v>
      </c>
      <c r="E9" s="939">
        <f t="shared" si="1"/>
        <v>2.0706172168821545E-2</v>
      </c>
      <c r="F9" s="940" t="s">
        <v>36</v>
      </c>
      <c r="G9" s="653">
        <v>1000</v>
      </c>
      <c r="H9" s="943">
        <v>1.3180000000000001</v>
      </c>
      <c r="I9" s="639">
        <v>0.33</v>
      </c>
      <c r="J9" s="639">
        <v>0.33</v>
      </c>
      <c r="K9" s="639">
        <f t="shared" si="2"/>
        <v>0</v>
      </c>
      <c r="L9" s="640">
        <f t="shared" si="3"/>
        <v>1318</v>
      </c>
      <c r="M9" s="639">
        <v>1.7</v>
      </c>
      <c r="N9" s="639">
        <f t="shared" si="4"/>
        <v>1700</v>
      </c>
      <c r="O9" s="639">
        <f t="shared" si="5"/>
        <v>330</v>
      </c>
      <c r="P9" s="639">
        <f t="shared" si="6"/>
        <v>0</v>
      </c>
      <c r="Q9" s="639">
        <f t="shared" si="7"/>
        <v>330</v>
      </c>
      <c r="R9" s="639">
        <v>0</v>
      </c>
      <c r="S9" s="639">
        <f t="shared" si="8"/>
        <v>2030</v>
      </c>
      <c r="T9" s="639">
        <v>0</v>
      </c>
      <c r="U9" s="639">
        <f t="shared" si="9"/>
        <v>1877.8908418131361</v>
      </c>
      <c r="V9" s="639">
        <f t="shared" si="10"/>
        <v>0</v>
      </c>
      <c r="W9" s="641">
        <f>IF(L9=0,0,(HLOOKUP(F9,'2012-2013 CE W T&amp;D &amp; ConsCredit'!$C$6:$P$36,D9+1,FALSE)))</f>
        <v>2.2350992765462943</v>
      </c>
      <c r="X9" s="639">
        <f t="shared" si="0"/>
        <v>2945.8608464880158</v>
      </c>
      <c r="Y9" s="642">
        <f t="shared" si="14"/>
        <v>1.5687071798293324</v>
      </c>
      <c r="Z9" s="942"/>
      <c r="AA9" s="639">
        <f t="shared" si="11"/>
        <v>2030</v>
      </c>
      <c r="AB9" s="639">
        <f t="shared" si="12"/>
        <v>1877.8908418131361</v>
      </c>
      <c r="AC9" s="641">
        <f>IF(L9=0,0,(HLOOKUP(F9,'2012-2013 CE W T&amp;D No ConsCredi'!$C$6:$P$36,D9+1,FALSE)))</f>
        <v>2.0319084332239044</v>
      </c>
      <c r="AD9" s="639">
        <f t="shared" si="13"/>
        <v>2678.0553149891061</v>
      </c>
      <c r="AE9" s="642">
        <f t="shared" si="15"/>
        <v>1.4260974362084844</v>
      </c>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2"/>
      <c r="IX9" s="1332"/>
      <c r="IY9" s="1332"/>
      <c r="IZ9" s="1332"/>
      <c r="JA9" s="1332"/>
      <c r="JB9" s="1332"/>
      <c r="JC9" s="1332"/>
      <c r="JD9" s="1332"/>
      <c r="JE9" s="1332"/>
      <c r="JF9" s="1332"/>
      <c r="JG9" s="1332"/>
      <c r="JH9" s="1332"/>
      <c r="JI9" s="1332"/>
      <c r="JJ9" s="1332"/>
      <c r="JK9" s="1332"/>
      <c r="JL9" s="1332"/>
      <c r="JM9" s="1332"/>
      <c r="JN9" s="1332"/>
      <c r="JO9" s="1332"/>
      <c r="JP9" s="1332"/>
      <c r="JQ9" s="1332"/>
      <c r="JR9" s="1332"/>
      <c r="JS9" s="1332"/>
      <c r="JT9" s="1332"/>
      <c r="JU9" s="1332"/>
      <c r="JV9" s="1332"/>
      <c r="JW9" s="1332"/>
      <c r="JX9" s="1332"/>
      <c r="JY9" s="1332"/>
      <c r="JZ9" s="1332"/>
      <c r="KA9" s="1332"/>
      <c r="KB9" s="1332"/>
      <c r="KC9" s="1332"/>
      <c r="KD9" s="1332"/>
      <c r="KE9" s="1332"/>
      <c r="KF9" s="1332"/>
      <c r="KG9" s="1332"/>
      <c r="KH9" s="1332"/>
      <c r="KI9" s="1332"/>
      <c r="KJ9" s="1332"/>
      <c r="KK9" s="1332"/>
      <c r="KL9" s="1332"/>
      <c r="KM9" s="1332"/>
      <c r="KN9" s="1332"/>
      <c r="KO9" s="1332"/>
      <c r="KP9" s="1332"/>
      <c r="KQ9" s="1332"/>
      <c r="KR9" s="1332"/>
      <c r="KS9" s="1332"/>
      <c r="KT9" s="1332"/>
      <c r="KU9" s="1332"/>
      <c r="KV9" s="1332"/>
      <c r="KW9" s="1332"/>
      <c r="KX9" s="1332"/>
      <c r="KY9" s="1332"/>
      <c r="KZ9" s="1332"/>
      <c r="LA9" s="1332"/>
      <c r="LB9" s="1332"/>
      <c r="LC9" s="1332"/>
      <c r="LD9" s="1332"/>
      <c r="LE9" s="1332"/>
      <c r="LF9" s="1332"/>
      <c r="LG9" s="1332"/>
      <c r="LH9" s="1332"/>
      <c r="LI9" s="1332"/>
      <c r="LJ9" s="1332"/>
      <c r="LK9" s="1332"/>
      <c r="LL9" s="1332"/>
      <c r="LM9" s="1332"/>
      <c r="LN9" s="1332"/>
      <c r="LO9" s="1332"/>
      <c r="LP9" s="1332"/>
      <c r="LQ9" s="1332"/>
      <c r="LR9" s="1332"/>
      <c r="LS9" s="1332"/>
      <c r="LT9" s="1332"/>
      <c r="LU9" s="1332"/>
      <c r="LV9" s="1332"/>
      <c r="LW9" s="1332"/>
      <c r="LX9" s="1332"/>
      <c r="LY9" s="1332"/>
      <c r="LZ9" s="1332"/>
      <c r="MA9" s="1332"/>
      <c r="MB9" s="1332"/>
      <c r="MC9" s="1332"/>
      <c r="MD9" s="1332"/>
      <c r="ME9" s="1332"/>
      <c r="MF9" s="1332"/>
      <c r="MG9" s="1332"/>
      <c r="MH9" s="1332"/>
      <c r="MI9" s="1332"/>
      <c r="MJ9" s="1332"/>
      <c r="MK9" s="1332"/>
      <c r="ML9" s="1332"/>
      <c r="MM9" s="1332"/>
      <c r="MN9" s="1332"/>
      <c r="MO9" s="1332"/>
      <c r="MP9" s="1332"/>
      <c r="MQ9" s="1332"/>
      <c r="MR9" s="1332"/>
      <c r="MS9" s="1332"/>
      <c r="MT9" s="1332"/>
      <c r="MU9" s="1332"/>
      <c r="MV9" s="1332"/>
      <c r="MW9" s="1332"/>
      <c r="MX9" s="1332"/>
      <c r="MY9" s="1332"/>
      <c r="MZ9" s="1332"/>
      <c r="NA9" s="1332"/>
      <c r="NB9" s="1332"/>
      <c r="NC9" s="1332"/>
      <c r="ND9" s="1332"/>
      <c r="NE9" s="1332"/>
      <c r="NF9" s="1332"/>
      <c r="NG9" s="1332"/>
      <c r="NH9" s="1332"/>
      <c r="NI9" s="1332"/>
      <c r="NJ9" s="1332"/>
      <c r="NK9" s="1332"/>
      <c r="NL9" s="1332"/>
      <c r="NM9" s="1332"/>
      <c r="NN9" s="1332"/>
      <c r="NO9" s="1332"/>
      <c r="NP9" s="1332"/>
      <c r="NQ9" s="1332"/>
      <c r="NR9" s="1332"/>
      <c r="NS9" s="1332"/>
      <c r="NT9" s="1332"/>
      <c r="NU9" s="1332"/>
      <c r="NV9" s="1332"/>
      <c r="NW9" s="1332"/>
      <c r="NX9" s="1332"/>
      <c r="NY9" s="1332"/>
      <c r="NZ9" s="1332"/>
      <c r="OA9" s="1332"/>
      <c r="OB9" s="1332"/>
      <c r="OC9" s="1332"/>
      <c r="OD9" s="1332"/>
      <c r="OE9" s="1332"/>
      <c r="OF9" s="1332"/>
      <c r="OG9" s="1332"/>
      <c r="OH9" s="1332"/>
      <c r="OI9" s="1332"/>
      <c r="OJ9" s="1332"/>
      <c r="OK9" s="1332"/>
      <c r="OL9" s="1332"/>
      <c r="OM9" s="1332"/>
      <c r="ON9" s="1332"/>
      <c r="OO9" s="1332"/>
      <c r="OP9" s="1332"/>
      <c r="OQ9" s="1332"/>
      <c r="OR9" s="1332"/>
      <c r="OS9" s="1332"/>
      <c r="OT9" s="1332"/>
      <c r="OU9" s="1332"/>
      <c r="OV9" s="1332"/>
      <c r="OW9" s="1332"/>
      <c r="OX9" s="1332"/>
      <c r="OY9" s="1332"/>
      <c r="OZ9" s="1332"/>
      <c r="PA9" s="1332"/>
      <c r="PB9" s="1332"/>
      <c r="PC9" s="1332"/>
      <c r="PD9" s="1332"/>
      <c r="PE9" s="1332"/>
      <c r="PF9" s="1332"/>
      <c r="PG9" s="1332"/>
      <c r="PH9" s="1332"/>
      <c r="PI9" s="1332"/>
      <c r="PJ9" s="1332"/>
      <c r="PK9" s="1332"/>
      <c r="PL9" s="1332"/>
      <c r="PM9" s="1332"/>
      <c r="PN9" s="1332"/>
      <c r="PO9" s="1332"/>
      <c r="PP9" s="1332"/>
      <c r="PQ9" s="1332"/>
      <c r="PR9" s="1332"/>
      <c r="PS9" s="1332"/>
      <c r="PT9" s="1332"/>
      <c r="PU9" s="1332"/>
      <c r="PV9" s="1332"/>
      <c r="PW9" s="1332"/>
      <c r="PX9" s="1332"/>
      <c r="PY9" s="1332"/>
      <c r="PZ9" s="1332"/>
      <c r="QA9" s="1332"/>
      <c r="QB9" s="1332"/>
      <c r="QC9" s="1332"/>
      <c r="QD9" s="1332"/>
      <c r="QE9" s="1332"/>
      <c r="QF9" s="1332"/>
      <c r="QG9" s="1332"/>
      <c r="QH9" s="1332"/>
      <c r="QI9" s="1332"/>
      <c r="QJ9" s="1332"/>
      <c r="QK9" s="1332"/>
      <c r="QL9" s="1332"/>
      <c r="QM9" s="1332"/>
      <c r="QN9" s="1332"/>
      <c r="QO9" s="1332"/>
      <c r="QP9" s="1332"/>
      <c r="QQ9" s="1332"/>
      <c r="QR9" s="1332"/>
      <c r="QS9" s="1332"/>
      <c r="QT9" s="1332"/>
      <c r="QU9" s="1332"/>
      <c r="QV9" s="1332"/>
      <c r="QW9" s="1332"/>
      <c r="QX9" s="1332"/>
      <c r="QY9" s="1332"/>
      <c r="QZ9" s="1332"/>
      <c r="RA9" s="1332"/>
      <c r="RB9" s="1332"/>
      <c r="RC9" s="1332"/>
      <c r="RD9" s="1332"/>
      <c r="RE9" s="1332"/>
      <c r="RF9" s="1332"/>
      <c r="RG9" s="1332"/>
      <c r="RH9" s="1332"/>
      <c r="RI9" s="1332"/>
      <c r="RJ9" s="645"/>
    </row>
    <row r="10" spans="1:478" s="643" customFormat="1" ht="15">
      <c r="A10" s="1459"/>
      <c r="B10" s="635" t="s">
        <v>61</v>
      </c>
      <c r="C10" s="652" t="s">
        <v>278</v>
      </c>
      <c r="D10" s="938">
        <v>15</v>
      </c>
      <c r="E10" s="939">
        <f t="shared" si="1"/>
        <v>1.3479435296546955E-2</v>
      </c>
      <c r="F10" s="940" t="s">
        <v>36</v>
      </c>
      <c r="G10" s="653">
        <v>1000</v>
      </c>
      <c r="H10" s="943">
        <v>0.85799999999999998</v>
      </c>
      <c r="I10" s="639">
        <v>0.1</v>
      </c>
      <c r="J10" s="639">
        <v>0.33</v>
      </c>
      <c r="K10" s="639">
        <f t="shared" si="2"/>
        <v>0.23</v>
      </c>
      <c r="L10" s="640">
        <f t="shared" si="3"/>
        <v>858</v>
      </c>
      <c r="M10" s="639">
        <v>1.7</v>
      </c>
      <c r="N10" s="639">
        <f t="shared" si="4"/>
        <v>1700</v>
      </c>
      <c r="O10" s="639">
        <f t="shared" si="5"/>
        <v>100</v>
      </c>
      <c r="P10" s="639">
        <f t="shared" si="6"/>
        <v>230</v>
      </c>
      <c r="Q10" s="639">
        <f t="shared" si="7"/>
        <v>330</v>
      </c>
      <c r="R10" s="639">
        <v>0</v>
      </c>
      <c r="S10" s="639">
        <f t="shared" si="8"/>
        <v>2030</v>
      </c>
      <c r="T10" s="639">
        <v>0</v>
      </c>
      <c r="U10" s="639">
        <f t="shared" si="9"/>
        <v>1877.8908418131361</v>
      </c>
      <c r="V10" s="639">
        <f t="shared" si="10"/>
        <v>0</v>
      </c>
      <c r="W10" s="641">
        <f>IF(L10=0,0,(HLOOKUP(F10,'2012-2013 CE W T&amp;D &amp; ConsCredit'!$C$6:$P$36,D10+1,FALSE)))</f>
        <v>2.2350992765462943</v>
      </c>
      <c r="X10" s="639">
        <f t="shared" si="0"/>
        <v>1917.7151792767204</v>
      </c>
      <c r="Y10" s="642">
        <f t="shared" si="14"/>
        <v>1.0212069501468644</v>
      </c>
      <c r="Z10" s="942"/>
      <c r="AA10" s="639">
        <f t="shared" si="11"/>
        <v>1800</v>
      </c>
      <c r="AB10" s="639">
        <f t="shared" si="12"/>
        <v>1665.1248843663275</v>
      </c>
      <c r="AC10" s="641">
        <f>IF(L10=0,0,(HLOOKUP(F10,'2012-2013 CE W T&amp;D No ConsCredi'!$C$6:$P$36,D10+1,FALSE)))</f>
        <v>2.0319084332239044</v>
      </c>
      <c r="AD10" s="639">
        <f t="shared" si="13"/>
        <v>1743.37743570611</v>
      </c>
      <c r="AE10" s="642">
        <f t="shared" si="15"/>
        <v>1.0469950044435028</v>
      </c>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c r="IW10" s="1332"/>
      <c r="IX10" s="1332"/>
      <c r="IY10" s="1332"/>
      <c r="IZ10" s="1332"/>
      <c r="JA10" s="1332"/>
      <c r="JB10" s="1332"/>
      <c r="JC10" s="1332"/>
      <c r="JD10" s="1332"/>
      <c r="JE10" s="1332"/>
      <c r="JF10" s="1332"/>
      <c r="JG10" s="1332"/>
      <c r="JH10" s="1332"/>
      <c r="JI10" s="1332"/>
      <c r="JJ10" s="1332"/>
      <c r="JK10" s="1332"/>
      <c r="JL10" s="1332"/>
      <c r="JM10" s="1332"/>
      <c r="JN10" s="1332"/>
      <c r="JO10" s="1332"/>
      <c r="JP10" s="1332"/>
      <c r="JQ10" s="1332"/>
      <c r="JR10" s="1332"/>
      <c r="JS10" s="1332"/>
      <c r="JT10" s="1332"/>
      <c r="JU10" s="1332"/>
      <c r="JV10" s="1332"/>
      <c r="JW10" s="1332"/>
      <c r="JX10" s="1332"/>
      <c r="JY10" s="1332"/>
      <c r="JZ10" s="1332"/>
      <c r="KA10" s="1332"/>
      <c r="KB10" s="1332"/>
      <c r="KC10" s="1332"/>
      <c r="KD10" s="1332"/>
      <c r="KE10" s="1332"/>
      <c r="KF10" s="1332"/>
      <c r="KG10" s="1332"/>
      <c r="KH10" s="1332"/>
      <c r="KI10" s="1332"/>
      <c r="KJ10" s="1332"/>
      <c r="KK10" s="1332"/>
      <c r="KL10" s="1332"/>
      <c r="KM10" s="1332"/>
      <c r="KN10" s="1332"/>
      <c r="KO10" s="1332"/>
      <c r="KP10" s="1332"/>
      <c r="KQ10" s="1332"/>
      <c r="KR10" s="1332"/>
      <c r="KS10" s="1332"/>
      <c r="KT10" s="1332"/>
      <c r="KU10" s="1332"/>
      <c r="KV10" s="1332"/>
      <c r="KW10" s="1332"/>
      <c r="KX10" s="1332"/>
      <c r="KY10" s="1332"/>
      <c r="KZ10" s="1332"/>
      <c r="LA10" s="1332"/>
      <c r="LB10" s="1332"/>
      <c r="LC10" s="1332"/>
      <c r="LD10" s="1332"/>
      <c r="LE10" s="1332"/>
      <c r="LF10" s="1332"/>
      <c r="LG10" s="1332"/>
      <c r="LH10" s="1332"/>
      <c r="LI10" s="1332"/>
      <c r="LJ10" s="1332"/>
      <c r="LK10" s="1332"/>
      <c r="LL10" s="1332"/>
      <c r="LM10" s="1332"/>
      <c r="LN10" s="1332"/>
      <c r="LO10" s="1332"/>
      <c r="LP10" s="1332"/>
      <c r="LQ10" s="1332"/>
      <c r="LR10" s="1332"/>
      <c r="LS10" s="1332"/>
      <c r="LT10" s="1332"/>
      <c r="LU10" s="1332"/>
      <c r="LV10" s="1332"/>
      <c r="LW10" s="1332"/>
      <c r="LX10" s="1332"/>
      <c r="LY10" s="1332"/>
      <c r="LZ10" s="1332"/>
      <c r="MA10" s="1332"/>
      <c r="MB10" s="1332"/>
      <c r="MC10" s="1332"/>
      <c r="MD10" s="1332"/>
      <c r="ME10" s="1332"/>
      <c r="MF10" s="1332"/>
      <c r="MG10" s="1332"/>
      <c r="MH10" s="1332"/>
      <c r="MI10" s="1332"/>
      <c r="MJ10" s="1332"/>
      <c r="MK10" s="1332"/>
      <c r="ML10" s="1332"/>
      <c r="MM10" s="1332"/>
      <c r="MN10" s="1332"/>
      <c r="MO10" s="1332"/>
      <c r="MP10" s="1332"/>
      <c r="MQ10" s="1332"/>
      <c r="MR10" s="1332"/>
      <c r="MS10" s="1332"/>
      <c r="MT10" s="1332"/>
      <c r="MU10" s="1332"/>
      <c r="MV10" s="1332"/>
      <c r="MW10" s="1332"/>
      <c r="MX10" s="1332"/>
      <c r="MY10" s="1332"/>
      <c r="MZ10" s="1332"/>
      <c r="NA10" s="1332"/>
      <c r="NB10" s="1332"/>
      <c r="NC10" s="1332"/>
      <c r="ND10" s="1332"/>
      <c r="NE10" s="1332"/>
      <c r="NF10" s="1332"/>
      <c r="NG10" s="1332"/>
      <c r="NH10" s="1332"/>
      <c r="NI10" s="1332"/>
      <c r="NJ10" s="1332"/>
      <c r="NK10" s="1332"/>
      <c r="NL10" s="1332"/>
      <c r="NM10" s="1332"/>
      <c r="NN10" s="1332"/>
      <c r="NO10" s="1332"/>
      <c r="NP10" s="1332"/>
      <c r="NQ10" s="1332"/>
      <c r="NR10" s="1332"/>
      <c r="NS10" s="1332"/>
      <c r="NT10" s="1332"/>
      <c r="NU10" s="1332"/>
      <c r="NV10" s="1332"/>
      <c r="NW10" s="1332"/>
      <c r="NX10" s="1332"/>
      <c r="NY10" s="1332"/>
      <c r="NZ10" s="1332"/>
      <c r="OA10" s="1332"/>
      <c r="OB10" s="1332"/>
      <c r="OC10" s="1332"/>
      <c r="OD10" s="1332"/>
      <c r="OE10" s="1332"/>
      <c r="OF10" s="1332"/>
      <c r="OG10" s="1332"/>
      <c r="OH10" s="1332"/>
      <c r="OI10" s="1332"/>
      <c r="OJ10" s="1332"/>
      <c r="OK10" s="1332"/>
      <c r="OL10" s="1332"/>
      <c r="OM10" s="1332"/>
      <c r="ON10" s="1332"/>
      <c r="OO10" s="1332"/>
      <c r="OP10" s="1332"/>
      <c r="OQ10" s="1332"/>
      <c r="OR10" s="1332"/>
      <c r="OS10" s="1332"/>
      <c r="OT10" s="1332"/>
      <c r="OU10" s="1332"/>
      <c r="OV10" s="1332"/>
      <c r="OW10" s="1332"/>
      <c r="OX10" s="1332"/>
      <c r="OY10" s="1332"/>
      <c r="OZ10" s="1332"/>
      <c r="PA10" s="1332"/>
      <c r="PB10" s="1332"/>
      <c r="PC10" s="1332"/>
      <c r="PD10" s="1332"/>
      <c r="PE10" s="1332"/>
      <c r="PF10" s="1332"/>
      <c r="PG10" s="1332"/>
      <c r="PH10" s="1332"/>
      <c r="PI10" s="1332"/>
      <c r="PJ10" s="1332"/>
      <c r="PK10" s="1332"/>
      <c r="PL10" s="1332"/>
      <c r="PM10" s="1332"/>
      <c r="PN10" s="1332"/>
      <c r="PO10" s="1332"/>
      <c r="PP10" s="1332"/>
      <c r="PQ10" s="1332"/>
      <c r="PR10" s="1332"/>
      <c r="PS10" s="1332"/>
      <c r="PT10" s="1332"/>
      <c r="PU10" s="1332"/>
      <c r="PV10" s="1332"/>
      <c r="PW10" s="1332"/>
      <c r="PX10" s="1332"/>
      <c r="PY10" s="1332"/>
      <c r="PZ10" s="1332"/>
      <c r="QA10" s="1332"/>
      <c r="QB10" s="1332"/>
      <c r="QC10" s="1332"/>
      <c r="QD10" s="1332"/>
      <c r="QE10" s="1332"/>
      <c r="QF10" s="1332"/>
      <c r="QG10" s="1332"/>
      <c r="QH10" s="1332"/>
      <c r="QI10" s="1332"/>
      <c r="QJ10" s="1332"/>
      <c r="QK10" s="1332"/>
      <c r="QL10" s="1332"/>
      <c r="QM10" s="1332"/>
      <c r="QN10" s="1332"/>
      <c r="QO10" s="1332"/>
      <c r="QP10" s="1332"/>
      <c r="QQ10" s="1332"/>
      <c r="QR10" s="1332"/>
      <c r="QS10" s="1332"/>
      <c r="QT10" s="1332"/>
      <c r="QU10" s="1332"/>
      <c r="QV10" s="1332"/>
      <c r="QW10" s="1332"/>
      <c r="QX10" s="1332"/>
      <c r="QY10" s="1332"/>
      <c r="QZ10" s="1332"/>
      <c r="RA10" s="1332"/>
      <c r="RB10" s="1332"/>
      <c r="RC10" s="1332"/>
      <c r="RD10" s="1332"/>
      <c r="RE10" s="1332"/>
      <c r="RF10" s="1332"/>
      <c r="RG10" s="1332"/>
      <c r="RH10" s="1332"/>
      <c r="RI10" s="1332"/>
      <c r="RJ10" s="645"/>
    </row>
    <row r="11" spans="1:478" s="643" customFormat="1" ht="15">
      <c r="A11" s="1458"/>
      <c r="B11" s="635" t="s">
        <v>61</v>
      </c>
      <c r="C11" s="652" t="s">
        <v>279</v>
      </c>
      <c r="D11" s="938">
        <v>15</v>
      </c>
      <c r="E11" s="939">
        <f t="shared" si="1"/>
        <v>0.86218112945745562</v>
      </c>
      <c r="F11" s="940" t="s">
        <v>36</v>
      </c>
      <c r="G11" s="653">
        <v>40000</v>
      </c>
      <c r="H11" s="943">
        <v>1.3720000000000001</v>
      </c>
      <c r="I11" s="639">
        <v>0.42</v>
      </c>
      <c r="J11" s="639">
        <v>1.55</v>
      </c>
      <c r="K11" s="639">
        <f t="shared" si="2"/>
        <v>1.1300000000000001</v>
      </c>
      <c r="L11" s="640">
        <f t="shared" si="3"/>
        <v>54880.000000000007</v>
      </c>
      <c r="M11" s="639">
        <v>1.7</v>
      </c>
      <c r="N11" s="639">
        <f t="shared" si="4"/>
        <v>68000</v>
      </c>
      <c r="O11" s="639">
        <f t="shared" si="5"/>
        <v>16800</v>
      </c>
      <c r="P11" s="639">
        <f t="shared" si="6"/>
        <v>45200.000000000007</v>
      </c>
      <c r="Q11" s="639">
        <f t="shared" si="7"/>
        <v>62000.000000000007</v>
      </c>
      <c r="R11" s="639">
        <v>0</v>
      </c>
      <c r="S11" s="639">
        <f t="shared" si="8"/>
        <v>130000</v>
      </c>
      <c r="T11" s="639">
        <v>0</v>
      </c>
      <c r="U11" s="639">
        <f t="shared" si="9"/>
        <v>120259.01942645699</v>
      </c>
      <c r="V11" s="639">
        <f t="shared" si="10"/>
        <v>0</v>
      </c>
      <c r="W11" s="641">
        <f>IF(L11=0,0,(HLOOKUP(F11,'2012-2013 CE W T&amp;D &amp; ConsCredit'!$C$6:$P$36,D11+1,FALSE)))</f>
        <v>2.2350992765462943</v>
      </c>
      <c r="X11" s="639">
        <f t="shared" si="0"/>
        <v>122662.24829686065</v>
      </c>
      <c r="Y11" s="642">
        <f t="shared" si="14"/>
        <v>1.0199837723762029</v>
      </c>
      <c r="Z11" s="942"/>
      <c r="AA11" s="639">
        <f t="shared" si="11"/>
        <v>84800</v>
      </c>
      <c r="AB11" s="639">
        <f t="shared" si="12"/>
        <v>78445.883441258091</v>
      </c>
      <c r="AC11" s="641">
        <f>IF(L11=0,0,(HLOOKUP(F11,'2012-2013 CE W T&amp;D No ConsCredi'!$C$6:$P$36,D11+1,FALSE)))</f>
        <v>2.0319084332239044</v>
      </c>
      <c r="AD11" s="639">
        <f t="shared" si="13"/>
        <v>111511.13481532788</v>
      </c>
      <c r="AE11" s="642">
        <f t="shared" si="15"/>
        <v>1.4215039709359605</v>
      </c>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1332"/>
      <c r="GA11" s="1332"/>
      <c r="GB11" s="1332"/>
      <c r="GC11" s="1332"/>
      <c r="GD11" s="1332"/>
      <c r="GE11" s="1332"/>
      <c r="GF11" s="1332"/>
      <c r="GG11" s="1332"/>
      <c r="GH11" s="1332"/>
      <c r="GI11" s="1332"/>
      <c r="GJ11" s="1332"/>
      <c r="GK11" s="1332"/>
      <c r="GL11" s="1332"/>
      <c r="GM11" s="1332"/>
      <c r="GN11" s="1332"/>
      <c r="GO11" s="1332"/>
      <c r="GP11" s="1332"/>
      <c r="GQ11" s="1332"/>
      <c r="GR11" s="1332"/>
      <c r="GS11" s="1332"/>
      <c r="GT11" s="1332"/>
      <c r="GU11" s="1332"/>
      <c r="GV11" s="1332"/>
      <c r="GW11" s="1332"/>
      <c r="GX11" s="1332"/>
      <c r="GY11" s="1332"/>
      <c r="GZ11" s="1332"/>
      <c r="HA11" s="1332"/>
      <c r="HB11" s="1332"/>
      <c r="HC11" s="1332"/>
      <c r="HD11" s="1332"/>
      <c r="HE11" s="1332"/>
      <c r="HF11" s="1332"/>
      <c r="HG11" s="1332"/>
      <c r="HH11" s="1332"/>
      <c r="HI11" s="1332"/>
      <c r="HJ11" s="1332"/>
      <c r="HK11" s="1332"/>
      <c r="HL11" s="1332"/>
      <c r="HM11" s="1332"/>
      <c r="HN11" s="1332"/>
      <c r="HO11" s="1332"/>
      <c r="HP11" s="1332"/>
      <c r="HQ11" s="1332"/>
      <c r="HR11" s="1332"/>
      <c r="HS11" s="1332"/>
      <c r="HT11" s="1332"/>
      <c r="HU11" s="1332"/>
      <c r="HV11" s="1332"/>
      <c r="HW11" s="1332"/>
      <c r="HX11" s="1332"/>
      <c r="HY11" s="1332"/>
      <c r="HZ11" s="1332"/>
      <c r="IA11" s="1332"/>
      <c r="IB11" s="1332"/>
      <c r="IC11" s="1332"/>
      <c r="ID11" s="1332"/>
      <c r="IE11" s="1332"/>
      <c r="IF11" s="1332"/>
      <c r="IG11" s="1332"/>
      <c r="IH11" s="1332"/>
      <c r="II11" s="1332"/>
      <c r="IJ11" s="1332"/>
      <c r="IK11" s="1332"/>
      <c r="IL11" s="1332"/>
      <c r="IM11" s="1332"/>
      <c r="IN11" s="1332"/>
      <c r="IO11" s="1332"/>
      <c r="IP11" s="1332"/>
      <c r="IQ11" s="1332"/>
      <c r="IR11" s="1332"/>
      <c r="IS11" s="1332"/>
      <c r="IT11" s="1332"/>
      <c r="IU11" s="1332"/>
      <c r="IV11" s="1332"/>
      <c r="IW11" s="1332"/>
      <c r="IX11" s="1332"/>
      <c r="IY11" s="1332"/>
      <c r="IZ11" s="1332"/>
      <c r="JA11" s="1332"/>
      <c r="JB11" s="1332"/>
      <c r="JC11" s="1332"/>
      <c r="JD11" s="1332"/>
      <c r="JE11" s="1332"/>
      <c r="JF11" s="1332"/>
      <c r="JG11" s="1332"/>
      <c r="JH11" s="1332"/>
      <c r="JI11" s="1332"/>
      <c r="JJ11" s="1332"/>
      <c r="JK11" s="1332"/>
      <c r="JL11" s="1332"/>
      <c r="JM11" s="1332"/>
      <c r="JN11" s="1332"/>
      <c r="JO11" s="1332"/>
      <c r="JP11" s="1332"/>
      <c r="JQ11" s="1332"/>
      <c r="JR11" s="1332"/>
      <c r="JS11" s="1332"/>
      <c r="JT11" s="1332"/>
      <c r="JU11" s="1332"/>
      <c r="JV11" s="1332"/>
      <c r="JW11" s="1332"/>
      <c r="JX11" s="1332"/>
      <c r="JY11" s="1332"/>
      <c r="JZ11" s="1332"/>
      <c r="KA11" s="1332"/>
      <c r="KB11" s="1332"/>
      <c r="KC11" s="1332"/>
      <c r="KD11" s="1332"/>
      <c r="KE11" s="1332"/>
      <c r="KF11" s="1332"/>
      <c r="KG11" s="1332"/>
      <c r="KH11" s="1332"/>
      <c r="KI11" s="1332"/>
      <c r="KJ11" s="1332"/>
      <c r="KK11" s="1332"/>
      <c r="KL11" s="1332"/>
      <c r="KM11" s="1332"/>
      <c r="KN11" s="1332"/>
      <c r="KO11" s="1332"/>
      <c r="KP11" s="1332"/>
      <c r="KQ11" s="1332"/>
      <c r="KR11" s="1332"/>
      <c r="KS11" s="1332"/>
      <c r="KT11" s="1332"/>
      <c r="KU11" s="1332"/>
      <c r="KV11" s="1332"/>
      <c r="KW11" s="1332"/>
      <c r="KX11" s="1332"/>
      <c r="KY11" s="1332"/>
      <c r="KZ11" s="1332"/>
      <c r="LA11" s="1332"/>
      <c r="LB11" s="1332"/>
      <c r="LC11" s="1332"/>
      <c r="LD11" s="1332"/>
      <c r="LE11" s="1332"/>
      <c r="LF11" s="1332"/>
      <c r="LG11" s="1332"/>
      <c r="LH11" s="1332"/>
      <c r="LI11" s="1332"/>
      <c r="LJ11" s="1332"/>
      <c r="LK11" s="1332"/>
      <c r="LL11" s="1332"/>
      <c r="LM11" s="1332"/>
      <c r="LN11" s="1332"/>
      <c r="LO11" s="1332"/>
      <c r="LP11" s="1332"/>
      <c r="LQ11" s="1332"/>
      <c r="LR11" s="1332"/>
      <c r="LS11" s="1332"/>
      <c r="LT11" s="1332"/>
      <c r="LU11" s="1332"/>
      <c r="LV11" s="1332"/>
      <c r="LW11" s="1332"/>
      <c r="LX11" s="1332"/>
      <c r="LY11" s="1332"/>
      <c r="LZ11" s="1332"/>
      <c r="MA11" s="1332"/>
      <c r="MB11" s="1332"/>
      <c r="MC11" s="1332"/>
      <c r="MD11" s="1332"/>
      <c r="ME11" s="1332"/>
      <c r="MF11" s="1332"/>
      <c r="MG11" s="1332"/>
      <c r="MH11" s="1332"/>
      <c r="MI11" s="1332"/>
      <c r="MJ11" s="1332"/>
      <c r="MK11" s="1332"/>
      <c r="ML11" s="1332"/>
      <c r="MM11" s="1332"/>
      <c r="MN11" s="1332"/>
      <c r="MO11" s="1332"/>
      <c r="MP11" s="1332"/>
      <c r="MQ11" s="1332"/>
      <c r="MR11" s="1332"/>
      <c r="MS11" s="1332"/>
      <c r="MT11" s="1332"/>
      <c r="MU11" s="1332"/>
      <c r="MV11" s="1332"/>
      <c r="MW11" s="1332"/>
      <c r="MX11" s="1332"/>
      <c r="MY11" s="1332"/>
      <c r="MZ11" s="1332"/>
      <c r="NA11" s="1332"/>
      <c r="NB11" s="1332"/>
      <c r="NC11" s="1332"/>
      <c r="ND11" s="1332"/>
      <c r="NE11" s="1332"/>
      <c r="NF11" s="1332"/>
      <c r="NG11" s="1332"/>
      <c r="NH11" s="1332"/>
      <c r="NI11" s="1332"/>
      <c r="NJ11" s="1332"/>
      <c r="NK11" s="1332"/>
      <c r="NL11" s="1332"/>
      <c r="NM11" s="1332"/>
      <c r="NN11" s="1332"/>
      <c r="NO11" s="1332"/>
      <c r="NP11" s="1332"/>
      <c r="NQ11" s="1332"/>
      <c r="NR11" s="1332"/>
      <c r="NS11" s="1332"/>
      <c r="NT11" s="1332"/>
      <c r="NU11" s="1332"/>
      <c r="NV11" s="1332"/>
      <c r="NW11" s="1332"/>
      <c r="NX11" s="1332"/>
      <c r="NY11" s="1332"/>
      <c r="NZ11" s="1332"/>
      <c r="OA11" s="1332"/>
      <c r="OB11" s="1332"/>
      <c r="OC11" s="1332"/>
      <c r="OD11" s="1332"/>
      <c r="OE11" s="1332"/>
      <c r="OF11" s="1332"/>
      <c r="OG11" s="1332"/>
      <c r="OH11" s="1332"/>
      <c r="OI11" s="1332"/>
      <c r="OJ11" s="1332"/>
      <c r="OK11" s="1332"/>
      <c r="OL11" s="1332"/>
      <c r="OM11" s="1332"/>
      <c r="ON11" s="1332"/>
      <c r="OO11" s="1332"/>
      <c r="OP11" s="1332"/>
      <c r="OQ11" s="1332"/>
      <c r="OR11" s="1332"/>
      <c r="OS11" s="1332"/>
      <c r="OT11" s="1332"/>
      <c r="OU11" s="1332"/>
      <c r="OV11" s="1332"/>
      <c r="OW11" s="1332"/>
      <c r="OX11" s="1332"/>
      <c r="OY11" s="1332"/>
      <c r="OZ11" s="1332"/>
      <c r="PA11" s="1332"/>
      <c r="PB11" s="1332"/>
      <c r="PC11" s="1332"/>
      <c r="PD11" s="1332"/>
      <c r="PE11" s="1332"/>
      <c r="PF11" s="1332"/>
      <c r="PG11" s="1332"/>
      <c r="PH11" s="1332"/>
      <c r="PI11" s="1332"/>
      <c r="PJ11" s="1332"/>
      <c r="PK11" s="1332"/>
      <c r="PL11" s="1332"/>
      <c r="PM11" s="1332"/>
      <c r="PN11" s="1332"/>
      <c r="PO11" s="1332"/>
      <c r="PP11" s="1332"/>
      <c r="PQ11" s="1332"/>
      <c r="PR11" s="1332"/>
      <c r="PS11" s="1332"/>
      <c r="PT11" s="1332"/>
      <c r="PU11" s="1332"/>
      <c r="PV11" s="1332"/>
      <c r="PW11" s="1332"/>
      <c r="PX11" s="1332"/>
      <c r="PY11" s="1332"/>
      <c r="PZ11" s="1332"/>
      <c r="QA11" s="1332"/>
      <c r="QB11" s="1332"/>
      <c r="QC11" s="1332"/>
      <c r="QD11" s="1332"/>
      <c r="QE11" s="1332"/>
      <c r="QF11" s="1332"/>
      <c r="QG11" s="1332"/>
      <c r="QH11" s="1332"/>
      <c r="QI11" s="1332"/>
      <c r="QJ11" s="1332"/>
      <c r="QK11" s="1332"/>
      <c r="QL11" s="1332"/>
      <c r="QM11" s="1332"/>
      <c r="QN11" s="1332"/>
      <c r="QO11" s="1332"/>
      <c r="QP11" s="1332"/>
      <c r="QQ11" s="1332"/>
      <c r="QR11" s="1332"/>
      <c r="QS11" s="1332"/>
      <c r="QT11" s="1332"/>
      <c r="QU11" s="1332"/>
      <c r="QV11" s="1332"/>
      <c r="QW11" s="1332"/>
      <c r="QX11" s="1332"/>
      <c r="QY11" s="1332"/>
      <c r="QZ11" s="1332"/>
      <c r="RA11" s="1332"/>
      <c r="RB11" s="1332"/>
      <c r="RC11" s="1332"/>
      <c r="RD11" s="1332"/>
      <c r="RE11" s="1332"/>
      <c r="RF11" s="1332"/>
      <c r="RG11" s="1332"/>
      <c r="RH11" s="1332"/>
      <c r="RI11" s="1332"/>
      <c r="RJ11" s="645"/>
    </row>
    <row r="12" spans="1:478" s="643" customFormat="1" ht="15">
      <c r="A12" s="1459"/>
      <c r="B12" s="635" t="s">
        <v>61</v>
      </c>
      <c r="C12" s="652" t="s">
        <v>280</v>
      </c>
      <c r="D12" s="938">
        <v>15</v>
      </c>
      <c r="E12" s="939">
        <f t="shared" si="1"/>
        <v>0.93011716914610121</v>
      </c>
      <c r="F12" s="940" t="s">
        <v>36</v>
      </c>
      <c r="G12" s="653">
        <v>100</v>
      </c>
      <c r="H12" s="941">
        <v>592.04300000000001</v>
      </c>
      <c r="I12" s="639">
        <v>300</v>
      </c>
      <c r="J12" s="639">
        <v>402</v>
      </c>
      <c r="K12" s="639">
        <f t="shared" si="2"/>
        <v>102</v>
      </c>
      <c r="L12" s="640">
        <f t="shared" si="3"/>
        <v>59204.3</v>
      </c>
      <c r="M12" s="639">
        <v>25</v>
      </c>
      <c r="N12" s="639">
        <f t="shared" si="4"/>
        <v>2500</v>
      </c>
      <c r="O12" s="639">
        <f t="shared" si="5"/>
        <v>30000</v>
      </c>
      <c r="P12" s="639">
        <f t="shared" si="6"/>
        <v>10200</v>
      </c>
      <c r="Q12" s="639">
        <f t="shared" si="7"/>
        <v>40200</v>
      </c>
      <c r="R12" s="639">
        <v>0</v>
      </c>
      <c r="S12" s="639">
        <f t="shared" si="8"/>
        <v>42700</v>
      </c>
      <c r="T12" s="639">
        <v>0</v>
      </c>
      <c r="U12" s="639">
        <f t="shared" si="9"/>
        <v>39500.462534690101</v>
      </c>
      <c r="V12" s="639">
        <f t="shared" si="10"/>
        <v>0</v>
      </c>
      <c r="W12" s="641">
        <f>IF(L12=0,0,(HLOOKUP(F12,'2012-2013 CE W T&amp;D &amp; ConsCredit'!$C$6:$P$36,D12+1,FALSE)))</f>
        <v>2.2350992765462943</v>
      </c>
      <c r="X12" s="639">
        <f t="shared" si="0"/>
        <v>132327.48809842978</v>
      </c>
      <c r="Y12" s="642">
        <f t="shared" si="14"/>
        <v>3.350023761929803</v>
      </c>
      <c r="Z12" s="942"/>
      <c r="AA12" s="639">
        <f t="shared" si="11"/>
        <v>32500</v>
      </c>
      <c r="AB12" s="639">
        <f t="shared" si="12"/>
        <v>30064.754856614247</v>
      </c>
      <c r="AC12" s="641">
        <f>IF(L12=0,0,(HLOOKUP(F12,'2012-2013 CE W T&amp;D No ConsCredi'!$C$6:$P$36,D12+1,FALSE)))</f>
        <v>2.0319084332239044</v>
      </c>
      <c r="AD12" s="639">
        <f t="shared" si="13"/>
        <v>120297.716453118</v>
      </c>
      <c r="AE12" s="642">
        <f t="shared" si="15"/>
        <v>4.0012871226406324</v>
      </c>
      <c r="AF12" s="1332"/>
      <c r="AG12" s="1332"/>
      <c r="AH12" s="1332"/>
      <c r="AI12" s="1332"/>
      <c r="AJ12" s="1332"/>
      <c r="AK12" s="1332"/>
      <c r="AL12" s="1332"/>
      <c r="AM12" s="1332"/>
      <c r="AN12" s="1332"/>
      <c r="AO12" s="1332"/>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c r="HV12" s="1332"/>
      <c r="HW12" s="1332"/>
      <c r="HX12" s="1332"/>
      <c r="HY12" s="1332"/>
      <c r="HZ12" s="1332"/>
      <c r="IA12" s="1332"/>
      <c r="IB12" s="1332"/>
      <c r="IC12" s="1332"/>
      <c r="ID12" s="1332"/>
      <c r="IE12" s="1332"/>
      <c r="IF12" s="1332"/>
      <c r="IG12" s="1332"/>
      <c r="IH12" s="1332"/>
      <c r="II12" s="1332"/>
      <c r="IJ12" s="1332"/>
      <c r="IK12" s="1332"/>
      <c r="IL12" s="1332"/>
      <c r="IM12" s="1332"/>
      <c r="IN12" s="1332"/>
      <c r="IO12" s="1332"/>
      <c r="IP12" s="1332"/>
      <c r="IQ12" s="1332"/>
      <c r="IR12" s="1332"/>
      <c r="IS12" s="1332"/>
      <c r="IT12" s="1332"/>
      <c r="IU12" s="1332"/>
      <c r="IV12" s="1332"/>
      <c r="IW12" s="1332"/>
      <c r="IX12" s="1332"/>
      <c r="IY12" s="1332"/>
      <c r="IZ12" s="1332"/>
      <c r="JA12" s="1332"/>
      <c r="JB12" s="1332"/>
      <c r="JC12" s="1332"/>
      <c r="JD12" s="1332"/>
      <c r="JE12" s="1332"/>
      <c r="JF12" s="1332"/>
      <c r="JG12" s="1332"/>
      <c r="JH12" s="1332"/>
      <c r="JI12" s="1332"/>
      <c r="JJ12" s="1332"/>
      <c r="JK12" s="1332"/>
      <c r="JL12" s="1332"/>
      <c r="JM12" s="1332"/>
      <c r="JN12" s="1332"/>
      <c r="JO12" s="1332"/>
      <c r="JP12" s="1332"/>
      <c r="JQ12" s="1332"/>
      <c r="JR12" s="1332"/>
      <c r="JS12" s="1332"/>
      <c r="JT12" s="1332"/>
      <c r="JU12" s="1332"/>
      <c r="JV12" s="1332"/>
      <c r="JW12" s="1332"/>
      <c r="JX12" s="1332"/>
      <c r="JY12" s="1332"/>
      <c r="JZ12" s="1332"/>
      <c r="KA12" s="1332"/>
      <c r="KB12" s="1332"/>
      <c r="KC12" s="1332"/>
      <c r="KD12" s="1332"/>
      <c r="KE12" s="1332"/>
      <c r="KF12" s="1332"/>
      <c r="KG12" s="1332"/>
      <c r="KH12" s="1332"/>
      <c r="KI12" s="1332"/>
      <c r="KJ12" s="1332"/>
      <c r="KK12" s="1332"/>
      <c r="KL12" s="1332"/>
      <c r="KM12" s="1332"/>
      <c r="KN12" s="1332"/>
      <c r="KO12" s="1332"/>
      <c r="KP12" s="1332"/>
      <c r="KQ12" s="1332"/>
      <c r="KR12" s="1332"/>
      <c r="KS12" s="1332"/>
      <c r="KT12" s="1332"/>
      <c r="KU12" s="1332"/>
      <c r="KV12" s="1332"/>
      <c r="KW12" s="1332"/>
      <c r="KX12" s="1332"/>
      <c r="KY12" s="1332"/>
      <c r="KZ12" s="1332"/>
      <c r="LA12" s="1332"/>
      <c r="LB12" s="1332"/>
      <c r="LC12" s="1332"/>
      <c r="LD12" s="1332"/>
      <c r="LE12" s="1332"/>
      <c r="LF12" s="1332"/>
      <c r="LG12" s="1332"/>
      <c r="LH12" s="1332"/>
      <c r="LI12" s="1332"/>
      <c r="LJ12" s="1332"/>
      <c r="LK12" s="1332"/>
      <c r="LL12" s="1332"/>
      <c r="LM12" s="1332"/>
      <c r="LN12" s="1332"/>
      <c r="LO12" s="1332"/>
      <c r="LP12" s="1332"/>
      <c r="LQ12" s="1332"/>
      <c r="LR12" s="1332"/>
      <c r="LS12" s="1332"/>
      <c r="LT12" s="1332"/>
      <c r="LU12" s="1332"/>
      <c r="LV12" s="1332"/>
      <c r="LW12" s="1332"/>
      <c r="LX12" s="1332"/>
      <c r="LY12" s="1332"/>
      <c r="LZ12" s="1332"/>
      <c r="MA12" s="1332"/>
      <c r="MB12" s="1332"/>
      <c r="MC12" s="1332"/>
      <c r="MD12" s="1332"/>
      <c r="ME12" s="1332"/>
      <c r="MF12" s="1332"/>
      <c r="MG12" s="1332"/>
      <c r="MH12" s="1332"/>
      <c r="MI12" s="1332"/>
      <c r="MJ12" s="1332"/>
      <c r="MK12" s="1332"/>
      <c r="ML12" s="1332"/>
      <c r="MM12" s="1332"/>
      <c r="MN12" s="1332"/>
      <c r="MO12" s="1332"/>
      <c r="MP12" s="1332"/>
      <c r="MQ12" s="1332"/>
      <c r="MR12" s="1332"/>
      <c r="MS12" s="1332"/>
      <c r="MT12" s="1332"/>
      <c r="MU12" s="1332"/>
      <c r="MV12" s="1332"/>
      <c r="MW12" s="1332"/>
      <c r="MX12" s="1332"/>
      <c r="MY12" s="1332"/>
      <c r="MZ12" s="1332"/>
      <c r="NA12" s="1332"/>
      <c r="NB12" s="1332"/>
      <c r="NC12" s="1332"/>
      <c r="ND12" s="1332"/>
      <c r="NE12" s="1332"/>
      <c r="NF12" s="1332"/>
      <c r="NG12" s="1332"/>
      <c r="NH12" s="1332"/>
      <c r="NI12" s="1332"/>
      <c r="NJ12" s="1332"/>
      <c r="NK12" s="1332"/>
      <c r="NL12" s="1332"/>
      <c r="NM12" s="1332"/>
      <c r="NN12" s="1332"/>
      <c r="NO12" s="1332"/>
      <c r="NP12" s="1332"/>
      <c r="NQ12" s="1332"/>
      <c r="NR12" s="1332"/>
      <c r="NS12" s="1332"/>
      <c r="NT12" s="1332"/>
      <c r="NU12" s="1332"/>
      <c r="NV12" s="1332"/>
      <c r="NW12" s="1332"/>
      <c r="NX12" s="1332"/>
      <c r="NY12" s="1332"/>
      <c r="NZ12" s="1332"/>
      <c r="OA12" s="1332"/>
      <c r="OB12" s="1332"/>
      <c r="OC12" s="1332"/>
      <c r="OD12" s="1332"/>
      <c r="OE12" s="1332"/>
      <c r="OF12" s="1332"/>
      <c r="OG12" s="1332"/>
      <c r="OH12" s="1332"/>
      <c r="OI12" s="1332"/>
      <c r="OJ12" s="1332"/>
      <c r="OK12" s="1332"/>
      <c r="OL12" s="1332"/>
      <c r="OM12" s="1332"/>
      <c r="ON12" s="1332"/>
      <c r="OO12" s="1332"/>
      <c r="OP12" s="1332"/>
      <c r="OQ12" s="1332"/>
      <c r="OR12" s="1332"/>
      <c r="OS12" s="1332"/>
      <c r="OT12" s="1332"/>
      <c r="OU12" s="1332"/>
      <c r="OV12" s="1332"/>
      <c r="OW12" s="1332"/>
      <c r="OX12" s="1332"/>
      <c r="OY12" s="1332"/>
      <c r="OZ12" s="1332"/>
      <c r="PA12" s="1332"/>
      <c r="PB12" s="1332"/>
      <c r="PC12" s="1332"/>
      <c r="PD12" s="1332"/>
      <c r="PE12" s="1332"/>
      <c r="PF12" s="1332"/>
      <c r="PG12" s="1332"/>
      <c r="PH12" s="1332"/>
      <c r="PI12" s="1332"/>
      <c r="PJ12" s="1332"/>
      <c r="PK12" s="1332"/>
      <c r="PL12" s="1332"/>
      <c r="PM12" s="1332"/>
      <c r="PN12" s="1332"/>
      <c r="PO12" s="1332"/>
      <c r="PP12" s="1332"/>
      <c r="PQ12" s="1332"/>
      <c r="PR12" s="1332"/>
      <c r="PS12" s="1332"/>
      <c r="PT12" s="1332"/>
      <c r="PU12" s="1332"/>
      <c r="PV12" s="1332"/>
      <c r="PW12" s="1332"/>
      <c r="PX12" s="1332"/>
      <c r="PY12" s="1332"/>
      <c r="PZ12" s="1332"/>
      <c r="QA12" s="1332"/>
      <c r="QB12" s="1332"/>
      <c r="QC12" s="1332"/>
      <c r="QD12" s="1332"/>
      <c r="QE12" s="1332"/>
      <c r="QF12" s="1332"/>
      <c r="QG12" s="1332"/>
      <c r="QH12" s="1332"/>
      <c r="QI12" s="1332"/>
      <c r="QJ12" s="1332"/>
      <c r="QK12" s="1332"/>
      <c r="QL12" s="1332"/>
      <c r="QM12" s="1332"/>
      <c r="QN12" s="1332"/>
      <c r="QO12" s="1332"/>
      <c r="QP12" s="1332"/>
      <c r="QQ12" s="1332"/>
      <c r="QR12" s="1332"/>
      <c r="QS12" s="1332"/>
      <c r="QT12" s="1332"/>
      <c r="QU12" s="1332"/>
      <c r="QV12" s="1332"/>
      <c r="QW12" s="1332"/>
      <c r="QX12" s="1332"/>
      <c r="QY12" s="1332"/>
      <c r="QZ12" s="1332"/>
      <c r="RA12" s="1332"/>
      <c r="RB12" s="1332"/>
      <c r="RC12" s="1332"/>
      <c r="RD12" s="1332"/>
      <c r="RE12" s="1332"/>
      <c r="RF12" s="1332"/>
      <c r="RG12" s="1332"/>
      <c r="RH12" s="1332"/>
      <c r="RI12" s="1332"/>
      <c r="RJ12" s="645"/>
    </row>
    <row r="13" spans="1:478" s="643" customFormat="1" ht="15">
      <c r="A13" s="1459"/>
      <c r="B13" s="635" t="s">
        <v>61</v>
      </c>
      <c r="C13" s="652" t="s">
        <v>281</v>
      </c>
      <c r="D13" s="938">
        <v>15</v>
      </c>
      <c r="E13" s="939">
        <f t="shared" si="1"/>
        <v>0.37987499472086872</v>
      </c>
      <c r="F13" s="940" t="s">
        <v>36</v>
      </c>
      <c r="G13" s="653">
        <v>20</v>
      </c>
      <c r="H13" s="941">
        <v>1209</v>
      </c>
      <c r="I13" s="639">
        <v>400</v>
      </c>
      <c r="J13" s="639">
        <v>402</v>
      </c>
      <c r="K13" s="639">
        <f t="shared" si="2"/>
        <v>2</v>
      </c>
      <c r="L13" s="640">
        <f t="shared" si="3"/>
        <v>24180</v>
      </c>
      <c r="M13" s="639">
        <v>25</v>
      </c>
      <c r="N13" s="639">
        <f t="shared" si="4"/>
        <v>500</v>
      </c>
      <c r="O13" s="639">
        <f t="shared" si="5"/>
        <v>8000</v>
      </c>
      <c r="P13" s="639">
        <f t="shared" si="6"/>
        <v>40</v>
      </c>
      <c r="Q13" s="639">
        <f t="shared" si="7"/>
        <v>8040</v>
      </c>
      <c r="R13" s="639">
        <v>0</v>
      </c>
      <c r="S13" s="639">
        <f t="shared" si="8"/>
        <v>8540</v>
      </c>
      <c r="T13" s="639">
        <v>0</v>
      </c>
      <c r="U13" s="639">
        <f t="shared" si="9"/>
        <v>7900.092506938021</v>
      </c>
      <c r="V13" s="639">
        <f t="shared" si="10"/>
        <v>0</v>
      </c>
      <c r="W13" s="641">
        <f>IF(L13=0,0,(HLOOKUP(F13,'2012-2013 CE W T&amp;D &amp; ConsCredit'!$C$6:$P$36,D13+1,FALSE)))</f>
        <v>2.2350992765462943</v>
      </c>
      <c r="X13" s="639">
        <f t="shared" si="0"/>
        <v>54044.700506889392</v>
      </c>
      <c r="Y13" s="642">
        <f t="shared" si="14"/>
        <v>6.8410212234130476</v>
      </c>
      <c r="Z13" s="942"/>
      <c r="AA13" s="639">
        <f t="shared" si="11"/>
        <v>8500</v>
      </c>
      <c r="AB13" s="639">
        <f t="shared" si="12"/>
        <v>7863.0897317298804</v>
      </c>
      <c r="AC13" s="641">
        <f>IF(L13=0,0,(HLOOKUP(F13,'2012-2013 CE W T&amp;D No ConsCredi'!$C$6:$P$36,D13+1,FALSE)))</f>
        <v>2.0319084332239044</v>
      </c>
      <c r="AD13" s="639">
        <f t="shared" si="13"/>
        <v>49131.545915354007</v>
      </c>
      <c r="AE13" s="642">
        <f t="shared" si="15"/>
        <v>6.2483766040585502</v>
      </c>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2"/>
      <c r="IX13" s="1332"/>
      <c r="IY13" s="1332"/>
      <c r="IZ13" s="1332"/>
      <c r="JA13" s="1332"/>
      <c r="JB13" s="1332"/>
      <c r="JC13" s="1332"/>
      <c r="JD13" s="1332"/>
      <c r="JE13" s="1332"/>
      <c r="JF13" s="1332"/>
      <c r="JG13" s="1332"/>
      <c r="JH13" s="1332"/>
      <c r="JI13" s="1332"/>
      <c r="JJ13" s="1332"/>
      <c r="JK13" s="1332"/>
      <c r="JL13" s="1332"/>
      <c r="JM13" s="1332"/>
      <c r="JN13" s="1332"/>
      <c r="JO13" s="1332"/>
      <c r="JP13" s="1332"/>
      <c r="JQ13" s="1332"/>
      <c r="JR13" s="1332"/>
      <c r="JS13" s="1332"/>
      <c r="JT13" s="1332"/>
      <c r="JU13" s="1332"/>
      <c r="JV13" s="1332"/>
      <c r="JW13" s="1332"/>
      <c r="JX13" s="1332"/>
      <c r="JY13" s="1332"/>
      <c r="JZ13" s="1332"/>
      <c r="KA13" s="1332"/>
      <c r="KB13" s="1332"/>
      <c r="KC13" s="1332"/>
      <c r="KD13" s="1332"/>
      <c r="KE13" s="1332"/>
      <c r="KF13" s="1332"/>
      <c r="KG13" s="1332"/>
      <c r="KH13" s="1332"/>
      <c r="KI13" s="1332"/>
      <c r="KJ13" s="1332"/>
      <c r="KK13" s="1332"/>
      <c r="KL13" s="1332"/>
      <c r="KM13" s="1332"/>
      <c r="KN13" s="1332"/>
      <c r="KO13" s="1332"/>
      <c r="KP13" s="1332"/>
      <c r="KQ13" s="1332"/>
      <c r="KR13" s="1332"/>
      <c r="KS13" s="1332"/>
      <c r="KT13" s="1332"/>
      <c r="KU13" s="1332"/>
      <c r="KV13" s="1332"/>
      <c r="KW13" s="1332"/>
      <c r="KX13" s="1332"/>
      <c r="KY13" s="1332"/>
      <c r="KZ13" s="1332"/>
      <c r="LA13" s="1332"/>
      <c r="LB13" s="1332"/>
      <c r="LC13" s="1332"/>
      <c r="LD13" s="1332"/>
      <c r="LE13" s="1332"/>
      <c r="LF13" s="1332"/>
      <c r="LG13" s="1332"/>
      <c r="LH13" s="1332"/>
      <c r="LI13" s="1332"/>
      <c r="LJ13" s="1332"/>
      <c r="LK13" s="1332"/>
      <c r="LL13" s="1332"/>
      <c r="LM13" s="1332"/>
      <c r="LN13" s="1332"/>
      <c r="LO13" s="1332"/>
      <c r="LP13" s="1332"/>
      <c r="LQ13" s="1332"/>
      <c r="LR13" s="1332"/>
      <c r="LS13" s="1332"/>
      <c r="LT13" s="1332"/>
      <c r="LU13" s="1332"/>
      <c r="LV13" s="1332"/>
      <c r="LW13" s="1332"/>
      <c r="LX13" s="1332"/>
      <c r="LY13" s="1332"/>
      <c r="LZ13" s="1332"/>
      <c r="MA13" s="1332"/>
      <c r="MB13" s="1332"/>
      <c r="MC13" s="1332"/>
      <c r="MD13" s="1332"/>
      <c r="ME13" s="1332"/>
      <c r="MF13" s="1332"/>
      <c r="MG13" s="1332"/>
      <c r="MH13" s="1332"/>
      <c r="MI13" s="1332"/>
      <c r="MJ13" s="1332"/>
      <c r="MK13" s="1332"/>
      <c r="ML13" s="1332"/>
      <c r="MM13" s="1332"/>
      <c r="MN13" s="1332"/>
      <c r="MO13" s="1332"/>
      <c r="MP13" s="1332"/>
      <c r="MQ13" s="1332"/>
      <c r="MR13" s="1332"/>
      <c r="MS13" s="1332"/>
      <c r="MT13" s="1332"/>
      <c r="MU13" s="1332"/>
      <c r="MV13" s="1332"/>
      <c r="MW13" s="1332"/>
      <c r="MX13" s="1332"/>
      <c r="MY13" s="1332"/>
      <c r="MZ13" s="1332"/>
      <c r="NA13" s="1332"/>
      <c r="NB13" s="1332"/>
      <c r="NC13" s="1332"/>
      <c r="ND13" s="1332"/>
      <c r="NE13" s="1332"/>
      <c r="NF13" s="1332"/>
      <c r="NG13" s="1332"/>
      <c r="NH13" s="1332"/>
      <c r="NI13" s="1332"/>
      <c r="NJ13" s="1332"/>
      <c r="NK13" s="1332"/>
      <c r="NL13" s="1332"/>
      <c r="NM13" s="1332"/>
      <c r="NN13" s="1332"/>
      <c r="NO13" s="1332"/>
      <c r="NP13" s="1332"/>
      <c r="NQ13" s="1332"/>
      <c r="NR13" s="1332"/>
      <c r="NS13" s="1332"/>
      <c r="NT13" s="1332"/>
      <c r="NU13" s="1332"/>
      <c r="NV13" s="1332"/>
      <c r="NW13" s="1332"/>
      <c r="NX13" s="1332"/>
      <c r="NY13" s="1332"/>
      <c r="NZ13" s="1332"/>
      <c r="OA13" s="1332"/>
      <c r="OB13" s="1332"/>
      <c r="OC13" s="1332"/>
      <c r="OD13" s="1332"/>
      <c r="OE13" s="1332"/>
      <c r="OF13" s="1332"/>
      <c r="OG13" s="1332"/>
      <c r="OH13" s="1332"/>
      <c r="OI13" s="1332"/>
      <c r="OJ13" s="1332"/>
      <c r="OK13" s="1332"/>
      <c r="OL13" s="1332"/>
      <c r="OM13" s="1332"/>
      <c r="ON13" s="1332"/>
      <c r="OO13" s="1332"/>
      <c r="OP13" s="1332"/>
      <c r="OQ13" s="1332"/>
      <c r="OR13" s="1332"/>
      <c r="OS13" s="1332"/>
      <c r="OT13" s="1332"/>
      <c r="OU13" s="1332"/>
      <c r="OV13" s="1332"/>
      <c r="OW13" s="1332"/>
      <c r="OX13" s="1332"/>
      <c r="OY13" s="1332"/>
      <c r="OZ13" s="1332"/>
      <c r="PA13" s="1332"/>
      <c r="PB13" s="1332"/>
      <c r="PC13" s="1332"/>
      <c r="PD13" s="1332"/>
      <c r="PE13" s="1332"/>
      <c r="PF13" s="1332"/>
      <c r="PG13" s="1332"/>
      <c r="PH13" s="1332"/>
      <c r="PI13" s="1332"/>
      <c r="PJ13" s="1332"/>
      <c r="PK13" s="1332"/>
      <c r="PL13" s="1332"/>
      <c r="PM13" s="1332"/>
      <c r="PN13" s="1332"/>
      <c r="PO13" s="1332"/>
      <c r="PP13" s="1332"/>
      <c r="PQ13" s="1332"/>
      <c r="PR13" s="1332"/>
      <c r="PS13" s="1332"/>
      <c r="PT13" s="1332"/>
      <c r="PU13" s="1332"/>
      <c r="PV13" s="1332"/>
      <c r="PW13" s="1332"/>
      <c r="PX13" s="1332"/>
      <c r="PY13" s="1332"/>
      <c r="PZ13" s="1332"/>
      <c r="QA13" s="1332"/>
      <c r="QB13" s="1332"/>
      <c r="QC13" s="1332"/>
      <c r="QD13" s="1332"/>
      <c r="QE13" s="1332"/>
      <c r="QF13" s="1332"/>
      <c r="QG13" s="1332"/>
      <c r="QH13" s="1332"/>
      <c r="QI13" s="1332"/>
      <c r="QJ13" s="1332"/>
      <c r="QK13" s="1332"/>
      <c r="QL13" s="1332"/>
      <c r="QM13" s="1332"/>
      <c r="QN13" s="1332"/>
      <c r="QO13" s="1332"/>
      <c r="QP13" s="1332"/>
      <c r="QQ13" s="1332"/>
      <c r="QR13" s="1332"/>
      <c r="QS13" s="1332"/>
      <c r="QT13" s="1332"/>
      <c r="QU13" s="1332"/>
      <c r="QV13" s="1332"/>
      <c r="QW13" s="1332"/>
      <c r="QX13" s="1332"/>
      <c r="QY13" s="1332"/>
      <c r="QZ13" s="1332"/>
      <c r="RA13" s="1332"/>
      <c r="RB13" s="1332"/>
      <c r="RC13" s="1332"/>
      <c r="RD13" s="1332"/>
      <c r="RE13" s="1332"/>
      <c r="RF13" s="1332"/>
      <c r="RG13" s="1332"/>
      <c r="RH13" s="1332"/>
      <c r="RI13" s="1332"/>
      <c r="RJ13" s="645"/>
    </row>
    <row r="14" spans="1:478" s="643" customFormat="1" ht="15">
      <c r="A14" s="1459"/>
      <c r="B14" s="635" t="s">
        <v>61</v>
      </c>
      <c r="C14" s="652" t="s">
        <v>282</v>
      </c>
      <c r="D14" s="938">
        <v>15</v>
      </c>
      <c r="E14" s="939">
        <f t="shared" si="1"/>
        <v>3.0792183194909124</v>
      </c>
      <c r="F14" s="940" t="s">
        <v>40</v>
      </c>
      <c r="G14" s="653">
        <v>4000</v>
      </c>
      <c r="H14" s="941">
        <v>49</v>
      </c>
      <c r="I14" s="639">
        <v>10</v>
      </c>
      <c r="J14" s="639">
        <v>20</v>
      </c>
      <c r="K14" s="639">
        <f t="shared" si="2"/>
        <v>10</v>
      </c>
      <c r="L14" s="640">
        <f t="shared" si="3"/>
        <v>196000</v>
      </c>
      <c r="M14" s="639">
        <v>25</v>
      </c>
      <c r="N14" s="639">
        <f t="shared" si="4"/>
        <v>100000</v>
      </c>
      <c r="O14" s="639">
        <f t="shared" si="5"/>
        <v>40000</v>
      </c>
      <c r="P14" s="639">
        <f t="shared" si="6"/>
        <v>40000</v>
      </c>
      <c r="Q14" s="639">
        <f t="shared" si="7"/>
        <v>80000</v>
      </c>
      <c r="R14" s="639">
        <v>0</v>
      </c>
      <c r="S14" s="639">
        <f t="shared" si="8"/>
        <v>180000</v>
      </c>
      <c r="T14" s="639">
        <v>0</v>
      </c>
      <c r="U14" s="639">
        <f t="shared" si="9"/>
        <v>166512.48843663276</v>
      </c>
      <c r="V14" s="639">
        <f t="shared" si="10"/>
        <v>0</v>
      </c>
      <c r="W14" s="641">
        <f>IF(L14=0,0,(HLOOKUP(F14,'2012-2013 CE W T&amp;D &amp; ConsCredit'!$C$6:$P$36,D14+1,FALSE)))</f>
        <v>1.0382066898999334</v>
      </c>
      <c r="X14" s="639">
        <f t="shared" si="0"/>
        <v>203488.51122038695</v>
      </c>
      <c r="Y14" s="642">
        <f t="shared" si="14"/>
        <v>1.2220615590513237</v>
      </c>
      <c r="Z14" s="942"/>
      <c r="AA14" s="639">
        <f t="shared" si="11"/>
        <v>140000</v>
      </c>
      <c r="AB14" s="639">
        <f t="shared" si="12"/>
        <v>129509.71322849214</v>
      </c>
      <c r="AC14" s="641">
        <f>IF(L14=0,0,(HLOOKUP(F14,'2012-2013 CE W T&amp;D No ConsCredi'!$C$6:$P$36,D14+1,FALSE)))</f>
        <v>0.94382426354539417</v>
      </c>
      <c r="AD14" s="639">
        <f t="shared" si="13"/>
        <v>184989.55565489727</v>
      </c>
      <c r="AE14" s="642">
        <f t="shared" si="15"/>
        <v>1.4283836404495995</v>
      </c>
      <c r="AF14" s="1332"/>
      <c r="AG14" s="1332"/>
      <c r="AH14" s="1332"/>
      <c r="AI14" s="1332"/>
      <c r="AJ14" s="1332"/>
      <c r="AK14" s="1332"/>
      <c r="AL14" s="1332"/>
      <c r="AM14" s="1332"/>
      <c r="AN14" s="1332"/>
      <c r="AO14" s="1332"/>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c r="HV14" s="1332"/>
      <c r="HW14" s="1332"/>
      <c r="HX14" s="1332"/>
      <c r="HY14" s="1332"/>
      <c r="HZ14" s="1332"/>
      <c r="IA14" s="1332"/>
      <c r="IB14" s="1332"/>
      <c r="IC14" s="1332"/>
      <c r="ID14" s="1332"/>
      <c r="IE14" s="1332"/>
      <c r="IF14" s="1332"/>
      <c r="IG14" s="1332"/>
      <c r="IH14" s="1332"/>
      <c r="II14" s="1332"/>
      <c r="IJ14" s="1332"/>
      <c r="IK14" s="1332"/>
      <c r="IL14" s="1332"/>
      <c r="IM14" s="1332"/>
      <c r="IN14" s="1332"/>
      <c r="IO14" s="1332"/>
      <c r="IP14" s="1332"/>
      <c r="IQ14" s="1332"/>
      <c r="IR14" s="1332"/>
      <c r="IS14" s="1332"/>
      <c r="IT14" s="1332"/>
      <c r="IU14" s="1332"/>
      <c r="IV14" s="1332"/>
      <c r="IW14" s="1332"/>
      <c r="IX14" s="1332"/>
      <c r="IY14" s="1332"/>
      <c r="IZ14" s="1332"/>
      <c r="JA14" s="1332"/>
      <c r="JB14" s="1332"/>
      <c r="JC14" s="1332"/>
      <c r="JD14" s="1332"/>
      <c r="JE14" s="1332"/>
      <c r="JF14" s="1332"/>
      <c r="JG14" s="1332"/>
      <c r="JH14" s="1332"/>
      <c r="JI14" s="1332"/>
      <c r="JJ14" s="1332"/>
      <c r="JK14" s="1332"/>
      <c r="JL14" s="1332"/>
      <c r="JM14" s="1332"/>
      <c r="JN14" s="1332"/>
      <c r="JO14" s="1332"/>
      <c r="JP14" s="1332"/>
      <c r="JQ14" s="1332"/>
      <c r="JR14" s="1332"/>
      <c r="JS14" s="1332"/>
      <c r="JT14" s="1332"/>
      <c r="JU14" s="1332"/>
      <c r="JV14" s="1332"/>
      <c r="JW14" s="1332"/>
      <c r="JX14" s="1332"/>
      <c r="JY14" s="1332"/>
      <c r="JZ14" s="1332"/>
      <c r="KA14" s="1332"/>
      <c r="KB14" s="1332"/>
      <c r="KC14" s="1332"/>
      <c r="KD14" s="1332"/>
      <c r="KE14" s="1332"/>
      <c r="KF14" s="1332"/>
      <c r="KG14" s="1332"/>
      <c r="KH14" s="1332"/>
      <c r="KI14" s="1332"/>
      <c r="KJ14" s="1332"/>
      <c r="KK14" s="1332"/>
      <c r="KL14" s="1332"/>
      <c r="KM14" s="1332"/>
      <c r="KN14" s="1332"/>
      <c r="KO14" s="1332"/>
      <c r="KP14" s="1332"/>
      <c r="KQ14" s="1332"/>
      <c r="KR14" s="1332"/>
      <c r="KS14" s="1332"/>
      <c r="KT14" s="1332"/>
      <c r="KU14" s="1332"/>
      <c r="KV14" s="1332"/>
      <c r="KW14" s="1332"/>
      <c r="KX14" s="1332"/>
      <c r="KY14" s="1332"/>
      <c r="KZ14" s="1332"/>
      <c r="LA14" s="1332"/>
      <c r="LB14" s="1332"/>
      <c r="LC14" s="1332"/>
      <c r="LD14" s="1332"/>
      <c r="LE14" s="1332"/>
      <c r="LF14" s="1332"/>
      <c r="LG14" s="1332"/>
      <c r="LH14" s="1332"/>
      <c r="LI14" s="1332"/>
      <c r="LJ14" s="1332"/>
      <c r="LK14" s="1332"/>
      <c r="LL14" s="1332"/>
      <c r="LM14" s="1332"/>
      <c r="LN14" s="1332"/>
      <c r="LO14" s="1332"/>
      <c r="LP14" s="1332"/>
      <c r="LQ14" s="1332"/>
      <c r="LR14" s="1332"/>
      <c r="LS14" s="1332"/>
      <c r="LT14" s="1332"/>
      <c r="LU14" s="1332"/>
      <c r="LV14" s="1332"/>
      <c r="LW14" s="1332"/>
      <c r="LX14" s="1332"/>
      <c r="LY14" s="1332"/>
      <c r="LZ14" s="1332"/>
      <c r="MA14" s="1332"/>
      <c r="MB14" s="1332"/>
      <c r="MC14" s="1332"/>
      <c r="MD14" s="1332"/>
      <c r="ME14" s="1332"/>
      <c r="MF14" s="1332"/>
      <c r="MG14" s="1332"/>
      <c r="MH14" s="1332"/>
      <c r="MI14" s="1332"/>
      <c r="MJ14" s="1332"/>
      <c r="MK14" s="1332"/>
      <c r="ML14" s="1332"/>
      <c r="MM14" s="1332"/>
      <c r="MN14" s="1332"/>
      <c r="MO14" s="1332"/>
      <c r="MP14" s="1332"/>
      <c r="MQ14" s="1332"/>
      <c r="MR14" s="1332"/>
      <c r="MS14" s="1332"/>
      <c r="MT14" s="1332"/>
      <c r="MU14" s="1332"/>
      <c r="MV14" s="1332"/>
      <c r="MW14" s="1332"/>
      <c r="MX14" s="1332"/>
      <c r="MY14" s="1332"/>
      <c r="MZ14" s="1332"/>
      <c r="NA14" s="1332"/>
      <c r="NB14" s="1332"/>
      <c r="NC14" s="1332"/>
      <c r="ND14" s="1332"/>
      <c r="NE14" s="1332"/>
      <c r="NF14" s="1332"/>
      <c r="NG14" s="1332"/>
      <c r="NH14" s="1332"/>
      <c r="NI14" s="1332"/>
      <c r="NJ14" s="1332"/>
      <c r="NK14" s="1332"/>
      <c r="NL14" s="1332"/>
      <c r="NM14" s="1332"/>
      <c r="NN14" s="1332"/>
      <c r="NO14" s="1332"/>
      <c r="NP14" s="1332"/>
      <c r="NQ14" s="1332"/>
      <c r="NR14" s="1332"/>
      <c r="NS14" s="1332"/>
      <c r="NT14" s="1332"/>
      <c r="NU14" s="1332"/>
      <c r="NV14" s="1332"/>
      <c r="NW14" s="1332"/>
      <c r="NX14" s="1332"/>
      <c r="NY14" s="1332"/>
      <c r="NZ14" s="1332"/>
      <c r="OA14" s="1332"/>
      <c r="OB14" s="1332"/>
      <c r="OC14" s="1332"/>
      <c r="OD14" s="1332"/>
      <c r="OE14" s="1332"/>
      <c r="OF14" s="1332"/>
      <c r="OG14" s="1332"/>
      <c r="OH14" s="1332"/>
      <c r="OI14" s="1332"/>
      <c r="OJ14" s="1332"/>
      <c r="OK14" s="1332"/>
      <c r="OL14" s="1332"/>
      <c r="OM14" s="1332"/>
      <c r="ON14" s="1332"/>
      <c r="OO14" s="1332"/>
      <c r="OP14" s="1332"/>
      <c r="OQ14" s="1332"/>
      <c r="OR14" s="1332"/>
      <c r="OS14" s="1332"/>
      <c r="OT14" s="1332"/>
      <c r="OU14" s="1332"/>
      <c r="OV14" s="1332"/>
      <c r="OW14" s="1332"/>
      <c r="OX14" s="1332"/>
      <c r="OY14" s="1332"/>
      <c r="OZ14" s="1332"/>
      <c r="PA14" s="1332"/>
      <c r="PB14" s="1332"/>
      <c r="PC14" s="1332"/>
      <c r="PD14" s="1332"/>
      <c r="PE14" s="1332"/>
      <c r="PF14" s="1332"/>
      <c r="PG14" s="1332"/>
      <c r="PH14" s="1332"/>
      <c r="PI14" s="1332"/>
      <c r="PJ14" s="1332"/>
      <c r="PK14" s="1332"/>
      <c r="PL14" s="1332"/>
      <c r="PM14" s="1332"/>
      <c r="PN14" s="1332"/>
      <c r="PO14" s="1332"/>
      <c r="PP14" s="1332"/>
      <c r="PQ14" s="1332"/>
      <c r="PR14" s="1332"/>
      <c r="PS14" s="1332"/>
      <c r="PT14" s="1332"/>
      <c r="PU14" s="1332"/>
      <c r="PV14" s="1332"/>
      <c r="PW14" s="1332"/>
      <c r="PX14" s="1332"/>
      <c r="PY14" s="1332"/>
      <c r="PZ14" s="1332"/>
      <c r="QA14" s="1332"/>
      <c r="QB14" s="1332"/>
      <c r="QC14" s="1332"/>
      <c r="QD14" s="1332"/>
      <c r="QE14" s="1332"/>
      <c r="QF14" s="1332"/>
      <c r="QG14" s="1332"/>
      <c r="QH14" s="1332"/>
      <c r="QI14" s="1332"/>
      <c r="QJ14" s="1332"/>
      <c r="QK14" s="1332"/>
      <c r="QL14" s="1332"/>
      <c r="QM14" s="1332"/>
      <c r="QN14" s="1332"/>
      <c r="QO14" s="1332"/>
      <c r="QP14" s="1332"/>
      <c r="QQ14" s="1332"/>
      <c r="QR14" s="1332"/>
      <c r="QS14" s="1332"/>
      <c r="QT14" s="1332"/>
      <c r="QU14" s="1332"/>
      <c r="QV14" s="1332"/>
      <c r="QW14" s="1332"/>
      <c r="QX14" s="1332"/>
      <c r="QY14" s="1332"/>
      <c r="QZ14" s="1332"/>
      <c r="RA14" s="1332"/>
      <c r="RB14" s="1332"/>
      <c r="RC14" s="1332"/>
      <c r="RD14" s="1332"/>
      <c r="RE14" s="1332"/>
      <c r="RF14" s="1332"/>
      <c r="RG14" s="1332"/>
      <c r="RH14" s="1332"/>
      <c r="RI14" s="1332"/>
      <c r="RJ14" s="645"/>
    </row>
    <row r="15" spans="1:478" s="643" customFormat="1" ht="15">
      <c r="A15" s="1458"/>
      <c r="B15" s="635" t="s">
        <v>61</v>
      </c>
      <c r="C15" s="652" t="s">
        <v>283</v>
      </c>
      <c r="D15" s="938">
        <v>12</v>
      </c>
      <c r="E15" s="939">
        <f t="shared" si="1"/>
        <v>1.794664035645122</v>
      </c>
      <c r="F15" s="940" t="s">
        <v>40</v>
      </c>
      <c r="G15" s="653">
        <v>2037580</v>
      </c>
      <c r="H15" s="944">
        <v>7.0080000000000003E-2</v>
      </c>
      <c r="I15" s="639">
        <v>1.4999999999999999E-2</v>
      </c>
      <c r="J15" s="639">
        <v>1.4999999999999999E-2</v>
      </c>
      <c r="K15" s="639">
        <f t="shared" si="2"/>
        <v>0</v>
      </c>
      <c r="L15" s="640">
        <f t="shared" si="3"/>
        <v>142793.60640000002</v>
      </c>
      <c r="M15" s="639">
        <v>2.02525E-2</v>
      </c>
      <c r="N15" s="639">
        <f t="shared" si="4"/>
        <v>41266.088949999998</v>
      </c>
      <c r="O15" s="639">
        <f t="shared" si="5"/>
        <v>30563.699999999997</v>
      </c>
      <c r="P15" s="639">
        <f t="shared" si="6"/>
        <v>0</v>
      </c>
      <c r="Q15" s="639">
        <f t="shared" si="7"/>
        <v>30563.699999999997</v>
      </c>
      <c r="R15" s="639">
        <v>0</v>
      </c>
      <c r="S15" s="639">
        <f t="shared" si="8"/>
        <v>71829.788949999987</v>
      </c>
      <c r="T15" s="639">
        <v>0</v>
      </c>
      <c r="U15" s="639">
        <f t="shared" si="9"/>
        <v>66447.538344125802</v>
      </c>
      <c r="V15" s="639">
        <f t="shared" si="10"/>
        <v>0</v>
      </c>
      <c r="W15" s="641">
        <f>IF(L15=0,0,(HLOOKUP(F15,'2012-2013 CE W T&amp;D &amp; ConsCredit'!$C$6:$P$36,D15+1,FALSE)))</f>
        <v>0.8982540688274907</v>
      </c>
      <c r="X15" s="639">
        <f t="shared" si="0"/>
        <v>128264.93795135124</v>
      </c>
      <c r="Y15" s="642">
        <f t="shared" si="14"/>
        <v>1.9303188823501438</v>
      </c>
      <c r="Z15" s="942"/>
      <c r="AA15" s="639">
        <f t="shared" si="11"/>
        <v>71829.788949999987</v>
      </c>
      <c r="AB15" s="639">
        <f t="shared" si="12"/>
        <v>66447.538344125802</v>
      </c>
      <c r="AC15" s="641">
        <f>IF(L15=0,0,(HLOOKUP(F15,'2012-2013 CE W T&amp;D No ConsCredi'!$C$6:$P$36,D15+1,FALSE)))</f>
        <v>0.81659460802499151</v>
      </c>
      <c r="AD15" s="639">
        <f t="shared" si="13"/>
        <v>116604.48904668294</v>
      </c>
      <c r="AE15" s="642">
        <f t="shared" si="15"/>
        <v>1.7548353475910397</v>
      </c>
      <c r="AF15" s="1332"/>
      <c r="AG15" s="1332"/>
      <c r="AH15" s="1332"/>
      <c r="AI15" s="1332"/>
      <c r="AJ15" s="1332"/>
      <c r="AK15" s="1332"/>
      <c r="AL15" s="1332"/>
      <c r="AM15" s="1332"/>
      <c r="AN15" s="1332"/>
      <c r="AO15" s="1332"/>
      <c r="AP15" s="1332"/>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c r="HV15" s="1332"/>
      <c r="HW15" s="1332"/>
      <c r="HX15" s="1332"/>
      <c r="HY15" s="1332"/>
      <c r="HZ15" s="1332"/>
      <c r="IA15" s="1332"/>
      <c r="IB15" s="1332"/>
      <c r="IC15" s="1332"/>
      <c r="ID15" s="1332"/>
      <c r="IE15" s="1332"/>
      <c r="IF15" s="1332"/>
      <c r="IG15" s="1332"/>
      <c r="IH15" s="1332"/>
      <c r="II15" s="1332"/>
      <c r="IJ15" s="1332"/>
      <c r="IK15" s="1332"/>
      <c r="IL15" s="1332"/>
      <c r="IM15" s="1332"/>
      <c r="IN15" s="1332"/>
      <c r="IO15" s="1332"/>
      <c r="IP15" s="1332"/>
      <c r="IQ15" s="1332"/>
      <c r="IR15" s="1332"/>
      <c r="IS15" s="1332"/>
      <c r="IT15" s="1332"/>
      <c r="IU15" s="1332"/>
      <c r="IV15" s="1332"/>
      <c r="IW15" s="1332"/>
      <c r="IX15" s="1332"/>
      <c r="IY15" s="1332"/>
      <c r="IZ15" s="1332"/>
      <c r="JA15" s="1332"/>
      <c r="JB15" s="1332"/>
      <c r="JC15" s="1332"/>
      <c r="JD15" s="1332"/>
      <c r="JE15" s="1332"/>
      <c r="JF15" s="1332"/>
      <c r="JG15" s="1332"/>
      <c r="JH15" s="1332"/>
      <c r="JI15" s="1332"/>
      <c r="JJ15" s="1332"/>
      <c r="JK15" s="1332"/>
      <c r="JL15" s="1332"/>
      <c r="JM15" s="1332"/>
      <c r="JN15" s="1332"/>
      <c r="JO15" s="1332"/>
      <c r="JP15" s="1332"/>
      <c r="JQ15" s="1332"/>
      <c r="JR15" s="1332"/>
      <c r="JS15" s="1332"/>
      <c r="JT15" s="1332"/>
      <c r="JU15" s="1332"/>
      <c r="JV15" s="1332"/>
      <c r="JW15" s="1332"/>
      <c r="JX15" s="1332"/>
      <c r="JY15" s="1332"/>
      <c r="JZ15" s="1332"/>
      <c r="KA15" s="1332"/>
      <c r="KB15" s="1332"/>
      <c r="KC15" s="1332"/>
      <c r="KD15" s="1332"/>
      <c r="KE15" s="1332"/>
      <c r="KF15" s="1332"/>
      <c r="KG15" s="1332"/>
      <c r="KH15" s="1332"/>
      <c r="KI15" s="1332"/>
      <c r="KJ15" s="1332"/>
      <c r="KK15" s="1332"/>
      <c r="KL15" s="1332"/>
      <c r="KM15" s="1332"/>
      <c r="KN15" s="1332"/>
      <c r="KO15" s="1332"/>
      <c r="KP15" s="1332"/>
      <c r="KQ15" s="1332"/>
      <c r="KR15" s="1332"/>
      <c r="KS15" s="1332"/>
      <c r="KT15" s="1332"/>
      <c r="KU15" s="1332"/>
      <c r="KV15" s="1332"/>
      <c r="KW15" s="1332"/>
      <c r="KX15" s="1332"/>
      <c r="KY15" s="1332"/>
      <c r="KZ15" s="1332"/>
      <c r="LA15" s="1332"/>
      <c r="LB15" s="1332"/>
      <c r="LC15" s="1332"/>
      <c r="LD15" s="1332"/>
      <c r="LE15" s="1332"/>
      <c r="LF15" s="1332"/>
      <c r="LG15" s="1332"/>
      <c r="LH15" s="1332"/>
      <c r="LI15" s="1332"/>
      <c r="LJ15" s="1332"/>
      <c r="LK15" s="1332"/>
      <c r="LL15" s="1332"/>
      <c r="LM15" s="1332"/>
      <c r="LN15" s="1332"/>
      <c r="LO15" s="1332"/>
      <c r="LP15" s="1332"/>
      <c r="LQ15" s="1332"/>
      <c r="LR15" s="1332"/>
      <c r="LS15" s="1332"/>
      <c r="LT15" s="1332"/>
      <c r="LU15" s="1332"/>
      <c r="LV15" s="1332"/>
      <c r="LW15" s="1332"/>
      <c r="LX15" s="1332"/>
      <c r="LY15" s="1332"/>
      <c r="LZ15" s="1332"/>
      <c r="MA15" s="1332"/>
      <c r="MB15" s="1332"/>
      <c r="MC15" s="1332"/>
      <c r="MD15" s="1332"/>
      <c r="ME15" s="1332"/>
      <c r="MF15" s="1332"/>
      <c r="MG15" s="1332"/>
      <c r="MH15" s="1332"/>
      <c r="MI15" s="1332"/>
      <c r="MJ15" s="1332"/>
      <c r="MK15" s="1332"/>
      <c r="ML15" s="1332"/>
      <c r="MM15" s="1332"/>
      <c r="MN15" s="1332"/>
      <c r="MO15" s="1332"/>
      <c r="MP15" s="1332"/>
      <c r="MQ15" s="1332"/>
      <c r="MR15" s="1332"/>
      <c r="MS15" s="1332"/>
      <c r="MT15" s="1332"/>
      <c r="MU15" s="1332"/>
      <c r="MV15" s="1332"/>
      <c r="MW15" s="1332"/>
      <c r="MX15" s="1332"/>
      <c r="MY15" s="1332"/>
      <c r="MZ15" s="1332"/>
      <c r="NA15" s="1332"/>
      <c r="NB15" s="1332"/>
      <c r="NC15" s="1332"/>
      <c r="ND15" s="1332"/>
      <c r="NE15" s="1332"/>
      <c r="NF15" s="1332"/>
      <c r="NG15" s="1332"/>
      <c r="NH15" s="1332"/>
      <c r="NI15" s="1332"/>
      <c r="NJ15" s="1332"/>
      <c r="NK15" s="1332"/>
      <c r="NL15" s="1332"/>
      <c r="NM15" s="1332"/>
      <c r="NN15" s="1332"/>
      <c r="NO15" s="1332"/>
      <c r="NP15" s="1332"/>
      <c r="NQ15" s="1332"/>
      <c r="NR15" s="1332"/>
      <c r="NS15" s="1332"/>
      <c r="NT15" s="1332"/>
      <c r="NU15" s="1332"/>
      <c r="NV15" s="1332"/>
      <c r="NW15" s="1332"/>
      <c r="NX15" s="1332"/>
      <c r="NY15" s="1332"/>
      <c r="NZ15" s="1332"/>
      <c r="OA15" s="1332"/>
      <c r="OB15" s="1332"/>
      <c r="OC15" s="1332"/>
      <c r="OD15" s="1332"/>
      <c r="OE15" s="1332"/>
      <c r="OF15" s="1332"/>
      <c r="OG15" s="1332"/>
      <c r="OH15" s="1332"/>
      <c r="OI15" s="1332"/>
      <c r="OJ15" s="1332"/>
      <c r="OK15" s="1332"/>
      <c r="OL15" s="1332"/>
      <c r="OM15" s="1332"/>
      <c r="ON15" s="1332"/>
      <c r="OO15" s="1332"/>
      <c r="OP15" s="1332"/>
      <c r="OQ15" s="1332"/>
      <c r="OR15" s="1332"/>
      <c r="OS15" s="1332"/>
      <c r="OT15" s="1332"/>
      <c r="OU15" s="1332"/>
      <c r="OV15" s="1332"/>
      <c r="OW15" s="1332"/>
      <c r="OX15" s="1332"/>
      <c r="OY15" s="1332"/>
      <c r="OZ15" s="1332"/>
      <c r="PA15" s="1332"/>
      <c r="PB15" s="1332"/>
      <c r="PC15" s="1332"/>
      <c r="PD15" s="1332"/>
      <c r="PE15" s="1332"/>
      <c r="PF15" s="1332"/>
      <c r="PG15" s="1332"/>
      <c r="PH15" s="1332"/>
      <c r="PI15" s="1332"/>
      <c r="PJ15" s="1332"/>
      <c r="PK15" s="1332"/>
      <c r="PL15" s="1332"/>
      <c r="PM15" s="1332"/>
      <c r="PN15" s="1332"/>
      <c r="PO15" s="1332"/>
      <c r="PP15" s="1332"/>
      <c r="PQ15" s="1332"/>
      <c r="PR15" s="1332"/>
      <c r="PS15" s="1332"/>
      <c r="PT15" s="1332"/>
      <c r="PU15" s="1332"/>
      <c r="PV15" s="1332"/>
      <c r="PW15" s="1332"/>
      <c r="PX15" s="1332"/>
      <c r="PY15" s="1332"/>
      <c r="PZ15" s="1332"/>
      <c r="QA15" s="1332"/>
      <c r="QB15" s="1332"/>
      <c r="QC15" s="1332"/>
      <c r="QD15" s="1332"/>
      <c r="QE15" s="1332"/>
      <c r="QF15" s="1332"/>
      <c r="QG15" s="1332"/>
      <c r="QH15" s="1332"/>
      <c r="QI15" s="1332"/>
      <c r="QJ15" s="1332"/>
      <c r="QK15" s="1332"/>
      <c r="QL15" s="1332"/>
      <c r="QM15" s="1332"/>
      <c r="QN15" s="1332"/>
      <c r="QO15" s="1332"/>
      <c r="QP15" s="1332"/>
      <c r="QQ15" s="1332"/>
      <c r="QR15" s="1332"/>
      <c r="QS15" s="1332"/>
      <c r="QT15" s="1332"/>
      <c r="QU15" s="1332"/>
      <c r="QV15" s="1332"/>
      <c r="QW15" s="1332"/>
      <c r="QX15" s="1332"/>
      <c r="QY15" s="1332"/>
      <c r="QZ15" s="1332"/>
      <c r="RA15" s="1332"/>
      <c r="RB15" s="1332"/>
      <c r="RC15" s="1332"/>
      <c r="RD15" s="1332"/>
      <c r="RE15" s="1332"/>
      <c r="RF15" s="1332"/>
      <c r="RG15" s="1332"/>
      <c r="RH15" s="1332"/>
      <c r="RI15" s="1332"/>
      <c r="RJ15" s="645"/>
    </row>
    <row r="16" spans="1:478" s="643" customFormat="1" ht="15">
      <c r="A16" s="1459"/>
      <c r="B16" s="635" t="s">
        <v>61</v>
      </c>
      <c r="C16" s="652" t="s">
        <v>284</v>
      </c>
      <c r="D16" s="938">
        <v>12</v>
      </c>
      <c r="E16" s="939">
        <f t="shared" si="1"/>
        <v>0.14290086650045583</v>
      </c>
      <c r="F16" s="940" t="s">
        <v>40</v>
      </c>
      <c r="G16" s="653">
        <v>30</v>
      </c>
      <c r="H16" s="941">
        <v>379</v>
      </c>
      <c r="I16" s="639">
        <v>70</v>
      </c>
      <c r="J16" s="639">
        <v>70</v>
      </c>
      <c r="K16" s="639">
        <f t="shared" si="2"/>
        <v>0</v>
      </c>
      <c r="L16" s="640">
        <f t="shared" si="3"/>
        <v>11370</v>
      </c>
      <c r="M16" s="639">
        <v>25</v>
      </c>
      <c r="N16" s="639">
        <f t="shared" si="4"/>
        <v>750</v>
      </c>
      <c r="O16" s="639">
        <f t="shared" si="5"/>
        <v>2100</v>
      </c>
      <c r="P16" s="639">
        <f t="shared" si="6"/>
        <v>0</v>
      </c>
      <c r="Q16" s="639">
        <f t="shared" si="7"/>
        <v>2100</v>
      </c>
      <c r="R16" s="639">
        <v>0</v>
      </c>
      <c r="S16" s="639">
        <f t="shared" si="8"/>
        <v>2850</v>
      </c>
      <c r="T16" s="639">
        <v>0</v>
      </c>
      <c r="U16" s="639">
        <f t="shared" si="9"/>
        <v>2636.4477335800184</v>
      </c>
      <c r="V16" s="639">
        <f t="shared" si="10"/>
        <v>0</v>
      </c>
      <c r="W16" s="641">
        <f>IF(L16=0,0,(HLOOKUP(F16,'2012-2013 CE W T&amp;D &amp; ConsCredit'!$C$6:$P$36,D16+1,FALSE)))</f>
        <v>0.8982540688274907</v>
      </c>
      <c r="X16" s="639">
        <f t="shared" si="0"/>
        <v>10213.14876256857</v>
      </c>
      <c r="Y16" s="642">
        <f t="shared" si="14"/>
        <v>3.873829407837412</v>
      </c>
      <c r="Z16" s="942"/>
      <c r="AA16" s="639">
        <f t="shared" si="11"/>
        <v>2850</v>
      </c>
      <c r="AB16" s="639">
        <f t="shared" si="12"/>
        <v>2636.4477335800184</v>
      </c>
      <c r="AC16" s="641">
        <f>IF(L16=0,0,(HLOOKUP(F16,'2012-2013 CE W T&amp;D No ConsCredi'!$C$6:$P$36,D16+1,FALSE)))</f>
        <v>0.81659460802499151</v>
      </c>
      <c r="AD16" s="639">
        <f t="shared" si="13"/>
        <v>9284.6806932441541</v>
      </c>
      <c r="AE16" s="642">
        <f t="shared" si="15"/>
        <v>3.5216630980340109</v>
      </c>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c r="HV16" s="1332"/>
      <c r="HW16" s="1332"/>
      <c r="HX16" s="1332"/>
      <c r="HY16" s="1332"/>
      <c r="HZ16" s="1332"/>
      <c r="IA16" s="1332"/>
      <c r="IB16" s="1332"/>
      <c r="IC16" s="1332"/>
      <c r="ID16" s="1332"/>
      <c r="IE16" s="1332"/>
      <c r="IF16" s="1332"/>
      <c r="IG16" s="1332"/>
      <c r="IH16" s="1332"/>
      <c r="II16" s="1332"/>
      <c r="IJ16" s="1332"/>
      <c r="IK16" s="1332"/>
      <c r="IL16" s="1332"/>
      <c r="IM16" s="1332"/>
      <c r="IN16" s="1332"/>
      <c r="IO16" s="1332"/>
      <c r="IP16" s="1332"/>
      <c r="IQ16" s="1332"/>
      <c r="IR16" s="1332"/>
      <c r="IS16" s="1332"/>
      <c r="IT16" s="1332"/>
      <c r="IU16" s="1332"/>
      <c r="IV16" s="1332"/>
      <c r="IW16" s="1332"/>
      <c r="IX16" s="1332"/>
      <c r="IY16" s="1332"/>
      <c r="IZ16" s="1332"/>
      <c r="JA16" s="1332"/>
      <c r="JB16" s="1332"/>
      <c r="JC16" s="1332"/>
      <c r="JD16" s="1332"/>
      <c r="JE16" s="1332"/>
      <c r="JF16" s="1332"/>
      <c r="JG16" s="1332"/>
      <c r="JH16" s="1332"/>
      <c r="JI16" s="1332"/>
      <c r="JJ16" s="1332"/>
      <c r="JK16" s="1332"/>
      <c r="JL16" s="1332"/>
      <c r="JM16" s="1332"/>
      <c r="JN16" s="1332"/>
      <c r="JO16" s="1332"/>
      <c r="JP16" s="1332"/>
      <c r="JQ16" s="1332"/>
      <c r="JR16" s="1332"/>
      <c r="JS16" s="1332"/>
      <c r="JT16" s="1332"/>
      <c r="JU16" s="1332"/>
      <c r="JV16" s="1332"/>
      <c r="JW16" s="1332"/>
      <c r="JX16" s="1332"/>
      <c r="JY16" s="1332"/>
      <c r="JZ16" s="1332"/>
      <c r="KA16" s="1332"/>
      <c r="KB16" s="1332"/>
      <c r="KC16" s="1332"/>
      <c r="KD16" s="1332"/>
      <c r="KE16" s="1332"/>
      <c r="KF16" s="1332"/>
      <c r="KG16" s="1332"/>
      <c r="KH16" s="1332"/>
      <c r="KI16" s="1332"/>
      <c r="KJ16" s="1332"/>
      <c r="KK16" s="1332"/>
      <c r="KL16" s="1332"/>
      <c r="KM16" s="1332"/>
      <c r="KN16" s="1332"/>
      <c r="KO16" s="1332"/>
      <c r="KP16" s="1332"/>
      <c r="KQ16" s="1332"/>
      <c r="KR16" s="1332"/>
      <c r="KS16" s="1332"/>
      <c r="KT16" s="1332"/>
      <c r="KU16" s="1332"/>
      <c r="KV16" s="1332"/>
      <c r="KW16" s="1332"/>
      <c r="KX16" s="1332"/>
      <c r="KY16" s="1332"/>
      <c r="KZ16" s="1332"/>
      <c r="LA16" s="1332"/>
      <c r="LB16" s="1332"/>
      <c r="LC16" s="1332"/>
      <c r="LD16" s="1332"/>
      <c r="LE16" s="1332"/>
      <c r="LF16" s="1332"/>
      <c r="LG16" s="1332"/>
      <c r="LH16" s="1332"/>
      <c r="LI16" s="1332"/>
      <c r="LJ16" s="1332"/>
      <c r="LK16" s="1332"/>
      <c r="LL16" s="1332"/>
      <c r="LM16" s="1332"/>
      <c r="LN16" s="1332"/>
      <c r="LO16" s="1332"/>
      <c r="LP16" s="1332"/>
      <c r="LQ16" s="1332"/>
      <c r="LR16" s="1332"/>
      <c r="LS16" s="1332"/>
      <c r="LT16" s="1332"/>
      <c r="LU16" s="1332"/>
      <c r="LV16" s="1332"/>
      <c r="LW16" s="1332"/>
      <c r="LX16" s="1332"/>
      <c r="LY16" s="1332"/>
      <c r="LZ16" s="1332"/>
      <c r="MA16" s="1332"/>
      <c r="MB16" s="1332"/>
      <c r="MC16" s="1332"/>
      <c r="MD16" s="1332"/>
      <c r="ME16" s="1332"/>
      <c r="MF16" s="1332"/>
      <c r="MG16" s="1332"/>
      <c r="MH16" s="1332"/>
      <c r="MI16" s="1332"/>
      <c r="MJ16" s="1332"/>
      <c r="MK16" s="1332"/>
      <c r="ML16" s="1332"/>
      <c r="MM16" s="1332"/>
      <c r="MN16" s="1332"/>
      <c r="MO16" s="1332"/>
      <c r="MP16" s="1332"/>
      <c r="MQ16" s="1332"/>
      <c r="MR16" s="1332"/>
      <c r="MS16" s="1332"/>
      <c r="MT16" s="1332"/>
      <c r="MU16" s="1332"/>
      <c r="MV16" s="1332"/>
      <c r="MW16" s="1332"/>
      <c r="MX16" s="1332"/>
      <c r="MY16" s="1332"/>
      <c r="MZ16" s="1332"/>
      <c r="NA16" s="1332"/>
      <c r="NB16" s="1332"/>
      <c r="NC16" s="1332"/>
      <c r="ND16" s="1332"/>
      <c r="NE16" s="1332"/>
      <c r="NF16" s="1332"/>
      <c r="NG16" s="1332"/>
      <c r="NH16" s="1332"/>
      <c r="NI16" s="1332"/>
      <c r="NJ16" s="1332"/>
      <c r="NK16" s="1332"/>
      <c r="NL16" s="1332"/>
      <c r="NM16" s="1332"/>
      <c r="NN16" s="1332"/>
      <c r="NO16" s="1332"/>
      <c r="NP16" s="1332"/>
      <c r="NQ16" s="1332"/>
      <c r="NR16" s="1332"/>
      <c r="NS16" s="1332"/>
      <c r="NT16" s="1332"/>
      <c r="NU16" s="1332"/>
      <c r="NV16" s="1332"/>
      <c r="NW16" s="1332"/>
      <c r="NX16" s="1332"/>
      <c r="NY16" s="1332"/>
      <c r="NZ16" s="1332"/>
      <c r="OA16" s="1332"/>
      <c r="OB16" s="1332"/>
      <c r="OC16" s="1332"/>
      <c r="OD16" s="1332"/>
      <c r="OE16" s="1332"/>
      <c r="OF16" s="1332"/>
      <c r="OG16" s="1332"/>
      <c r="OH16" s="1332"/>
      <c r="OI16" s="1332"/>
      <c r="OJ16" s="1332"/>
      <c r="OK16" s="1332"/>
      <c r="OL16" s="1332"/>
      <c r="OM16" s="1332"/>
      <c r="ON16" s="1332"/>
      <c r="OO16" s="1332"/>
      <c r="OP16" s="1332"/>
      <c r="OQ16" s="1332"/>
      <c r="OR16" s="1332"/>
      <c r="OS16" s="1332"/>
      <c r="OT16" s="1332"/>
      <c r="OU16" s="1332"/>
      <c r="OV16" s="1332"/>
      <c r="OW16" s="1332"/>
      <c r="OX16" s="1332"/>
      <c r="OY16" s="1332"/>
      <c r="OZ16" s="1332"/>
      <c r="PA16" s="1332"/>
      <c r="PB16" s="1332"/>
      <c r="PC16" s="1332"/>
      <c r="PD16" s="1332"/>
      <c r="PE16" s="1332"/>
      <c r="PF16" s="1332"/>
      <c r="PG16" s="1332"/>
      <c r="PH16" s="1332"/>
      <c r="PI16" s="1332"/>
      <c r="PJ16" s="1332"/>
      <c r="PK16" s="1332"/>
      <c r="PL16" s="1332"/>
      <c r="PM16" s="1332"/>
      <c r="PN16" s="1332"/>
      <c r="PO16" s="1332"/>
      <c r="PP16" s="1332"/>
      <c r="PQ16" s="1332"/>
      <c r="PR16" s="1332"/>
      <c r="PS16" s="1332"/>
      <c r="PT16" s="1332"/>
      <c r="PU16" s="1332"/>
      <c r="PV16" s="1332"/>
      <c r="PW16" s="1332"/>
      <c r="PX16" s="1332"/>
      <c r="PY16" s="1332"/>
      <c r="PZ16" s="1332"/>
      <c r="QA16" s="1332"/>
      <c r="QB16" s="1332"/>
      <c r="QC16" s="1332"/>
      <c r="QD16" s="1332"/>
      <c r="QE16" s="1332"/>
      <c r="QF16" s="1332"/>
      <c r="QG16" s="1332"/>
      <c r="QH16" s="1332"/>
      <c r="QI16" s="1332"/>
      <c r="QJ16" s="1332"/>
      <c r="QK16" s="1332"/>
      <c r="QL16" s="1332"/>
      <c r="QM16" s="1332"/>
      <c r="QN16" s="1332"/>
      <c r="QO16" s="1332"/>
      <c r="QP16" s="1332"/>
      <c r="QQ16" s="1332"/>
      <c r="QR16" s="1332"/>
      <c r="QS16" s="1332"/>
      <c r="QT16" s="1332"/>
      <c r="QU16" s="1332"/>
      <c r="QV16" s="1332"/>
      <c r="QW16" s="1332"/>
      <c r="QX16" s="1332"/>
      <c r="QY16" s="1332"/>
      <c r="QZ16" s="1332"/>
      <c r="RA16" s="1332"/>
      <c r="RB16" s="1332"/>
      <c r="RC16" s="1332"/>
      <c r="RD16" s="1332"/>
      <c r="RE16" s="1332"/>
      <c r="RF16" s="1332"/>
      <c r="RG16" s="1332"/>
      <c r="RH16" s="1332"/>
      <c r="RI16" s="1332"/>
      <c r="RJ16" s="645"/>
    </row>
    <row r="17" spans="1:478" s="643" customFormat="1" ht="15">
      <c r="A17" s="1459"/>
      <c r="B17" s="635" t="s">
        <v>61</v>
      </c>
      <c r="C17" s="652" t="s">
        <v>285</v>
      </c>
      <c r="D17" s="938">
        <v>12</v>
      </c>
      <c r="E17" s="939">
        <f t="shared" si="1"/>
        <v>0.25003252754266209</v>
      </c>
      <c r="F17" s="940" t="s">
        <v>40</v>
      </c>
      <c r="G17" s="653">
        <v>98</v>
      </c>
      <c r="H17" s="941">
        <v>203</v>
      </c>
      <c r="I17" s="639">
        <v>70</v>
      </c>
      <c r="J17" s="639">
        <v>70</v>
      </c>
      <c r="K17" s="639">
        <f t="shared" si="2"/>
        <v>0</v>
      </c>
      <c r="L17" s="640">
        <f t="shared" si="3"/>
        <v>19894</v>
      </c>
      <c r="M17" s="639">
        <v>25</v>
      </c>
      <c r="N17" s="639">
        <f t="shared" si="4"/>
        <v>2450</v>
      </c>
      <c r="O17" s="639">
        <f t="shared" si="5"/>
        <v>6860</v>
      </c>
      <c r="P17" s="639">
        <f t="shared" si="6"/>
        <v>0</v>
      </c>
      <c r="Q17" s="639">
        <f t="shared" si="7"/>
        <v>6860</v>
      </c>
      <c r="R17" s="639">
        <v>0</v>
      </c>
      <c r="S17" s="639">
        <f t="shared" si="8"/>
        <v>9310</v>
      </c>
      <c r="T17" s="639">
        <v>0</v>
      </c>
      <c r="U17" s="639">
        <f t="shared" si="9"/>
        <v>8612.3959296947269</v>
      </c>
      <c r="V17" s="639">
        <f t="shared" si="10"/>
        <v>0</v>
      </c>
      <c r="W17" s="641">
        <f>IF(L17=0,0,(HLOOKUP(F17,'2012-2013 CE W T&amp;D &amp; ConsCredit'!$C$6:$P$36,D17+1,FALSE)))</f>
        <v>0.8982540688274907</v>
      </c>
      <c r="X17" s="639">
        <f t="shared" si="0"/>
        <v>17869.866445254102</v>
      </c>
      <c r="Y17" s="642">
        <f t="shared" si="14"/>
        <v>2.0749007118495904</v>
      </c>
      <c r="Z17" s="942"/>
      <c r="AA17" s="639">
        <f t="shared" si="11"/>
        <v>9310</v>
      </c>
      <c r="AB17" s="639">
        <f t="shared" si="12"/>
        <v>8612.3959296947269</v>
      </c>
      <c r="AC17" s="641">
        <f>IF(L17=0,0,(HLOOKUP(F17,'2012-2013 CE W T&amp;D No ConsCredi'!$C$6:$P$36,D17+1,FALSE)))</f>
        <v>0.81659460802499151</v>
      </c>
      <c r="AD17" s="639">
        <f t="shared" si="13"/>
        <v>16245.333132049182</v>
      </c>
      <c r="AE17" s="642">
        <f t="shared" si="15"/>
        <v>1.8862733744087181</v>
      </c>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32"/>
      <c r="HW17" s="1332"/>
      <c r="HX17" s="1332"/>
      <c r="HY17" s="1332"/>
      <c r="HZ17" s="1332"/>
      <c r="IA17" s="1332"/>
      <c r="IB17" s="1332"/>
      <c r="IC17" s="1332"/>
      <c r="ID17" s="1332"/>
      <c r="IE17" s="1332"/>
      <c r="IF17" s="1332"/>
      <c r="IG17" s="1332"/>
      <c r="IH17" s="1332"/>
      <c r="II17" s="1332"/>
      <c r="IJ17" s="1332"/>
      <c r="IK17" s="1332"/>
      <c r="IL17" s="1332"/>
      <c r="IM17" s="1332"/>
      <c r="IN17" s="1332"/>
      <c r="IO17" s="1332"/>
      <c r="IP17" s="1332"/>
      <c r="IQ17" s="1332"/>
      <c r="IR17" s="1332"/>
      <c r="IS17" s="1332"/>
      <c r="IT17" s="1332"/>
      <c r="IU17" s="1332"/>
      <c r="IV17" s="1332"/>
      <c r="IW17" s="1332"/>
      <c r="IX17" s="1332"/>
      <c r="IY17" s="1332"/>
      <c r="IZ17" s="1332"/>
      <c r="JA17" s="1332"/>
      <c r="JB17" s="1332"/>
      <c r="JC17" s="1332"/>
      <c r="JD17" s="1332"/>
      <c r="JE17" s="1332"/>
      <c r="JF17" s="1332"/>
      <c r="JG17" s="1332"/>
      <c r="JH17" s="1332"/>
      <c r="JI17" s="1332"/>
      <c r="JJ17" s="1332"/>
      <c r="JK17" s="1332"/>
      <c r="JL17" s="1332"/>
      <c r="JM17" s="1332"/>
      <c r="JN17" s="1332"/>
      <c r="JO17" s="1332"/>
      <c r="JP17" s="1332"/>
      <c r="JQ17" s="1332"/>
      <c r="JR17" s="1332"/>
      <c r="JS17" s="1332"/>
      <c r="JT17" s="1332"/>
      <c r="JU17" s="1332"/>
      <c r="JV17" s="1332"/>
      <c r="JW17" s="1332"/>
      <c r="JX17" s="1332"/>
      <c r="JY17" s="1332"/>
      <c r="JZ17" s="1332"/>
      <c r="KA17" s="1332"/>
      <c r="KB17" s="1332"/>
      <c r="KC17" s="1332"/>
      <c r="KD17" s="1332"/>
      <c r="KE17" s="1332"/>
      <c r="KF17" s="1332"/>
      <c r="KG17" s="1332"/>
      <c r="KH17" s="1332"/>
      <c r="KI17" s="1332"/>
      <c r="KJ17" s="1332"/>
      <c r="KK17" s="1332"/>
      <c r="KL17" s="1332"/>
      <c r="KM17" s="1332"/>
      <c r="KN17" s="1332"/>
      <c r="KO17" s="1332"/>
      <c r="KP17" s="1332"/>
      <c r="KQ17" s="1332"/>
      <c r="KR17" s="1332"/>
      <c r="KS17" s="1332"/>
      <c r="KT17" s="1332"/>
      <c r="KU17" s="1332"/>
      <c r="KV17" s="1332"/>
      <c r="KW17" s="1332"/>
      <c r="KX17" s="1332"/>
      <c r="KY17" s="1332"/>
      <c r="KZ17" s="1332"/>
      <c r="LA17" s="1332"/>
      <c r="LB17" s="1332"/>
      <c r="LC17" s="1332"/>
      <c r="LD17" s="1332"/>
      <c r="LE17" s="1332"/>
      <c r="LF17" s="1332"/>
      <c r="LG17" s="1332"/>
      <c r="LH17" s="1332"/>
      <c r="LI17" s="1332"/>
      <c r="LJ17" s="1332"/>
      <c r="LK17" s="1332"/>
      <c r="LL17" s="1332"/>
      <c r="LM17" s="1332"/>
      <c r="LN17" s="1332"/>
      <c r="LO17" s="1332"/>
      <c r="LP17" s="1332"/>
      <c r="LQ17" s="1332"/>
      <c r="LR17" s="1332"/>
      <c r="LS17" s="1332"/>
      <c r="LT17" s="1332"/>
      <c r="LU17" s="1332"/>
      <c r="LV17" s="1332"/>
      <c r="LW17" s="1332"/>
      <c r="LX17" s="1332"/>
      <c r="LY17" s="1332"/>
      <c r="LZ17" s="1332"/>
      <c r="MA17" s="1332"/>
      <c r="MB17" s="1332"/>
      <c r="MC17" s="1332"/>
      <c r="MD17" s="1332"/>
      <c r="ME17" s="1332"/>
      <c r="MF17" s="1332"/>
      <c r="MG17" s="1332"/>
      <c r="MH17" s="1332"/>
      <c r="MI17" s="1332"/>
      <c r="MJ17" s="1332"/>
      <c r="MK17" s="1332"/>
      <c r="ML17" s="1332"/>
      <c r="MM17" s="1332"/>
      <c r="MN17" s="1332"/>
      <c r="MO17" s="1332"/>
      <c r="MP17" s="1332"/>
      <c r="MQ17" s="1332"/>
      <c r="MR17" s="1332"/>
      <c r="MS17" s="1332"/>
      <c r="MT17" s="1332"/>
      <c r="MU17" s="1332"/>
      <c r="MV17" s="1332"/>
      <c r="MW17" s="1332"/>
      <c r="MX17" s="1332"/>
      <c r="MY17" s="1332"/>
      <c r="MZ17" s="1332"/>
      <c r="NA17" s="1332"/>
      <c r="NB17" s="1332"/>
      <c r="NC17" s="1332"/>
      <c r="ND17" s="1332"/>
      <c r="NE17" s="1332"/>
      <c r="NF17" s="1332"/>
      <c r="NG17" s="1332"/>
      <c r="NH17" s="1332"/>
      <c r="NI17" s="1332"/>
      <c r="NJ17" s="1332"/>
      <c r="NK17" s="1332"/>
      <c r="NL17" s="1332"/>
      <c r="NM17" s="1332"/>
      <c r="NN17" s="1332"/>
      <c r="NO17" s="1332"/>
      <c r="NP17" s="1332"/>
      <c r="NQ17" s="1332"/>
      <c r="NR17" s="1332"/>
      <c r="NS17" s="1332"/>
      <c r="NT17" s="1332"/>
      <c r="NU17" s="1332"/>
      <c r="NV17" s="1332"/>
      <c r="NW17" s="1332"/>
      <c r="NX17" s="1332"/>
      <c r="NY17" s="1332"/>
      <c r="NZ17" s="1332"/>
      <c r="OA17" s="1332"/>
      <c r="OB17" s="1332"/>
      <c r="OC17" s="1332"/>
      <c r="OD17" s="1332"/>
      <c r="OE17" s="1332"/>
      <c r="OF17" s="1332"/>
      <c r="OG17" s="1332"/>
      <c r="OH17" s="1332"/>
      <c r="OI17" s="1332"/>
      <c r="OJ17" s="1332"/>
      <c r="OK17" s="1332"/>
      <c r="OL17" s="1332"/>
      <c r="OM17" s="1332"/>
      <c r="ON17" s="1332"/>
      <c r="OO17" s="1332"/>
      <c r="OP17" s="1332"/>
      <c r="OQ17" s="1332"/>
      <c r="OR17" s="1332"/>
      <c r="OS17" s="1332"/>
      <c r="OT17" s="1332"/>
      <c r="OU17" s="1332"/>
      <c r="OV17" s="1332"/>
      <c r="OW17" s="1332"/>
      <c r="OX17" s="1332"/>
      <c r="OY17" s="1332"/>
      <c r="OZ17" s="1332"/>
      <c r="PA17" s="1332"/>
      <c r="PB17" s="1332"/>
      <c r="PC17" s="1332"/>
      <c r="PD17" s="1332"/>
      <c r="PE17" s="1332"/>
      <c r="PF17" s="1332"/>
      <c r="PG17" s="1332"/>
      <c r="PH17" s="1332"/>
      <c r="PI17" s="1332"/>
      <c r="PJ17" s="1332"/>
      <c r="PK17" s="1332"/>
      <c r="PL17" s="1332"/>
      <c r="PM17" s="1332"/>
      <c r="PN17" s="1332"/>
      <c r="PO17" s="1332"/>
      <c r="PP17" s="1332"/>
      <c r="PQ17" s="1332"/>
      <c r="PR17" s="1332"/>
      <c r="PS17" s="1332"/>
      <c r="PT17" s="1332"/>
      <c r="PU17" s="1332"/>
      <c r="PV17" s="1332"/>
      <c r="PW17" s="1332"/>
      <c r="PX17" s="1332"/>
      <c r="PY17" s="1332"/>
      <c r="PZ17" s="1332"/>
      <c r="QA17" s="1332"/>
      <c r="QB17" s="1332"/>
      <c r="QC17" s="1332"/>
      <c r="QD17" s="1332"/>
      <c r="QE17" s="1332"/>
      <c r="QF17" s="1332"/>
      <c r="QG17" s="1332"/>
      <c r="QH17" s="1332"/>
      <c r="QI17" s="1332"/>
      <c r="QJ17" s="1332"/>
      <c r="QK17" s="1332"/>
      <c r="QL17" s="1332"/>
      <c r="QM17" s="1332"/>
      <c r="QN17" s="1332"/>
      <c r="QO17" s="1332"/>
      <c r="QP17" s="1332"/>
      <c r="QQ17" s="1332"/>
      <c r="QR17" s="1332"/>
      <c r="QS17" s="1332"/>
      <c r="QT17" s="1332"/>
      <c r="QU17" s="1332"/>
      <c r="QV17" s="1332"/>
      <c r="QW17" s="1332"/>
      <c r="QX17" s="1332"/>
      <c r="QY17" s="1332"/>
      <c r="QZ17" s="1332"/>
      <c r="RA17" s="1332"/>
      <c r="RB17" s="1332"/>
      <c r="RC17" s="1332"/>
      <c r="RD17" s="1332"/>
      <c r="RE17" s="1332"/>
      <c r="RF17" s="1332"/>
      <c r="RG17" s="1332"/>
      <c r="RH17" s="1332"/>
      <c r="RI17" s="1332"/>
      <c r="RJ17" s="645"/>
    </row>
    <row r="18" spans="1:478" s="643" customFormat="1" ht="15">
      <c r="A18" s="1459"/>
      <c r="B18" s="635" t="s">
        <v>61</v>
      </c>
      <c r="C18" s="652" t="s">
        <v>286</v>
      </c>
      <c r="D18" s="938">
        <v>12</v>
      </c>
      <c r="E18" s="939">
        <f t="shared" si="1"/>
        <v>1.9005076232163947</v>
      </c>
      <c r="F18" s="940" t="s">
        <v>40</v>
      </c>
      <c r="G18" s="653">
        <v>8631000</v>
      </c>
      <c r="H18" s="944">
        <v>1.7520000000000001E-2</v>
      </c>
      <c r="I18" s="639">
        <v>3.0000000000000001E-3</v>
      </c>
      <c r="J18" s="639">
        <v>1.4999999999999999E-2</v>
      </c>
      <c r="K18" s="639">
        <f t="shared" si="2"/>
        <v>1.2E-2</v>
      </c>
      <c r="L18" s="640">
        <f t="shared" si="3"/>
        <v>151215.12</v>
      </c>
      <c r="M18" s="639">
        <v>1E-3</v>
      </c>
      <c r="N18" s="639">
        <f t="shared" si="4"/>
        <v>8631</v>
      </c>
      <c r="O18" s="639">
        <f t="shared" si="5"/>
        <v>25893</v>
      </c>
      <c r="P18" s="639">
        <f t="shared" si="6"/>
        <v>103572</v>
      </c>
      <c r="Q18" s="639">
        <f t="shared" si="7"/>
        <v>129465</v>
      </c>
      <c r="R18" s="639">
        <v>0</v>
      </c>
      <c r="S18" s="639">
        <f t="shared" si="8"/>
        <v>138096</v>
      </c>
      <c r="T18" s="639">
        <v>0</v>
      </c>
      <c r="U18" s="639">
        <f t="shared" si="9"/>
        <v>127748.38112858465</v>
      </c>
      <c r="V18" s="639">
        <f t="shared" si="10"/>
        <v>0</v>
      </c>
      <c r="W18" s="641">
        <f>IF(L18=0,0,(HLOOKUP(F18,'2012-2013 CE W T&amp;D &amp; ConsCredit'!$C$6:$P$36,D18+1,FALSE)))</f>
        <v>0.8982540688274907</v>
      </c>
      <c r="X18" s="639">
        <f t="shared" si="0"/>
        <v>135829.59680823726</v>
      </c>
      <c r="Y18" s="642">
        <f t="shared" si="14"/>
        <v>1.0632588500007565</v>
      </c>
      <c r="Z18" s="942"/>
      <c r="AA18" s="639">
        <f t="shared" si="11"/>
        <v>34524</v>
      </c>
      <c r="AB18" s="639">
        <f t="shared" si="12"/>
        <v>31937.095282146161</v>
      </c>
      <c r="AC18" s="641">
        <f>IF(L18=0,0,(HLOOKUP(F18,'2012-2013 CE W T&amp;D No ConsCredi'!$C$6:$P$36,D18+1,FALSE)))</f>
        <v>0.81659460802499151</v>
      </c>
      <c r="AD18" s="639">
        <f t="shared" si="13"/>
        <v>123481.45164385205</v>
      </c>
      <c r="AE18" s="642">
        <f t="shared" si="15"/>
        <v>3.8663958181845692</v>
      </c>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c r="HF18" s="1332"/>
      <c r="HG18" s="1332"/>
      <c r="HH18" s="1332"/>
      <c r="HI18" s="1332"/>
      <c r="HJ18" s="1332"/>
      <c r="HK18" s="1332"/>
      <c r="HL18" s="1332"/>
      <c r="HM18" s="1332"/>
      <c r="HN18" s="1332"/>
      <c r="HO18" s="1332"/>
      <c r="HP18" s="1332"/>
      <c r="HQ18" s="1332"/>
      <c r="HR18" s="1332"/>
      <c r="HS18" s="1332"/>
      <c r="HT18" s="1332"/>
      <c r="HU18" s="1332"/>
      <c r="HV18" s="1332"/>
      <c r="HW18" s="1332"/>
      <c r="HX18" s="1332"/>
      <c r="HY18" s="1332"/>
      <c r="HZ18" s="1332"/>
      <c r="IA18" s="1332"/>
      <c r="IB18" s="1332"/>
      <c r="IC18" s="1332"/>
      <c r="ID18" s="1332"/>
      <c r="IE18" s="1332"/>
      <c r="IF18" s="1332"/>
      <c r="IG18" s="1332"/>
      <c r="IH18" s="1332"/>
      <c r="II18" s="1332"/>
      <c r="IJ18" s="1332"/>
      <c r="IK18" s="1332"/>
      <c r="IL18" s="1332"/>
      <c r="IM18" s="1332"/>
      <c r="IN18" s="1332"/>
      <c r="IO18" s="1332"/>
      <c r="IP18" s="1332"/>
      <c r="IQ18" s="1332"/>
      <c r="IR18" s="1332"/>
      <c r="IS18" s="1332"/>
      <c r="IT18" s="1332"/>
      <c r="IU18" s="1332"/>
      <c r="IV18" s="1332"/>
      <c r="IW18" s="1332"/>
      <c r="IX18" s="1332"/>
      <c r="IY18" s="1332"/>
      <c r="IZ18" s="1332"/>
      <c r="JA18" s="1332"/>
      <c r="JB18" s="1332"/>
      <c r="JC18" s="1332"/>
      <c r="JD18" s="1332"/>
      <c r="JE18" s="1332"/>
      <c r="JF18" s="1332"/>
      <c r="JG18" s="1332"/>
      <c r="JH18" s="1332"/>
      <c r="JI18" s="1332"/>
      <c r="JJ18" s="1332"/>
      <c r="JK18" s="1332"/>
      <c r="JL18" s="1332"/>
      <c r="JM18" s="1332"/>
      <c r="JN18" s="1332"/>
      <c r="JO18" s="1332"/>
      <c r="JP18" s="1332"/>
      <c r="JQ18" s="1332"/>
      <c r="JR18" s="1332"/>
      <c r="JS18" s="1332"/>
      <c r="JT18" s="1332"/>
      <c r="JU18" s="1332"/>
      <c r="JV18" s="1332"/>
      <c r="JW18" s="1332"/>
      <c r="JX18" s="1332"/>
      <c r="JY18" s="1332"/>
      <c r="JZ18" s="1332"/>
      <c r="KA18" s="1332"/>
      <c r="KB18" s="1332"/>
      <c r="KC18" s="1332"/>
      <c r="KD18" s="1332"/>
      <c r="KE18" s="1332"/>
      <c r="KF18" s="1332"/>
      <c r="KG18" s="1332"/>
      <c r="KH18" s="1332"/>
      <c r="KI18" s="1332"/>
      <c r="KJ18" s="1332"/>
      <c r="KK18" s="1332"/>
      <c r="KL18" s="1332"/>
      <c r="KM18" s="1332"/>
      <c r="KN18" s="1332"/>
      <c r="KO18" s="1332"/>
      <c r="KP18" s="1332"/>
      <c r="KQ18" s="1332"/>
      <c r="KR18" s="1332"/>
      <c r="KS18" s="1332"/>
      <c r="KT18" s="1332"/>
      <c r="KU18" s="1332"/>
      <c r="KV18" s="1332"/>
      <c r="KW18" s="1332"/>
      <c r="KX18" s="1332"/>
      <c r="KY18" s="1332"/>
      <c r="KZ18" s="1332"/>
      <c r="LA18" s="1332"/>
      <c r="LB18" s="1332"/>
      <c r="LC18" s="1332"/>
      <c r="LD18" s="1332"/>
      <c r="LE18" s="1332"/>
      <c r="LF18" s="1332"/>
      <c r="LG18" s="1332"/>
      <c r="LH18" s="1332"/>
      <c r="LI18" s="1332"/>
      <c r="LJ18" s="1332"/>
      <c r="LK18" s="1332"/>
      <c r="LL18" s="1332"/>
      <c r="LM18" s="1332"/>
      <c r="LN18" s="1332"/>
      <c r="LO18" s="1332"/>
      <c r="LP18" s="1332"/>
      <c r="LQ18" s="1332"/>
      <c r="LR18" s="1332"/>
      <c r="LS18" s="1332"/>
      <c r="LT18" s="1332"/>
      <c r="LU18" s="1332"/>
      <c r="LV18" s="1332"/>
      <c r="LW18" s="1332"/>
      <c r="LX18" s="1332"/>
      <c r="LY18" s="1332"/>
      <c r="LZ18" s="1332"/>
      <c r="MA18" s="1332"/>
      <c r="MB18" s="1332"/>
      <c r="MC18" s="1332"/>
      <c r="MD18" s="1332"/>
      <c r="ME18" s="1332"/>
      <c r="MF18" s="1332"/>
      <c r="MG18" s="1332"/>
      <c r="MH18" s="1332"/>
      <c r="MI18" s="1332"/>
      <c r="MJ18" s="1332"/>
      <c r="MK18" s="1332"/>
      <c r="ML18" s="1332"/>
      <c r="MM18" s="1332"/>
      <c r="MN18" s="1332"/>
      <c r="MO18" s="1332"/>
      <c r="MP18" s="1332"/>
      <c r="MQ18" s="1332"/>
      <c r="MR18" s="1332"/>
      <c r="MS18" s="1332"/>
      <c r="MT18" s="1332"/>
      <c r="MU18" s="1332"/>
      <c r="MV18" s="1332"/>
      <c r="MW18" s="1332"/>
      <c r="MX18" s="1332"/>
      <c r="MY18" s="1332"/>
      <c r="MZ18" s="1332"/>
      <c r="NA18" s="1332"/>
      <c r="NB18" s="1332"/>
      <c r="NC18" s="1332"/>
      <c r="ND18" s="1332"/>
      <c r="NE18" s="1332"/>
      <c r="NF18" s="1332"/>
      <c r="NG18" s="1332"/>
      <c r="NH18" s="1332"/>
      <c r="NI18" s="1332"/>
      <c r="NJ18" s="1332"/>
      <c r="NK18" s="1332"/>
      <c r="NL18" s="1332"/>
      <c r="NM18" s="1332"/>
      <c r="NN18" s="1332"/>
      <c r="NO18" s="1332"/>
      <c r="NP18" s="1332"/>
      <c r="NQ18" s="1332"/>
      <c r="NR18" s="1332"/>
      <c r="NS18" s="1332"/>
      <c r="NT18" s="1332"/>
      <c r="NU18" s="1332"/>
      <c r="NV18" s="1332"/>
      <c r="NW18" s="1332"/>
      <c r="NX18" s="1332"/>
      <c r="NY18" s="1332"/>
      <c r="NZ18" s="1332"/>
      <c r="OA18" s="1332"/>
      <c r="OB18" s="1332"/>
      <c r="OC18" s="1332"/>
      <c r="OD18" s="1332"/>
      <c r="OE18" s="1332"/>
      <c r="OF18" s="1332"/>
      <c r="OG18" s="1332"/>
      <c r="OH18" s="1332"/>
      <c r="OI18" s="1332"/>
      <c r="OJ18" s="1332"/>
      <c r="OK18" s="1332"/>
      <c r="OL18" s="1332"/>
      <c r="OM18" s="1332"/>
      <c r="ON18" s="1332"/>
      <c r="OO18" s="1332"/>
      <c r="OP18" s="1332"/>
      <c r="OQ18" s="1332"/>
      <c r="OR18" s="1332"/>
      <c r="OS18" s="1332"/>
      <c r="OT18" s="1332"/>
      <c r="OU18" s="1332"/>
      <c r="OV18" s="1332"/>
      <c r="OW18" s="1332"/>
      <c r="OX18" s="1332"/>
      <c r="OY18" s="1332"/>
      <c r="OZ18" s="1332"/>
      <c r="PA18" s="1332"/>
      <c r="PB18" s="1332"/>
      <c r="PC18" s="1332"/>
      <c r="PD18" s="1332"/>
      <c r="PE18" s="1332"/>
      <c r="PF18" s="1332"/>
      <c r="PG18" s="1332"/>
      <c r="PH18" s="1332"/>
      <c r="PI18" s="1332"/>
      <c r="PJ18" s="1332"/>
      <c r="PK18" s="1332"/>
      <c r="PL18" s="1332"/>
      <c r="PM18" s="1332"/>
      <c r="PN18" s="1332"/>
      <c r="PO18" s="1332"/>
      <c r="PP18" s="1332"/>
      <c r="PQ18" s="1332"/>
      <c r="PR18" s="1332"/>
      <c r="PS18" s="1332"/>
      <c r="PT18" s="1332"/>
      <c r="PU18" s="1332"/>
      <c r="PV18" s="1332"/>
      <c r="PW18" s="1332"/>
      <c r="PX18" s="1332"/>
      <c r="PY18" s="1332"/>
      <c r="PZ18" s="1332"/>
      <c r="QA18" s="1332"/>
      <c r="QB18" s="1332"/>
      <c r="QC18" s="1332"/>
      <c r="QD18" s="1332"/>
      <c r="QE18" s="1332"/>
      <c r="QF18" s="1332"/>
      <c r="QG18" s="1332"/>
      <c r="QH18" s="1332"/>
      <c r="QI18" s="1332"/>
      <c r="QJ18" s="1332"/>
      <c r="QK18" s="1332"/>
      <c r="QL18" s="1332"/>
      <c r="QM18" s="1332"/>
      <c r="QN18" s="1332"/>
      <c r="QO18" s="1332"/>
      <c r="QP18" s="1332"/>
      <c r="QQ18" s="1332"/>
      <c r="QR18" s="1332"/>
      <c r="QS18" s="1332"/>
      <c r="QT18" s="1332"/>
      <c r="QU18" s="1332"/>
      <c r="QV18" s="1332"/>
      <c r="QW18" s="1332"/>
      <c r="QX18" s="1332"/>
      <c r="QY18" s="1332"/>
      <c r="QZ18" s="1332"/>
      <c r="RA18" s="1332"/>
      <c r="RB18" s="1332"/>
      <c r="RC18" s="1332"/>
      <c r="RD18" s="1332"/>
      <c r="RE18" s="1332"/>
      <c r="RF18" s="1332"/>
      <c r="RG18" s="1332"/>
      <c r="RH18" s="1332"/>
      <c r="RI18" s="1332"/>
      <c r="RJ18" s="645"/>
    </row>
    <row r="19" spans="1:478" s="643" customFormat="1" ht="15">
      <c r="A19" s="1459"/>
      <c r="B19" s="635" t="s">
        <v>61</v>
      </c>
      <c r="C19" s="652" t="s">
        <v>287</v>
      </c>
      <c r="D19" s="938">
        <v>30</v>
      </c>
      <c r="E19" s="939">
        <f t="shared" si="1"/>
        <v>1.1719881971123576</v>
      </c>
      <c r="F19" s="940" t="s">
        <v>42</v>
      </c>
      <c r="G19" s="653">
        <v>100</v>
      </c>
      <c r="H19" s="941">
        <v>373</v>
      </c>
      <c r="I19" s="639">
        <v>183</v>
      </c>
      <c r="J19" s="639">
        <v>458</v>
      </c>
      <c r="K19" s="639">
        <f t="shared" si="2"/>
        <v>275</v>
      </c>
      <c r="L19" s="640">
        <f t="shared" si="3"/>
        <v>37300</v>
      </c>
      <c r="M19" s="639">
        <v>25</v>
      </c>
      <c r="N19" s="639">
        <f t="shared" si="4"/>
        <v>2500</v>
      </c>
      <c r="O19" s="639">
        <f t="shared" si="5"/>
        <v>18300</v>
      </c>
      <c r="P19" s="639">
        <f t="shared" si="6"/>
        <v>27500</v>
      </c>
      <c r="Q19" s="639">
        <f t="shared" si="7"/>
        <v>45800</v>
      </c>
      <c r="R19" s="639">
        <v>0</v>
      </c>
      <c r="S19" s="639">
        <f t="shared" si="8"/>
        <v>48300</v>
      </c>
      <c r="T19" s="639">
        <v>0</v>
      </c>
      <c r="U19" s="639">
        <f t="shared" si="9"/>
        <v>44680.851063829788</v>
      </c>
      <c r="V19" s="639">
        <f t="shared" si="10"/>
        <v>0</v>
      </c>
      <c r="W19" s="641">
        <f>IF(L19=0,0,(HLOOKUP(F19,'2012-2013 CE W T&amp;D &amp; ConsCredit'!$C$6:$P$36,D19+1,FALSE)))</f>
        <v>1.3981221648682516</v>
      </c>
      <c r="X19" s="639">
        <f t="shared" si="0"/>
        <v>52149.956749585785</v>
      </c>
      <c r="Y19" s="642">
        <f t="shared" si="14"/>
        <v>1.1671656986812056</v>
      </c>
      <c r="Z19" s="942"/>
      <c r="AA19" s="639">
        <f t="shared" si="11"/>
        <v>20800</v>
      </c>
      <c r="AB19" s="639">
        <f t="shared" si="12"/>
        <v>19241.443108233118</v>
      </c>
      <c r="AC19" s="641">
        <f>IF(L19=0,0,(HLOOKUP(F19,'2012-2013 CE W T&amp;D No ConsCredi'!$C$6:$P$36,D19+1,FALSE)))</f>
        <v>1.2710201498802289</v>
      </c>
      <c r="AD19" s="639">
        <f t="shared" si="13"/>
        <v>47409.051590532537</v>
      </c>
      <c r="AE19" s="642">
        <f t="shared" si="15"/>
        <v>2.4639031139118113</v>
      </c>
      <c r="AF19" s="1332"/>
      <c r="AG19" s="1332"/>
      <c r="AH19" s="1332"/>
      <c r="AI19" s="1332"/>
      <c r="AJ19" s="1332"/>
      <c r="AK19" s="1332"/>
      <c r="AL19" s="1332"/>
      <c r="AM19" s="1332"/>
      <c r="AN19" s="1332"/>
      <c r="AO19" s="1332"/>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c r="HF19" s="1332"/>
      <c r="HG19" s="1332"/>
      <c r="HH19" s="1332"/>
      <c r="HI19" s="1332"/>
      <c r="HJ19" s="1332"/>
      <c r="HK19" s="1332"/>
      <c r="HL19" s="1332"/>
      <c r="HM19" s="1332"/>
      <c r="HN19" s="1332"/>
      <c r="HO19" s="1332"/>
      <c r="HP19" s="1332"/>
      <c r="HQ19" s="1332"/>
      <c r="HR19" s="1332"/>
      <c r="HS19" s="1332"/>
      <c r="HT19" s="1332"/>
      <c r="HU19" s="1332"/>
      <c r="HV19" s="1332"/>
      <c r="HW19" s="1332"/>
      <c r="HX19" s="1332"/>
      <c r="HY19" s="1332"/>
      <c r="HZ19" s="1332"/>
      <c r="IA19" s="1332"/>
      <c r="IB19" s="1332"/>
      <c r="IC19" s="1332"/>
      <c r="ID19" s="1332"/>
      <c r="IE19" s="1332"/>
      <c r="IF19" s="1332"/>
      <c r="IG19" s="1332"/>
      <c r="IH19" s="1332"/>
      <c r="II19" s="1332"/>
      <c r="IJ19" s="1332"/>
      <c r="IK19" s="1332"/>
      <c r="IL19" s="1332"/>
      <c r="IM19" s="1332"/>
      <c r="IN19" s="1332"/>
      <c r="IO19" s="1332"/>
      <c r="IP19" s="1332"/>
      <c r="IQ19" s="1332"/>
      <c r="IR19" s="1332"/>
      <c r="IS19" s="1332"/>
      <c r="IT19" s="1332"/>
      <c r="IU19" s="1332"/>
      <c r="IV19" s="1332"/>
      <c r="IW19" s="1332"/>
      <c r="IX19" s="1332"/>
      <c r="IY19" s="1332"/>
      <c r="IZ19" s="1332"/>
      <c r="JA19" s="1332"/>
      <c r="JB19" s="1332"/>
      <c r="JC19" s="1332"/>
      <c r="JD19" s="1332"/>
      <c r="JE19" s="1332"/>
      <c r="JF19" s="1332"/>
      <c r="JG19" s="1332"/>
      <c r="JH19" s="1332"/>
      <c r="JI19" s="1332"/>
      <c r="JJ19" s="1332"/>
      <c r="JK19" s="1332"/>
      <c r="JL19" s="1332"/>
      <c r="JM19" s="1332"/>
      <c r="JN19" s="1332"/>
      <c r="JO19" s="1332"/>
      <c r="JP19" s="1332"/>
      <c r="JQ19" s="1332"/>
      <c r="JR19" s="1332"/>
      <c r="JS19" s="1332"/>
      <c r="JT19" s="1332"/>
      <c r="JU19" s="1332"/>
      <c r="JV19" s="1332"/>
      <c r="JW19" s="1332"/>
      <c r="JX19" s="1332"/>
      <c r="JY19" s="1332"/>
      <c r="JZ19" s="1332"/>
      <c r="KA19" s="1332"/>
      <c r="KB19" s="1332"/>
      <c r="KC19" s="1332"/>
      <c r="KD19" s="1332"/>
      <c r="KE19" s="1332"/>
      <c r="KF19" s="1332"/>
      <c r="KG19" s="1332"/>
      <c r="KH19" s="1332"/>
      <c r="KI19" s="1332"/>
      <c r="KJ19" s="1332"/>
      <c r="KK19" s="1332"/>
      <c r="KL19" s="1332"/>
      <c r="KM19" s="1332"/>
      <c r="KN19" s="1332"/>
      <c r="KO19" s="1332"/>
      <c r="KP19" s="1332"/>
      <c r="KQ19" s="1332"/>
      <c r="KR19" s="1332"/>
      <c r="KS19" s="1332"/>
      <c r="KT19" s="1332"/>
      <c r="KU19" s="1332"/>
      <c r="KV19" s="1332"/>
      <c r="KW19" s="1332"/>
      <c r="KX19" s="1332"/>
      <c r="KY19" s="1332"/>
      <c r="KZ19" s="1332"/>
      <c r="LA19" s="1332"/>
      <c r="LB19" s="1332"/>
      <c r="LC19" s="1332"/>
      <c r="LD19" s="1332"/>
      <c r="LE19" s="1332"/>
      <c r="LF19" s="1332"/>
      <c r="LG19" s="1332"/>
      <c r="LH19" s="1332"/>
      <c r="LI19" s="1332"/>
      <c r="LJ19" s="1332"/>
      <c r="LK19" s="1332"/>
      <c r="LL19" s="1332"/>
      <c r="LM19" s="1332"/>
      <c r="LN19" s="1332"/>
      <c r="LO19" s="1332"/>
      <c r="LP19" s="1332"/>
      <c r="LQ19" s="1332"/>
      <c r="LR19" s="1332"/>
      <c r="LS19" s="1332"/>
      <c r="LT19" s="1332"/>
      <c r="LU19" s="1332"/>
      <c r="LV19" s="1332"/>
      <c r="LW19" s="1332"/>
      <c r="LX19" s="1332"/>
      <c r="LY19" s="1332"/>
      <c r="LZ19" s="1332"/>
      <c r="MA19" s="1332"/>
      <c r="MB19" s="1332"/>
      <c r="MC19" s="1332"/>
      <c r="MD19" s="1332"/>
      <c r="ME19" s="1332"/>
      <c r="MF19" s="1332"/>
      <c r="MG19" s="1332"/>
      <c r="MH19" s="1332"/>
      <c r="MI19" s="1332"/>
      <c r="MJ19" s="1332"/>
      <c r="MK19" s="1332"/>
      <c r="ML19" s="1332"/>
      <c r="MM19" s="1332"/>
      <c r="MN19" s="1332"/>
      <c r="MO19" s="1332"/>
      <c r="MP19" s="1332"/>
      <c r="MQ19" s="1332"/>
      <c r="MR19" s="1332"/>
      <c r="MS19" s="1332"/>
      <c r="MT19" s="1332"/>
      <c r="MU19" s="1332"/>
      <c r="MV19" s="1332"/>
      <c r="MW19" s="1332"/>
      <c r="MX19" s="1332"/>
      <c r="MY19" s="1332"/>
      <c r="MZ19" s="1332"/>
      <c r="NA19" s="1332"/>
      <c r="NB19" s="1332"/>
      <c r="NC19" s="1332"/>
      <c r="ND19" s="1332"/>
      <c r="NE19" s="1332"/>
      <c r="NF19" s="1332"/>
      <c r="NG19" s="1332"/>
      <c r="NH19" s="1332"/>
      <c r="NI19" s="1332"/>
      <c r="NJ19" s="1332"/>
      <c r="NK19" s="1332"/>
      <c r="NL19" s="1332"/>
      <c r="NM19" s="1332"/>
      <c r="NN19" s="1332"/>
      <c r="NO19" s="1332"/>
      <c r="NP19" s="1332"/>
      <c r="NQ19" s="1332"/>
      <c r="NR19" s="1332"/>
      <c r="NS19" s="1332"/>
      <c r="NT19" s="1332"/>
      <c r="NU19" s="1332"/>
      <c r="NV19" s="1332"/>
      <c r="NW19" s="1332"/>
      <c r="NX19" s="1332"/>
      <c r="NY19" s="1332"/>
      <c r="NZ19" s="1332"/>
      <c r="OA19" s="1332"/>
      <c r="OB19" s="1332"/>
      <c r="OC19" s="1332"/>
      <c r="OD19" s="1332"/>
      <c r="OE19" s="1332"/>
      <c r="OF19" s="1332"/>
      <c r="OG19" s="1332"/>
      <c r="OH19" s="1332"/>
      <c r="OI19" s="1332"/>
      <c r="OJ19" s="1332"/>
      <c r="OK19" s="1332"/>
      <c r="OL19" s="1332"/>
      <c r="OM19" s="1332"/>
      <c r="ON19" s="1332"/>
      <c r="OO19" s="1332"/>
      <c r="OP19" s="1332"/>
      <c r="OQ19" s="1332"/>
      <c r="OR19" s="1332"/>
      <c r="OS19" s="1332"/>
      <c r="OT19" s="1332"/>
      <c r="OU19" s="1332"/>
      <c r="OV19" s="1332"/>
      <c r="OW19" s="1332"/>
      <c r="OX19" s="1332"/>
      <c r="OY19" s="1332"/>
      <c r="OZ19" s="1332"/>
      <c r="PA19" s="1332"/>
      <c r="PB19" s="1332"/>
      <c r="PC19" s="1332"/>
      <c r="PD19" s="1332"/>
      <c r="PE19" s="1332"/>
      <c r="PF19" s="1332"/>
      <c r="PG19" s="1332"/>
      <c r="PH19" s="1332"/>
      <c r="PI19" s="1332"/>
      <c r="PJ19" s="1332"/>
      <c r="PK19" s="1332"/>
      <c r="PL19" s="1332"/>
      <c r="PM19" s="1332"/>
      <c r="PN19" s="1332"/>
      <c r="PO19" s="1332"/>
      <c r="PP19" s="1332"/>
      <c r="PQ19" s="1332"/>
      <c r="PR19" s="1332"/>
      <c r="PS19" s="1332"/>
      <c r="PT19" s="1332"/>
      <c r="PU19" s="1332"/>
      <c r="PV19" s="1332"/>
      <c r="PW19" s="1332"/>
      <c r="PX19" s="1332"/>
      <c r="PY19" s="1332"/>
      <c r="PZ19" s="1332"/>
      <c r="QA19" s="1332"/>
      <c r="QB19" s="1332"/>
      <c r="QC19" s="1332"/>
      <c r="QD19" s="1332"/>
      <c r="QE19" s="1332"/>
      <c r="QF19" s="1332"/>
      <c r="QG19" s="1332"/>
      <c r="QH19" s="1332"/>
      <c r="QI19" s="1332"/>
      <c r="QJ19" s="1332"/>
      <c r="QK19" s="1332"/>
      <c r="QL19" s="1332"/>
      <c r="QM19" s="1332"/>
      <c r="QN19" s="1332"/>
      <c r="QO19" s="1332"/>
      <c r="QP19" s="1332"/>
      <c r="QQ19" s="1332"/>
      <c r="QR19" s="1332"/>
      <c r="QS19" s="1332"/>
      <c r="QT19" s="1332"/>
      <c r="QU19" s="1332"/>
      <c r="QV19" s="1332"/>
      <c r="QW19" s="1332"/>
      <c r="QX19" s="1332"/>
      <c r="QY19" s="1332"/>
      <c r="QZ19" s="1332"/>
      <c r="RA19" s="1332"/>
      <c r="RB19" s="1332"/>
      <c r="RC19" s="1332"/>
      <c r="RD19" s="1332"/>
      <c r="RE19" s="1332"/>
      <c r="RF19" s="1332"/>
      <c r="RG19" s="1332"/>
      <c r="RH19" s="1332"/>
      <c r="RI19" s="1332"/>
      <c r="RJ19" s="645"/>
    </row>
    <row r="20" spans="1:478" s="643" customFormat="1" ht="15">
      <c r="A20" s="1458"/>
      <c r="B20" s="635" t="s">
        <v>61</v>
      </c>
      <c r="C20" s="652" t="s">
        <v>288</v>
      </c>
      <c r="D20" s="938">
        <v>6</v>
      </c>
      <c r="E20" s="939">
        <f t="shared" si="1"/>
        <v>0</v>
      </c>
      <c r="F20" s="940" t="s">
        <v>42</v>
      </c>
      <c r="G20" s="653">
        <v>0</v>
      </c>
      <c r="H20" s="941">
        <v>114</v>
      </c>
      <c r="I20" s="639">
        <v>5</v>
      </c>
      <c r="J20" s="639">
        <v>31</v>
      </c>
      <c r="K20" s="639">
        <f t="shared" si="2"/>
        <v>26</v>
      </c>
      <c r="L20" s="640">
        <f t="shared" si="3"/>
        <v>0</v>
      </c>
      <c r="M20" s="639">
        <v>25</v>
      </c>
      <c r="N20" s="639">
        <f t="shared" si="4"/>
        <v>0</v>
      </c>
      <c r="O20" s="639">
        <f t="shared" si="5"/>
        <v>0</v>
      </c>
      <c r="P20" s="639">
        <f t="shared" si="6"/>
        <v>0</v>
      </c>
      <c r="Q20" s="639">
        <f t="shared" si="7"/>
        <v>0</v>
      </c>
      <c r="R20" s="639">
        <v>0</v>
      </c>
      <c r="S20" s="639">
        <f t="shared" si="8"/>
        <v>0</v>
      </c>
      <c r="T20" s="639">
        <v>0</v>
      </c>
      <c r="U20" s="639">
        <f t="shared" si="9"/>
        <v>0</v>
      </c>
      <c r="V20" s="639">
        <f t="shared" si="10"/>
        <v>0</v>
      </c>
      <c r="W20" s="641">
        <f>IF(L20=0,0,(HLOOKUP(F20,'2012-2013 CE W T&amp;D &amp; ConsCredit'!$C$6:$P$36,D20+1,FALSE)))</f>
        <v>0</v>
      </c>
      <c r="X20" s="639">
        <f t="shared" si="0"/>
        <v>0</v>
      </c>
      <c r="Y20" s="642" t="e">
        <f t="shared" si="14"/>
        <v>#DIV/0!</v>
      </c>
      <c r="Z20" s="942"/>
      <c r="AA20" s="639">
        <f t="shared" si="11"/>
        <v>0</v>
      </c>
      <c r="AB20" s="639">
        <f t="shared" si="12"/>
        <v>0</v>
      </c>
      <c r="AC20" s="641">
        <f>IF(L20=0,0,(HLOOKUP(F20,'2012-2013 CE W T&amp;D No ConsCredi'!$C$6:$P$36,D20+1,FALSE)))</f>
        <v>0</v>
      </c>
      <c r="AD20" s="639">
        <f t="shared" si="13"/>
        <v>0</v>
      </c>
      <c r="AE20" s="642" t="e">
        <f t="shared" si="15"/>
        <v>#DIV/0!</v>
      </c>
      <c r="AF20" s="1332"/>
      <c r="AG20" s="1332"/>
      <c r="AH20" s="1332"/>
      <c r="AI20" s="1332"/>
      <c r="AJ20" s="1332"/>
      <c r="AK20" s="1332"/>
      <c r="AL20" s="1332"/>
      <c r="AM20" s="1332"/>
      <c r="AN20" s="1332"/>
      <c r="AO20" s="1332"/>
      <c r="AP20" s="1332"/>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c r="HF20" s="1332"/>
      <c r="HG20" s="1332"/>
      <c r="HH20" s="1332"/>
      <c r="HI20" s="1332"/>
      <c r="HJ20" s="1332"/>
      <c r="HK20" s="1332"/>
      <c r="HL20" s="1332"/>
      <c r="HM20" s="1332"/>
      <c r="HN20" s="1332"/>
      <c r="HO20" s="1332"/>
      <c r="HP20" s="1332"/>
      <c r="HQ20" s="1332"/>
      <c r="HR20" s="1332"/>
      <c r="HS20" s="1332"/>
      <c r="HT20" s="1332"/>
      <c r="HU20" s="1332"/>
      <c r="HV20" s="1332"/>
      <c r="HW20" s="1332"/>
      <c r="HX20" s="1332"/>
      <c r="HY20" s="1332"/>
      <c r="HZ20" s="1332"/>
      <c r="IA20" s="1332"/>
      <c r="IB20" s="1332"/>
      <c r="IC20" s="1332"/>
      <c r="ID20" s="1332"/>
      <c r="IE20" s="1332"/>
      <c r="IF20" s="1332"/>
      <c r="IG20" s="1332"/>
      <c r="IH20" s="1332"/>
      <c r="II20" s="1332"/>
      <c r="IJ20" s="1332"/>
      <c r="IK20" s="1332"/>
      <c r="IL20" s="1332"/>
      <c r="IM20" s="1332"/>
      <c r="IN20" s="1332"/>
      <c r="IO20" s="1332"/>
      <c r="IP20" s="1332"/>
      <c r="IQ20" s="1332"/>
      <c r="IR20" s="1332"/>
      <c r="IS20" s="1332"/>
      <c r="IT20" s="1332"/>
      <c r="IU20" s="1332"/>
      <c r="IV20" s="1332"/>
      <c r="IW20" s="1332"/>
      <c r="IX20" s="1332"/>
      <c r="IY20" s="1332"/>
      <c r="IZ20" s="1332"/>
      <c r="JA20" s="1332"/>
      <c r="JB20" s="1332"/>
      <c r="JC20" s="1332"/>
      <c r="JD20" s="1332"/>
      <c r="JE20" s="1332"/>
      <c r="JF20" s="1332"/>
      <c r="JG20" s="1332"/>
      <c r="JH20" s="1332"/>
      <c r="JI20" s="1332"/>
      <c r="JJ20" s="1332"/>
      <c r="JK20" s="1332"/>
      <c r="JL20" s="1332"/>
      <c r="JM20" s="1332"/>
      <c r="JN20" s="1332"/>
      <c r="JO20" s="1332"/>
      <c r="JP20" s="1332"/>
      <c r="JQ20" s="1332"/>
      <c r="JR20" s="1332"/>
      <c r="JS20" s="1332"/>
      <c r="JT20" s="1332"/>
      <c r="JU20" s="1332"/>
      <c r="JV20" s="1332"/>
      <c r="JW20" s="1332"/>
      <c r="JX20" s="1332"/>
      <c r="JY20" s="1332"/>
      <c r="JZ20" s="1332"/>
      <c r="KA20" s="1332"/>
      <c r="KB20" s="1332"/>
      <c r="KC20" s="1332"/>
      <c r="KD20" s="1332"/>
      <c r="KE20" s="1332"/>
      <c r="KF20" s="1332"/>
      <c r="KG20" s="1332"/>
      <c r="KH20" s="1332"/>
      <c r="KI20" s="1332"/>
      <c r="KJ20" s="1332"/>
      <c r="KK20" s="1332"/>
      <c r="KL20" s="1332"/>
      <c r="KM20" s="1332"/>
      <c r="KN20" s="1332"/>
      <c r="KO20" s="1332"/>
      <c r="KP20" s="1332"/>
      <c r="KQ20" s="1332"/>
      <c r="KR20" s="1332"/>
      <c r="KS20" s="1332"/>
      <c r="KT20" s="1332"/>
      <c r="KU20" s="1332"/>
      <c r="KV20" s="1332"/>
      <c r="KW20" s="1332"/>
      <c r="KX20" s="1332"/>
      <c r="KY20" s="1332"/>
      <c r="KZ20" s="1332"/>
      <c r="LA20" s="1332"/>
      <c r="LB20" s="1332"/>
      <c r="LC20" s="1332"/>
      <c r="LD20" s="1332"/>
      <c r="LE20" s="1332"/>
      <c r="LF20" s="1332"/>
      <c r="LG20" s="1332"/>
      <c r="LH20" s="1332"/>
      <c r="LI20" s="1332"/>
      <c r="LJ20" s="1332"/>
      <c r="LK20" s="1332"/>
      <c r="LL20" s="1332"/>
      <c r="LM20" s="1332"/>
      <c r="LN20" s="1332"/>
      <c r="LO20" s="1332"/>
      <c r="LP20" s="1332"/>
      <c r="LQ20" s="1332"/>
      <c r="LR20" s="1332"/>
      <c r="LS20" s="1332"/>
      <c r="LT20" s="1332"/>
      <c r="LU20" s="1332"/>
      <c r="LV20" s="1332"/>
      <c r="LW20" s="1332"/>
      <c r="LX20" s="1332"/>
      <c r="LY20" s="1332"/>
      <c r="LZ20" s="1332"/>
      <c r="MA20" s="1332"/>
      <c r="MB20" s="1332"/>
      <c r="MC20" s="1332"/>
      <c r="MD20" s="1332"/>
      <c r="ME20" s="1332"/>
      <c r="MF20" s="1332"/>
      <c r="MG20" s="1332"/>
      <c r="MH20" s="1332"/>
      <c r="MI20" s="1332"/>
      <c r="MJ20" s="1332"/>
      <c r="MK20" s="1332"/>
      <c r="ML20" s="1332"/>
      <c r="MM20" s="1332"/>
      <c r="MN20" s="1332"/>
      <c r="MO20" s="1332"/>
      <c r="MP20" s="1332"/>
      <c r="MQ20" s="1332"/>
      <c r="MR20" s="1332"/>
      <c r="MS20" s="1332"/>
      <c r="MT20" s="1332"/>
      <c r="MU20" s="1332"/>
      <c r="MV20" s="1332"/>
      <c r="MW20" s="1332"/>
      <c r="MX20" s="1332"/>
      <c r="MY20" s="1332"/>
      <c r="MZ20" s="1332"/>
      <c r="NA20" s="1332"/>
      <c r="NB20" s="1332"/>
      <c r="NC20" s="1332"/>
      <c r="ND20" s="1332"/>
      <c r="NE20" s="1332"/>
      <c r="NF20" s="1332"/>
      <c r="NG20" s="1332"/>
      <c r="NH20" s="1332"/>
      <c r="NI20" s="1332"/>
      <c r="NJ20" s="1332"/>
      <c r="NK20" s="1332"/>
      <c r="NL20" s="1332"/>
      <c r="NM20" s="1332"/>
      <c r="NN20" s="1332"/>
      <c r="NO20" s="1332"/>
      <c r="NP20" s="1332"/>
      <c r="NQ20" s="1332"/>
      <c r="NR20" s="1332"/>
      <c r="NS20" s="1332"/>
      <c r="NT20" s="1332"/>
      <c r="NU20" s="1332"/>
      <c r="NV20" s="1332"/>
      <c r="NW20" s="1332"/>
      <c r="NX20" s="1332"/>
      <c r="NY20" s="1332"/>
      <c r="NZ20" s="1332"/>
      <c r="OA20" s="1332"/>
      <c r="OB20" s="1332"/>
      <c r="OC20" s="1332"/>
      <c r="OD20" s="1332"/>
      <c r="OE20" s="1332"/>
      <c r="OF20" s="1332"/>
      <c r="OG20" s="1332"/>
      <c r="OH20" s="1332"/>
      <c r="OI20" s="1332"/>
      <c r="OJ20" s="1332"/>
      <c r="OK20" s="1332"/>
      <c r="OL20" s="1332"/>
      <c r="OM20" s="1332"/>
      <c r="ON20" s="1332"/>
      <c r="OO20" s="1332"/>
      <c r="OP20" s="1332"/>
      <c r="OQ20" s="1332"/>
      <c r="OR20" s="1332"/>
      <c r="OS20" s="1332"/>
      <c r="OT20" s="1332"/>
      <c r="OU20" s="1332"/>
      <c r="OV20" s="1332"/>
      <c r="OW20" s="1332"/>
      <c r="OX20" s="1332"/>
      <c r="OY20" s="1332"/>
      <c r="OZ20" s="1332"/>
      <c r="PA20" s="1332"/>
      <c r="PB20" s="1332"/>
      <c r="PC20" s="1332"/>
      <c r="PD20" s="1332"/>
      <c r="PE20" s="1332"/>
      <c r="PF20" s="1332"/>
      <c r="PG20" s="1332"/>
      <c r="PH20" s="1332"/>
      <c r="PI20" s="1332"/>
      <c r="PJ20" s="1332"/>
      <c r="PK20" s="1332"/>
      <c r="PL20" s="1332"/>
      <c r="PM20" s="1332"/>
      <c r="PN20" s="1332"/>
      <c r="PO20" s="1332"/>
      <c r="PP20" s="1332"/>
      <c r="PQ20" s="1332"/>
      <c r="PR20" s="1332"/>
      <c r="PS20" s="1332"/>
      <c r="PT20" s="1332"/>
      <c r="PU20" s="1332"/>
      <c r="PV20" s="1332"/>
      <c r="PW20" s="1332"/>
      <c r="PX20" s="1332"/>
      <c r="PY20" s="1332"/>
      <c r="PZ20" s="1332"/>
      <c r="QA20" s="1332"/>
      <c r="QB20" s="1332"/>
      <c r="QC20" s="1332"/>
      <c r="QD20" s="1332"/>
      <c r="QE20" s="1332"/>
      <c r="QF20" s="1332"/>
      <c r="QG20" s="1332"/>
      <c r="QH20" s="1332"/>
      <c r="QI20" s="1332"/>
      <c r="QJ20" s="1332"/>
      <c r="QK20" s="1332"/>
      <c r="QL20" s="1332"/>
      <c r="QM20" s="1332"/>
      <c r="QN20" s="1332"/>
      <c r="QO20" s="1332"/>
      <c r="QP20" s="1332"/>
      <c r="QQ20" s="1332"/>
      <c r="QR20" s="1332"/>
      <c r="QS20" s="1332"/>
      <c r="QT20" s="1332"/>
      <c r="QU20" s="1332"/>
      <c r="QV20" s="1332"/>
      <c r="QW20" s="1332"/>
      <c r="QX20" s="1332"/>
      <c r="QY20" s="1332"/>
      <c r="QZ20" s="1332"/>
      <c r="RA20" s="1332"/>
      <c r="RB20" s="1332"/>
      <c r="RC20" s="1332"/>
      <c r="RD20" s="1332"/>
      <c r="RE20" s="1332"/>
      <c r="RF20" s="1332"/>
      <c r="RG20" s="1332"/>
      <c r="RH20" s="1332"/>
      <c r="RI20" s="1332"/>
      <c r="RJ20" s="645"/>
    </row>
    <row r="21" spans="1:478" s="643" customFormat="1" ht="15">
      <c r="A21" s="1459"/>
      <c r="B21" s="635" t="s">
        <v>61</v>
      </c>
      <c r="C21" s="652" t="s">
        <v>289</v>
      </c>
      <c r="D21" s="938">
        <v>6</v>
      </c>
      <c r="E21" s="939">
        <f t="shared" si="1"/>
        <v>0.25111339601399363</v>
      </c>
      <c r="F21" s="940" t="s">
        <v>42</v>
      </c>
      <c r="G21" s="653">
        <v>180</v>
      </c>
      <c r="H21" s="941">
        <v>222</v>
      </c>
      <c r="I21" s="639">
        <v>15</v>
      </c>
      <c r="J21" s="639">
        <v>31</v>
      </c>
      <c r="K21" s="639">
        <f t="shared" si="2"/>
        <v>16</v>
      </c>
      <c r="L21" s="640">
        <f t="shared" si="3"/>
        <v>39960</v>
      </c>
      <c r="M21" s="639">
        <v>25</v>
      </c>
      <c r="N21" s="639">
        <f t="shared" si="4"/>
        <v>4500</v>
      </c>
      <c r="O21" s="639">
        <f t="shared" si="5"/>
        <v>2700</v>
      </c>
      <c r="P21" s="639">
        <f t="shared" si="6"/>
        <v>2880</v>
      </c>
      <c r="Q21" s="639">
        <f t="shared" si="7"/>
        <v>5580</v>
      </c>
      <c r="R21" s="639">
        <v>0</v>
      </c>
      <c r="S21" s="639">
        <f t="shared" si="8"/>
        <v>10080</v>
      </c>
      <c r="T21" s="639">
        <v>25920</v>
      </c>
      <c r="U21" s="639">
        <f t="shared" si="9"/>
        <v>9324.6993524514346</v>
      </c>
      <c r="V21" s="639">
        <f t="shared" si="10"/>
        <v>23977.798334875115</v>
      </c>
      <c r="W21" s="641">
        <f>IF(L21=0,0,(HLOOKUP(F21,'2012-2013 CE W T&amp;D &amp; ConsCredit'!$C$6:$P$36,D21+1,FALSE)))</f>
        <v>0.48027285935078323</v>
      </c>
      <c r="X21" s="639">
        <f t="shared" si="0"/>
        <v>19191.703459657299</v>
      </c>
      <c r="Y21" s="642">
        <f t="shared" si="14"/>
        <v>4.6295864523699937</v>
      </c>
      <c r="Z21" s="942"/>
      <c r="AA21" s="639">
        <f t="shared" si="11"/>
        <v>7200</v>
      </c>
      <c r="AB21" s="639">
        <f t="shared" si="12"/>
        <v>6660.4995374653099</v>
      </c>
      <c r="AC21" s="641">
        <f>IF(L21=0,0,(HLOOKUP(F21,'2012-2013 CE W T&amp;D No ConsCredi'!$C$6:$P$36,D21+1,FALSE)))</f>
        <v>0.43661169031889391</v>
      </c>
      <c r="AD21" s="639">
        <f t="shared" si="13"/>
        <v>17447.003145143</v>
      </c>
      <c r="AE21" s="642">
        <f t="shared" si="15"/>
        <v>2.6194736666527199</v>
      </c>
      <c r="AF21" s="1332"/>
      <c r="AG21" s="1332"/>
      <c r="AH21" s="1332"/>
      <c r="AI21" s="1332"/>
      <c r="AJ21" s="1332"/>
      <c r="AK21" s="1332"/>
      <c r="AL21" s="1332"/>
      <c r="AM21" s="1332"/>
      <c r="AN21" s="1332"/>
      <c r="AO21" s="1332"/>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32"/>
      <c r="HW21" s="1332"/>
      <c r="HX21" s="1332"/>
      <c r="HY21" s="1332"/>
      <c r="HZ21" s="1332"/>
      <c r="IA21" s="1332"/>
      <c r="IB21" s="1332"/>
      <c r="IC21" s="1332"/>
      <c r="ID21" s="1332"/>
      <c r="IE21" s="1332"/>
      <c r="IF21" s="1332"/>
      <c r="IG21" s="1332"/>
      <c r="IH21" s="1332"/>
      <c r="II21" s="1332"/>
      <c r="IJ21" s="1332"/>
      <c r="IK21" s="1332"/>
      <c r="IL21" s="1332"/>
      <c r="IM21" s="1332"/>
      <c r="IN21" s="1332"/>
      <c r="IO21" s="1332"/>
      <c r="IP21" s="1332"/>
      <c r="IQ21" s="1332"/>
      <c r="IR21" s="1332"/>
      <c r="IS21" s="1332"/>
      <c r="IT21" s="1332"/>
      <c r="IU21" s="1332"/>
      <c r="IV21" s="1332"/>
      <c r="IW21" s="1332"/>
      <c r="IX21" s="1332"/>
      <c r="IY21" s="1332"/>
      <c r="IZ21" s="1332"/>
      <c r="JA21" s="1332"/>
      <c r="JB21" s="1332"/>
      <c r="JC21" s="1332"/>
      <c r="JD21" s="1332"/>
      <c r="JE21" s="1332"/>
      <c r="JF21" s="1332"/>
      <c r="JG21" s="1332"/>
      <c r="JH21" s="1332"/>
      <c r="JI21" s="1332"/>
      <c r="JJ21" s="1332"/>
      <c r="JK21" s="1332"/>
      <c r="JL21" s="1332"/>
      <c r="JM21" s="1332"/>
      <c r="JN21" s="1332"/>
      <c r="JO21" s="1332"/>
      <c r="JP21" s="1332"/>
      <c r="JQ21" s="1332"/>
      <c r="JR21" s="1332"/>
      <c r="JS21" s="1332"/>
      <c r="JT21" s="1332"/>
      <c r="JU21" s="1332"/>
      <c r="JV21" s="1332"/>
      <c r="JW21" s="1332"/>
      <c r="JX21" s="1332"/>
      <c r="JY21" s="1332"/>
      <c r="JZ21" s="1332"/>
      <c r="KA21" s="1332"/>
      <c r="KB21" s="1332"/>
      <c r="KC21" s="1332"/>
      <c r="KD21" s="1332"/>
      <c r="KE21" s="1332"/>
      <c r="KF21" s="1332"/>
      <c r="KG21" s="1332"/>
      <c r="KH21" s="1332"/>
      <c r="KI21" s="1332"/>
      <c r="KJ21" s="1332"/>
      <c r="KK21" s="1332"/>
      <c r="KL21" s="1332"/>
      <c r="KM21" s="1332"/>
      <c r="KN21" s="1332"/>
      <c r="KO21" s="1332"/>
      <c r="KP21" s="1332"/>
      <c r="KQ21" s="1332"/>
      <c r="KR21" s="1332"/>
      <c r="KS21" s="1332"/>
      <c r="KT21" s="1332"/>
      <c r="KU21" s="1332"/>
      <c r="KV21" s="1332"/>
      <c r="KW21" s="1332"/>
      <c r="KX21" s="1332"/>
      <c r="KY21" s="1332"/>
      <c r="KZ21" s="1332"/>
      <c r="LA21" s="1332"/>
      <c r="LB21" s="1332"/>
      <c r="LC21" s="1332"/>
      <c r="LD21" s="1332"/>
      <c r="LE21" s="1332"/>
      <c r="LF21" s="1332"/>
      <c r="LG21" s="1332"/>
      <c r="LH21" s="1332"/>
      <c r="LI21" s="1332"/>
      <c r="LJ21" s="1332"/>
      <c r="LK21" s="1332"/>
      <c r="LL21" s="1332"/>
      <c r="LM21" s="1332"/>
      <c r="LN21" s="1332"/>
      <c r="LO21" s="1332"/>
      <c r="LP21" s="1332"/>
      <c r="LQ21" s="1332"/>
      <c r="LR21" s="1332"/>
      <c r="LS21" s="1332"/>
      <c r="LT21" s="1332"/>
      <c r="LU21" s="1332"/>
      <c r="LV21" s="1332"/>
      <c r="LW21" s="1332"/>
      <c r="LX21" s="1332"/>
      <c r="LY21" s="1332"/>
      <c r="LZ21" s="1332"/>
      <c r="MA21" s="1332"/>
      <c r="MB21" s="1332"/>
      <c r="MC21" s="1332"/>
      <c r="MD21" s="1332"/>
      <c r="ME21" s="1332"/>
      <c r="MF21" s="1332"/>
      <c r="MG21" s="1332"/>
      <c r="MH21" s="1332"/>
      <c r="MI21" s="1332"/>
      <c r="MJ21" s="1332"/>
      <c r="MK21" s="1332"/>
      <c r="ML21" s="1332"/>
      <c r="MM21" s="1332"/>
      <c r="MN21" s="1332"/>
      <c r="MO21" s="1332"/>
      <c r="MP21" s="1332"/>
      <c r="MQ21" s="1332"/>
      <c r="MR21" s="1332"/>
      <c r="MS21" s="1332"/>
      <c r="MT21" s="1332"/>
      <c r="MU21" s="1332"/>
      <c r="MV21" s="1332"/>
      <c r="MW21" s="1332"/>
      <c r="MX21" s="1332"/>
      <c r="MY21" s="1332"/>
      <c r="MZ21" s="1332"/>
      <c r="NA21" s="1332"/>
      <c r="NB21" s="1332"/>
      <c r="NC21" s="1332"/>
      <c r="ND21" s="1332"/>
      <c r="NE21" s="1332"/>
      <c r="NF21" s="1332"/>
      <c r="NG21" s="1332"/>
      <c r="NH21" s="1332"/>
      <c r="NI21" s="1332"/>
      <c r="NJ21" s="1332"/>
      <c r="NK21" s="1332"/>
      <c r="NL21" s="1332"/>
      <c r="NM21" s="1332"/>
      <c r="NN21" s="1332"/>
      <c r="NO21" s="1332"/>
      <c r="NP21" s="1332"/>
      <c r="NQ21" s="1332"/>
      <c r="NR21" s="1332"/>
      <c r="NS21" s="1332"/>
      <c r="NT21" s="1332"/>
      <c r="NU21" s="1332"/>
      <c r="NV21" s="1332"/>
      <c r="NW21" s="1332"/>
      <c r="NX21" s="1332"/>
      <c r="NY21" s="1332"/>
      <c r="NZ21" s="1332"/>
      <c r="OA21" s="1332"/>
      <c r="OB21" s="1332"/>
      <c r="OC21" s="1332"/>
      <c r="OD21" s="1332"/>
      <c r="OE21" s="1332"/>
      <c r="OF21" s="1332"/>
      <c r="OG21" s="1332"/>
      <c r="OH21" s="1332"/>
      <c r="OI21" s="1332"/>
      <c r="OJ21" s="1332"/>
      <c r="OK21" s="1332"/>
      <c r="OL21" s="1332"/>
      <c r="OM21" s="1332"/>
      <c r="ON21" s="1332"/>
      <c r="OO21" s="1332"/>
      <c r="OP21" s="1332"/>
      <c r="OQ21" s="1332"/>
      <c r="OR21" s="1332"/>
      <c r="OS21" s="1332"/>
      <c r="OT21" s="1332"/>
      <c r="OU21" s="1332"/>
      <c r="OV21" s="1332"/>
      <c r="OW21" s="1332"/>
      <c r="OX21" s="1332"/>
      <c r="OY21" s="1332"/>
      <c r="OZ21" s="1332"/>
      <c r="PA21" s="1332"/>
      <c r="PB21" s="1332"/>
      <c r="PC21" s="1332"/>
      <c r="PD21" s="1332"/>
      <c r="PE21" s="1332"/>
      <c r="PF21" s="1332"/>
      <c r="PG21" s="1332"/>
      <c r="PH21" s="1332"/>
      <c r="PI21" s="1332"/>
      <c r="PJ21" s="1332"/>
      <c r="PK21" s="1332"/>
      <c r="PL21" s="1332"/>
      <c r="PM21" s="1332"/>
      <c r="PN21" s="1332"/>
      <c r="PO21" s="1332"/>
      <c r="PP21" s="1332"/>
      <c r="PQ21" s="1332"/>
      <c r="PR21" s="1332"/>
      <c r="PS21" s="1332"/>
      <c r="PT21" s="1332"/>
      <c r="PU21" s="1332"/>
      <c r="PV21" s="1332"/>
      <c r="PW21" s="1332"/>
      <c r="PX21" s="1332"/>
      <c r="PY21" s="1332"/>
      <c r="PZ21" s="1332"/>
      <c r="QA21" s="1332"/>
      <c r="QB21" s="1332"/>
      <c r="QC21" s="1332"/>
      <c r="QD21" s="1332"/>
      <c r="QE21" s="1332"/>
      <c r="QF21" s="1332"/>
      <c r="QG21" s="1332"/>
      <c r="QH21" s="1332"/>
      <c r="QI21" s="1332"/>
      <c r="QJ21" s="1332"/>
      <c r="QK21" s="1332"/>
      <c r="QL21" s="1332"/>
      <c r="QM21" s="1332"/>
      <c r="QN21" s="1332"/>
      <c r="QO21" s="1332"/>
      <c r="QP21" s="1332"/>
      <c r="QQ21" s="1332"/>
      <c r="QR21" s="1332"/>
      <c r="QS21" s="1332"/>
      <c r="QT21" s="1332"/>
      <c r="QU21" s="1332"/>
      <c r="QV21" s="1332"/>
      <c r="QW21" s="1332"/>
      <c r="QX21" s="1332"/>
      <c r="QY21" s="1332"/>
      <c r="QZ21" s="1332"/>
      <c r="RA21" s="1332"/>
      <c r="RB21" s="1332"/>
      <c r="RC21" s="1332"/>
      <c r="RD21" s="1332"/>
      <c r="RE21" s="1332"/>
      <c r="RF21" s="1332"/>
      <c r="RG21" s="1332"/>
      <c r="RH21" s="1332"/>
      <c r="RI21" s="1332"/>
      <c r="RJ21" s="645"/>
    </row>
    <row r="22" spans="1:478" s="643" customFormat="1" ht="15">
      <c r="A22" s="1458"/>
      <c r="B22" s="635" t="s">
        <v>61</v>
      </c>
      <c r="C22" s="652" t="s">
        <v>290</v>
      </c>
      <c r="D22" s="938">
        <v>6</v>
      </c>
      <c r="E22" s="939">
        <f t="shared" si="1"/>
        <v>0.34918964154928889</v>
      </c>
      <c r="F22" s="940" t="s">
        <v>42</v>
      </c>
      <c r="G22" s="653">
        <v>181</v>
      </c>
      <c r="H22" s="941">
        <v>307</v>
      </c>
      <c r="I22" s="639">
        <v>25</v>
      </c>
      <c r="J22" s="639">
        <v>31</v>
      </c>
      <c r="K22" s="639">
        <f t="shared" si="2"/>
        <v>6</v>
      </c>
      <c r="L22" s="640">
        <f t="shared" si="3"/>
        <v>55567</v>
      </c>
      <c r="M22" s="639">
        <v>25</v>
      </c>
      <c r="N22" s="639">
        <f t="shared" si="4"/>
        <v>4525</v>
      </c>
      <c r="O22" s="639">
        <f t="shared" si="5"/>
        <v>4525</v>
      </c>
      <c r="P22" s="639">
        <f t="shared" si="6"/>
        <v>1086</v>
      </c>
      <c r="Q22" s="639">
        <f t="shared" si="7"/>
        <v>5611</v>
      </c>
      <c r="R22" s="639">
        <v>0</v>
      </c>
      <c r="S22" s="639">
        <f t="shared" si="8"/>
        <v>10136</v>
      </c>
      <c r="T22" s="639">
        <v>35437.99</v>
      </c>
      <c r="U22" s="639">
        <f t="shared" si="9"/>
        <v>9376.5032377428306</v>
      </c>
      <c r="V22" s="639">
        <f t="shared" si="10"/>
        <v>32782.599444958374</v>
      </c>
      <c r="W22" s="641">
        <f>IF(L22=0,0,(HLOOKUP(F22,'2012-2013 CE W T&amp;D &amp; ConsCredit'!$C$6:$P$36,D22+1,FALSE)))</f>
        <v>0.48027285935078323</v>
      </c>
      <c r="X22" s="639">
        <f t="shared" si="0"/>
        <v>26687.321975544972</v>
      </c>
      <c r="Y22" s="642">
        <f t="shared" si="14"/>
        <v>6.3424413038244003</v>
      </c>
      <c r="Z22" s="942"/>
      <c r="AA22" s="639">
        <f t="shared" si="11"/>
        <v>9050</v>
      </c>
      <c r="AB22" s="639">
        <f t="shared" si="12"/>
        <v>8371.8778908418135</v>
      </c>
      <c r="AC22" s="641">
        <f>IF(L22=0,0,(HLOOKUP(F22,'2012-2013 CE W T&amp;D No ConsCredi'!$C$6:$P$36,D22+1,FALSE)))</f>
        <v>0.43661169031889391</v>
      </c>
      <c r="AD22" s="639">
        <f t="shared" si="13"/>
        <v>24261.201795949979</v>
      </c>
      <c r="AE22" s="642">
        <f t="shared" si="15"/>
        <v>2.8979402366212073</v>
      </c>
      <c r="AF22" s="1332"/>
      <c r="AG22" s="1332"/>
      <c r="AH22" s="1332"/>
      <c r="AI22" s="1332"/>
      <c r="AJ22" s="1332"/>
      <c r="AK22" s="1332"/>
      <c r="AL22" s="1332"/>
      <c r="AM22" s="1332"/>
      <c r="AN22" s="1332"/>
      <c r="AO22" s="1332"/>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32"/>
      <c r="HW22" s="1332"/>
      <c r="HX22" s="1332"/>
      <c r="HY22" s="1332"/>
      <c r="HZ22" s="1332"/>
      <c r="IA22" s="1332"/>
      <c r="IB22" s="1332"/>
      <c r="IC22" s="1332"/>
      <c r="ID22" s="1332"/>
      <c r="IE22" s="1332"/>
      <c r="IF22" s="1332"/>
      <c r="IG22" s="1332"/>
      <c r="IH22" s="1332"/>
      <c r="II22" s="1332"/>
      <c r="IJ22" s="1332"/>
      <c r="IK22" s="1332"/>
      <c r="IL22" s="1332"/>
      <c r="IM22" s="1332"/>
      <c r="IN22" s="1332"/>
      <c r="IO22" s="1332"/>
      <c r="IP22" s="1332"/>
      <c r="IQ22" s="1332"/>
      <c r="IR22" s="1332"/>
      <c r="IS22" s="1332"/>
      <c r="IT22" s="1332"/>
      <c r="IU22" s="1332"/>
      <c r="IV22" s="1332"/>
      <c r="IW22" s="1332"/>
      <c r="IX22" s="1332"/>
      <c r="IY22" s="1332"/>
      <c r="IZ22" s="1332"/>
      <c r="JA22" s="1332"/>
      <c r="JB22" s="1332"/>
      <c r="JC22" s="1332"/>
      <c r="JD22" s="1332"/>
      <c r="JE22" s="1332"/>
      <c r="JF22" s="1332"/>
      <c r="JG22" s="1332"/>
      <c r="JH22" s="1332"/>
      <c r="JI22" s="1332"/>
      <c r="JJ22" s="1332"/>
      <c r="JK22" s="1332"/>
      <c r="JL22" s="1332"/>
      <c r="JM22" s="1332"/>
      <c r="JN22" s="1332"/>
      <c r="JO22" s="1332"/>
      <c r="JP22" s="1332"/>
      <c r="JQ22" s="1332"/>
      <c r="JR22" s="1332"/>
      <c r="JS22" s="1332"/>
      <c r="JT22" s="1332"/>
      <c r="JU22" s="1332"/>
      <c r="JV22" s="1332"/>
      <c r="JW22" s="1332"/>
      <c r="JX22" s="1332"/>
      <c r="JY22" s="1332"/>
      <c r="JZ22" s="1332"/>
      <c r="KA22" s="1332"/>
      <c r="KB22" s="1332"/>
      <c r="KC22" s="1332"/>
      <c r="KD22" s="1332"/>
      <c r="KE22" s="1332"/>
      <c r="KF22" s="1332"/>
      <c r="KG22" s="1332"/>
      <c r="KH22" s="1332"/>
      <c r="KI22" s="1332"/>
      <c r="KJ22" s="1332"/>
      <c r="KK22" s="1332"/>
      <c r="KL22" s="1332"/>
      <c r="KM22" s="1332"/>
      <c r="KN22" s="1332"/>
      <c r="KO22" s="1332"/>
      <c r="KP22" s="1332"/>
      <c r="KQ22" s="1332"/>
      <c r="KR22" s="1332"/>
      <c r="KS22" s="1332"/>
      <c r="KT22" s="1332"/>
      <c r="KU22" s="1332"/>
      <c r="KV22" s="1332"/>
      <c r="KW22" s="1332"/>
      <c r="KX22" s="1332"/>
      <c r="KY22" s="1332"/>
      <c r="KZ22" s="1332"/>
      <c r="LA22" s="1332"/>
      <c r="LB22" s="1332"/>
      <c r="LC22" s="1332"/>
      <c r="LD22" s="1332"/>
      <c r="LE22" s="1332"/>
      <c r="LF22" s="1332"/>
      <c r="LG22" s="1332"/>
      <c r="LH22" s="1332"/>
      <c r="LI22" s="1332"/>
      <c r="LJ22" s="1332"/>
      <c r="LK22" s="1332"/>
      <c r="LL22" s="1332"/>
      <c r="LM22" s="1332"/>
      <c r="LN22" s="1332"/>
      <c r="LO22" s="1332"/>
      <c r="LP22" s="1332"/>
      <c r="LQ22" s="1332"/>
      <c r="LR22" s="1332"/>
      <c r="LS22" s="1332"/>
      <c r="LT22" s="1332"/>
      <c r="LU22" s="1332"/>
      <c r="LV22" s="1332"/>
      <c r="LW22" s="1332"/>
      <c r="LX22" s="1332"/>
      <c r="LY22" s="1332"/>
      <c r="LZ22" s="1332"/>
      <c r="MA22" s="1332"/>
      <c r="MB22" s="1332"/>
      <c r="MC22" s="1332"/>
      <c r="MD22" s="1332"/>
      <c r="ME22" s="1332"/>
      <c r="MF22" s="1332"/>
      <c r="MG22" s="1332"/>
      <c r="MH22" s="1332"/>
      <c r="MI22" s="1332"/>
      <c r="MJ22" s="1332"/>
      <c r="MK22" s="1332"/>
      <c r="ML22" s="1332"/>
      <c r="MM22" s="1332"/>
      <c r="MN22" s="1332"/>
      <c r="MO22" s="1332"/>
      <c r="MP22" s="1332"/>
      <c r="MQ22" s="1332"/>
      <c r="MR22" s="1332"/>
      <c r="MS22" s="1332"/>
      <c r="MT22" s="1332"/>
      <c r="MU22" s="1332"/>
      <c r="MV22" s="1332"/>
      <c r="MW22" s="1332"/>
      <c r="MX22" s="1332"/>
      <c r="MY22" s="1332"/>
      <c r="MZ22" s="1332"/>
      <c r="NA22" s="1332"/>
      <c r="NB22" s="1332"/>
      <c r="NC22" s="1332"/>
      <c r="ND22" s="1332"/>
      <c r="NE22" s="1332"/>
      <c r="NF22" s="1332"/>
      <c r="NG22" s="1332"/>
      <c r="NH22" s="1332"/>
      <c r="NI22" s="1332"/>
      <c r="NJ22" s="1332"/>
      <c r="NK22" s="1332"/>
      <c r="NL22" s="1332"/>
      <c r="NM22" s="1332"/>
      <c r="NN22" s="1332"/>
      <c r="NO22" s="1332"/>
      <c r="NP22" s="1332"/>
      <c r="NQ22" s="1332"/>
      <c r="NR22" s="1332"/>
      <c r="NS22" s="1332"/>
      <c r="NT22" s="1332"/>
      <c r="NU22" s="1332"/>
      <c r="NV22" s="1332"/>
      <c r="NW22" s="1332"/>
      <c r="NX22" s="1332"/>
      <c r="NY22" s="1332"/>
      <c r="NZ22" s="1332"/>
      <c r="OA22" s="1332"/>
      <c r="OB22" s="1332"/>
      <c r="OC22" s="1332"/>
      <c r="OD22" s="1332"/>
      <c r="OE22" s="1332"/>
      <c r="OF22" s="1332"/>
      <c r="OG22" s="1332"/>
      <c r="OH22" s="1332"/>
      <c r="OI22" s="1332"/>
      <c r="OJ22" s="1332"/>
      <c r="OK22" s="1332"/>
      <c r="OL22" s="1332"/>
      <c r="OM22" s="1332"/>
      <c r="ON22" s="1332"/>
      <c r="OO22" s="1332"/>
      <c r="OP22" s="1332"/>
      <c r="OQ22" s="1332"/>
      <c r="OR22" s="1332"/>
      <c r="OS22" s="1332"/>
      <c r="OT22" s="1332"/>
      <c r="OU22" s="1332"/>
      <c r="OV22" s="1332"/>
      <c r="OW22" s="1332"/>
      <c r="OX22" s="1332"/>
      <c r="OY22" s="1332"/>
      <c r="OZ22" s="1332"/>
      <c r="PA22" s="1332"/>
      <c r="PB22" s="1332"/>
      <c r="PC22" s="1332"/>
      <c r="PD22" s="1332"/>
      <c r="PE22" s="1332"/>
      <c r="PF22" s="1332"/>
      <c r="PG22" s="1332"/>
      <c r="PH22" s="1332"/>
      <c r="PI22" s="1332"/>
      <c r="PJ22" s="1332"/>
      <c r="PK22" s="1332"/>
      <c r="PL22" s="1332"/>
      <c r="PM22" s="1332"/>
      <c r="PN22" s="1332"/>
      <c r="PO22" s="1332"/>
      <c r="PP22" s="1332"/>
      <c r="PQ22" s="1332"/>
      <c r="PR22" s="1332"/>
      <c r="PS22" s="1332"/>
      <c r="PT22" s="1332"/>
      <c r="PU22" s="1332"/>
      <c r="PV22" s="1332"/>
      <c r="PW22" s="1332"/>
      <c r="PX22" s="1332"/>
      <c r="PY22" s="1332"/>
      <c r="PZ22" s="1332"/>
      <c r="QA22" s="1332"/>
      <c r="QB22" s="1332"/>
      <c r="QC22" s="1332"/>
      <c r="QD22" s="1332"/>
      <c r="QE22" s="1332"/>
      <c r="QF22" s="1332"/>
      <c r="QG22" s="1332"/>
      <c r="QH22" s="1332"/>
      <c r="QI22" s="1332"/>
      <c r="QJ22" s="1332"/>
      <c r="QK22" s="1332"/>
      <c r="QL22" s="1332"/>
      <c r="QM22" s="1332"/>
      <c r="QN22" s="1332"/>
      <c r="QO22" s="1332"/>
      <c r="QP22" s="1332"/>
      <c r="QQ22" s="1332"/>
      <c r="QR22" s="1332"/>
      <c r="QS22" s="1332"/>
      <c r="QT22" s="1332"/>
      <c r="QU22" s="1332"/>
      <c r="QV22" s="1332"/>
      <c r="QW22" s="1332"/>
      <c r="QX22" s="1332"/>
      <c r="QY22" s="1332"/>
      <c r="QZ22" s="1332"/>
      <c r="RA22" s="1332"/>
      <c r="RB22" s="1332"/>
      <c r="RC22" s="1332"/>
      <c r="RD22" s="1332"/>
      <c r="RE22" s="1332"/>
      <c r="RF22" s="1332"/>
      <c r="RG22" s="1332"/>
      <c r="RH22" s="1332"/>
      <c r="RI22" s="1332"/>
      <c r="RJ22" s="645"/>
    </row>
    <row r="23" spans="1:478" s="643" customFormat="1" ht="15">
      <c r="A23" s="1459"/>
      <c r="B23" s="635" t="s">
        <v>61</v>
      </c>
      <c r="C23" s="652" t="s">
        <v>291</v>
      </c>
      <c r="D23" s="938">
        <v>30</v>
      </c>
      <c r="E23" s="939">
        <f t="shared" si="1"/>
        <v>0.43988833135584465</v>
      </c>
      <c r="F23" s="940" t="s">
        <v>40</v>
      </c>
      <c r="G23" s="653">
        <v>400</v>
      </c>
      <c r="H23" s="941">
        <v>35</v>
      </c>
      <c r="I23" s="639">
        <v>14</v>
      </c>
      <c r="J23" s="639">
        <v>40</v>
      </c>
      <c r="K23" s="639">
        <f t="shared" si="2"/>
        <v>26</v>
      </c>
      <c r="L23" s="640">
        <f t="shared" si="3"/>
        <v>14000</v>
      </c>
      <c r="M23" s="639">
        <v>15</v>
      </c>
      <c r="N23" s="639">
        <f t="shared" si="4"/>
        <v>6000</v>
      </c>
      <c r="O23" s="639">
        <f t="shared" si="5"/>
        <v>5600</v>
      </c>
      <c r="P23" s="639">
        <f t="shared" si="6"/>
        <v>10400</v>
      </c>
      <c r="Q23" s="639">
        <f t="shared" si="7"/>
        <v>16000</v>
      </c>
      <c r="R23" s="639">
        <v>0</v>
      </c>
      <c r="S23" s="639">
        <f t="shared" si="8"/>
        <v>22000</v>
      </c>
      <c r="T23" s="639">
        <v>0</v>
      </c>
      <c r="U23" s="639">
        <f t="shared" si="9"/>
        <v>20351.526364477337</v>
      </c>
      <c r="V23" s="639">
        <f t="shared" si="10"/>
        <v>0</v>
      </c>
      <c r="W23" s="641">
        <f>IF(L23=0,0,(HLOOKUP(F23,'2012-2013 CE W T&amp;D &amp; ConsCredit'!$C$6:$P$36,D23+1,FALSE)))</f>
        <v>1.4992341281715671</v>
      </c>
      <c r="X23" s="639">
        <f t="shared" si="0"/>
        <v>20989.27779440194</v>
      </c>
      <c r="Y23" s="642">
        <f t="shared" si="14"/>
        <v>1.0313367861703862</v>
      </c>
      <c r="Z23" s="942"/>
      <c r="AA23" s="639">
        <f t="shared" si="11"/>
        <v>11600</v>
      </c>
      <c r="AB23" s="639">
        <f t="shared" si="12"/>
        <v>10730.804810360778</v>
      </c>
      <c r="AC23" s="641">
        <f>IF(L23=0,0,(HLOOKUP(F23,'2012-2013 CE W T&amp;D No ConsCredi'!$C$6:$P$36,D23+1,FALSE)))</f>
        <v>1.3629401165196064</v>
      </c>
      <c r="AD23" s="639">
        <f t="shared" si="13"/>
        <v>19081.161631274492</v>
      </c>
      <c r="AE23" s="642">
        <f t="shared" si="15"/>
        <v>1.7781668727075624</v>
      </c>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32"/>
      <c r="HW23" s="1332"/>
      <c r="HX23" s="1332"/>
      <c r="HY23" s="1332"/>
      <c r="HZ23" s="1332"/>
      <c r="IA23" s="1332"/>
      <c r="IB23" s="1332"/>
      <c r="IC23" s="1332"/>
      <c r="ID23" s="1332"/>
      <c r="IE23" s="1332"/>
      <c r="IF23" s="1332"/>
      <c r="IG23" s="1332"/>
      <c r="IH23" s="1332"/>
      <c r="II23" s="1332"/>
      <c r="IJ23" s="1332"/>
      <c r="IK23" s="1332"/>
      <c r="IL23" s="1332"/>
      <c r="IM23" s="1332"/>
      <c r="IN23" s="1332"/>
      <c r="IO23" s="1332"/>
      <c r="IP23" s="1332"/>
      <c r="IQ23" s="1332"/>
      <c r="IR23" s="1332"/>
      <c r="IS23" s="1332"/>
      <c r="IT23" s="1332"/>
      <c r="IU23" s="1332"/>
      <c r="IV23" s="1332"/>
      <c r="IW23" s="1332"/>
      <c r="IX23" s="1332"/>
      <c r="IY23" s="1332"/>
      <c r="IZ23" s="1332"/>
      <c r="JA23" s="1332"/>
      <c r="JB23" s="1332"/>
      <c r="JC23" s="1332"/>
      <c r="JD23" s="1332"/>
      <c r="JE23" s="1332"/>
      <c r="JF23" s="1332"/>
      <c r="JG23" s="1332"/>
      <c r="JH23" s="1332"/>
      <c r="JI23" s="1332"/>
      <c r="JJ23" s="1332"/>
      <c r="JK23" s="1332"/>
      <c r="JL23" s="1332"/>
      <c r="JM23" s="1332"/>
      <c r="JN23" s="1332"/>
      <c r="JO23" s="1332"/>
      <c r="JP23" s="1332"/>
      <c r="JQ23" s="1332"/>
      <c r="JR23" s="1332"/>
      <c r="JS23" s="1332"/>
      <c r="JT23" s="1332"/>
      <c r="JU23" s="1332"/>
      <c r="JV23" s="1332"/>
      <c r="JW23" s="1332"/>
      <c r="JX23" s="1332"/>
      <c r="JY23" s="1332"/>
      <c r="JZ23" s="1332"/>
      <c r="KA23" s="1332"/>
      <c r="KB23" s="1332"/>
      <c r="KC23" s="1332"/>
      <c r="KD23" s="1332"/>
      <c r="KE23" s="1332"/>
      <c r="KF23" s="1332"/>
      <c r="KG23" s="1332"/>
      <c r="KH23" s="1332"/>
      <c r="KI23" s="1332"/>
      <c r="KJ23" s="1332"/>
      <c r="KK23" s="1332"/>
      <c r="KL23" s="1332"/>
      <c r="KM23" s="1332"/>
      <c r="KN23" s="1332"/>
      <c r="KO23" s="1332"/>
      <c r="KP23" s="1332"/>
      <c r="KQ23" s="1332"/>
      <c r="KR23" s="1332"/>
      <c r="KS23" s="1332"/>
      <c r="KT23" s="1332"/>
      <c r="KU23" s="1332"/>
      <c r="KV23" s="1332"/>
      <c r="KW23" s="1332"/>
      <c r="KX23" s="1332"/>
      <c r="KY23" s="1332"/>
      <c r="KZ23" s="1332"/>
      <c r="LA23" s="1332"/>
      <c r="LB23" s="1332"/>
      <c r="LC23" s="1332"/>
      <c r="LD23" s="1332"/>
      <c r="LE23" s="1332"/>
      <c r="LF23" s="1332"/>
      <c r="LG23" s="1332"/>
      <c r="LH23" s="1332"/>
      <c r="LI23" s="1332"/>
      <c r="LJ23" s="1332"/>
      <c r="LK23" s="1332"/>
      <c r="LL23" s="1332"/>
      <c r="LM23" s="1332"/>
      <c r="LN23" s="1332"/>
      <c r="LO23" s="1332"/>
      <c r="LP23" s="1332"/>
      <c r="LQ23" s="1332"/>
      <c r="LR23" s="1332"/>
      <c r="LS23" s="1332"/>
      <c r="LT23" s="1332"/>
      <c r="LU23" s="1332"/>
      <c r="LV23" s="1332"/>
      <c r="LW23" s="1332"/>
      <c r="LX23" s="1332"/>
      <c r="LY23" s="1332"/>
      <c r="LZ23" s="1332"/>
      <c r="MA23" s="1332"/>
      <c r="MB23" s="1332"/>
      <c r="MC23" s="1332"/>
      <c r="MD23" s="1332"/>
      <c r="ME23" s="1332"/>
      <c r="MF23" s="1332"/>
      <c r="MG23" s="1332"/>
      <c r="MH23" s="1332"/>
      <c r="MI23" s="1332"/>
      <c r="MJ23" s="1332"/>
      <c r="MK23" s="1332"/>
      <c r="ML23" s="1332"/>
      <c r="MM23" s="1332"/>
      <c r="MN23" s="1332"/>
      <c r="MO23" s="1332"/>
      <c r="MP23" s="1332"/>
      <c r="MQ23" s="1332"/>
      <c r="MR23" s="1332"/>
      <c r="MS23" s="1332"/>
      <c r="MT23" s="1332"/>
      <c r="MU23" s="1332"/>
      <c r="MV23" s="1332"/>
      <c r="MW23" s="1332"/>
      <c r="MX23" s="1332"/>
      <c r="MY23" s="1332"/>
      <c r="MZ23" s="1332"/>
      <c r="NA23" s="1332"/>
      <c r="NB23" s="1332"/>
      <c r="NC23" s="1332"/>
      <c r="ND23" s="1332"/>
      <c r="NE23" s="1332"/>
      <c r="NF23" s="1332"/>
      <c r="NG23" s="1332"/>
      <c r="NH23" s="1332"/>
      <c r="NI23" s="1332"/>
      <c r="NJ23" s="1332"/>
      <c r="NK23" s="1332"/>
      <c r="NL23" s="1332"/>
      <c r="NM23" s="1332"/>
      <c r="NN23" s="1332"/>
      <c r="NO23" s="1332"/>
      <c r="NP23" s="1332"/>
      <c r="NQ23" s="1332"/>
      <c r="NR23" s="1332"/>
      <c r="NS23" s="1332"/>
      <c r="NT23" s="1332"/>
      <c r="NU23" s="1332"/>
      <c r="NV23" s="1332"/>
      <c r="NW23" s="1332"/>
      <c r="NX23" s="1332"/>
      <c r="NY23" s="1332"/>
      <c r="NZ23" s="1332"/>
      <c r="OA23" s="1332"/>
      <c r="OB23" s="1332"/>
      <c r="OC23" s="1332"/>
      <c r="OD23" s="1332"/>
      <c r="OE23" s="1332"/>
      <c r="OF23" s="1332"/>
      <c r="OG23" s="1332"/>
      <c r="OH23" s="1332"/>
      <c r="OI23" s="1332"/>
      <c r="OJ23" s="1332"/>
      <c r="OK23" s="1332"/>
      <c r="OL23" s="1332"/>
      <c r="OM23" s="1332"/>
      <c r="ON23" s="1332"/>
      <c r="OO23" s="1332"/>
      <c r="OP23" s="1332"/>
      <c r="OQ23" s="1332"/>
      <c r="OR23" s="1332"/>
      <c r="OS23" s="1332"/>
      <c r="OT23" s="1332"/>
      <c r="OU23" s="1332"/>
      <c r="OV23" s="1332"/>
      <c r="OW23" s="1332"/>
      <c r="OX23" s="1332"/>
      <c r="OY23" s="1332"/>
      <c r="OZ23" s="1332"/>
      <c r="PA23" s="1332"/>
      <c r="PB23" s="1332"/>
      <c r="PC23" s="1332"/>
      <c r="PD23" s="1332"/>
      <c r="PE23" s="1332"/>
      <c r="PF23" s="1332"/>
      <c r="PG23" s="1332"/>
      <c r="PH23" s="1332"/>
      <c r="PI23" s="1332"/>
      <c r="PJ23" s="1332"/>
      <c r="PK23" s="1332"/>
      <c r="PL23" s="1332"/>
      <c r="PM23" s="1332"/>
      <c r="PN23" s="1332"/>
      <c r="PO23" s="1332"/>
      <c r="PP23" s="1332"/>
      <c r="PQ23" s="1332"/>
      <c r="PR23" s="1332"/>
      <c r="PS23" s="1332"/>
      <c r="PT23" s="1332"/>
      <c r="PU23" s="1332"/>
      <c r="PV23" s="1332"/>
      <c r="PW23" s="1332"/>
      <c r="PX23" s="1332"/>
      <c r="PY23" s="1332"/>
      <c r="PZ23" s="1332"/>
      <c r="QA23" s="1332"/>
      <c r="QB23" s="1332"/>
      <c r="QC23" s="1332"/>
      <c r="QD23" s="1332"/>
      <c r="QE23" s="1332"/>
      <c r="QF23" s="1332"/>
      <c r="QG23" s="1332"/>
      <c r="QH23" s="1332"/>
      <c r="QI23" s="1332"/>
      <c r="QJ23" s="1332"/>
      <c r="QK23" s="1332"/>
      <c r="QL23" s="1332"/>
      <c r="QM23" s="1332"/>
      <c r="QN23" s="1332"/>
      <c r="QO23" s="1332"/>
      <c r="QP23" s="1332"/>
      <c r="QQ23" s="1332"/>
      <c r="QR23" s="1332"/>
      <c r="QS23" s="1332"/>
      <c r="QT23" s="1332"/>
      <c r="QU23" s="1332"/>
      <c r="QV23" s="1332"/>
      <c r="QW23" s="1332"/>
      <c r="QX23" s="1332"/>
      <c r="QY23" s="1332"/>
      <c r="QZ23" s="1332"/>
      <c r="RA23" s="1332"/>
      <c r="RB23" s="1332"/>
      <c r="RC23" s="1332"/>
      <c r="RD23" s="1332"/>
      <c r="RE23" s="1332"/>
      <c r="RF23" s="1332"/>
      <c r="RG23" s="1332"/>
      <c r="RH23" s="1332"/>
      <c r="RI23" s="1332"/>
      <c r="RJ23" s="645"/>
    </row>
    <row r="24" spans="1:478" s="643" customFormat="1" ht="15">
      <c r="A24" s="1459"/>
      <c r="B24" s="635" t="s">
        <v>61</v>
      </c>
      <c r="C24" s="652" t="s">
        <v>292</v>
      </c>
      <c r="D24" s="938">
        <v>30</v>
      </c>
      <c r="E24" s="939">
        <f t="shared" si="1"/>
        <v>1.1499937805445652</v>
      </c>
      <c r="F24" s="940" t="s">
        <v>40</v>
      </c>
      <c r="G24" s="653">
        <v>600</v>
      </c>
      <c r="H24" s="941">
        <v>61</v>
      </c>
      <c r="I24" s="639">
        <v>30</v>
      </c>
      <c r="J24" s="639">
        <v>50</v>
      </c>
      <c r="K24" s="639">
        <f t="shared" si="2"/>
        <v>20</v>
      </c>
      <c r="L24" s="640">
        <f t="shared" si="3"/>
        <v>36600</v>
      </c>
      <c r="M24" s="639">
        <v>15</v>
      </c>
      <c r="N24" s="639">
        <f t="shared" si="4"/>
        <v>9000</v>
      </c>
      <c r="O24" s="639">
        <f t="shared" si="5"/>
        <v>18000</v>
      </c>
      <c r="P24" s="639">
        <f t="shared" si="6"/>
        <v>12000</v>
      </c>
      <c r="Q24" s="639">
        <f t="shared" si="7"/>
        <v>30000</v>
      </c>
      <c r="R24" s="639">
        <v>0</v>
      </c>
      <c r="S24" s="639">
        <f t="shared" si="8"/>
        <v>39000</v>
      </c>
      <c r="T24" s="639">
        <v>0</v>
      </c>
      <c r="U24" s="639">
        <f t="shared" si="9"/>
        <v>36077.705827937098</v>
      </c>
      <c r="V24" s="639">
        <f t="shared" si="10"/>
        <v>0</v>
      </c>
      <c r="W24" s="641">
        <f>IF(L24=0,0,(HLOOKUP(F24,'2012-2013 CE W T&amp;D &amp; ConsCredit'!$C$6:$P$36,D24+1,FALSE)))</f>
        <v>1.4992341281715671</v>
      </c>
      <c r="X24" s="639">
        <f t="shared" si="0"/>
        <v>54871.969091079358</v>
      </c>
      <c r="Y24" s="642">
        <f t="shared" si="14"/>
        <v>1.5209384253194047</v>
      </c>
      <c r="Z24" s="942"/>
      <c r="AA24" s="639">
        <f t="shared" si="11"/>
        <v>27000</v>
      </c>
      <c r="AB24" s="639">
        <f t="shared" si="12"/>
        <v>24976.873265494913</v>
      </c>
      <c r="AC24" s="641">
        <f>IF(L24=0,0,(HLOOKUP(F24,'2012-2013 CE W T&amp;D No ConsCredi'!$C$6:$P$36,D24+1,FALSE)))</f>
        <v>1.3629401165196064</v>
      </c>
      <c r="AD24" s="639">
        <f t="shared" si="13"/>
        <v>49883.608264617593</v>
      </c>
      <c r="AE24" s="642">
        <f t="shared" si="15"/>
        <v>1.9971918716315413</v>
      </c>
      <c r="AF24" s="1332"/>
      <c r="AG24" s="1332"/>
      <c r="AH24" s="1332"/>
      <c r="AI24" s="1332"/>
      <c r="AJ24" s="1332"/>
      <c r="AK24" s="1332"/>
      <c r="AL24" s="1332"/>
      <c r="AM24" s="1332"/>
      <c r="AN24" s="1332"/>
      <c r="AO24" s="1332"/>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32"/>
      <c r="HW24" s="1332"/>
      <c r="HX24" s="1332"/>
      <c r="HY24" s="1332"/>
      <c r="HZ24" s="1332"/>
      <c r="IA24" s="1332"/>
      <c r="IB24" s="1332"/>
      <c r="IC24" s="1332"/>
      <c r="ID24" s="1332"/>
      <c r="IE24" s="1332"/>
      <c r="IF24" s="1332"/>
      <c r="IG24" s="1332"/>
      <c r="IH24" s="1332"/>
      <c r="II24" s="1332"/>
      <c r="IJ24" s="1332"/>
      <c r="IK24" s="1332"/>
      <c r="IL24" s="1332"/>
      <c r="IM24" s="1332"/>
      <c r="IN24" s="1332"/>
      <c r="IO24" s="1332"/>
      <c r="IP24" s="1332"/>
      <c r="IQ24" s="1332"/>
      <c r="IR24" s="1332"/>
      <c r="IS24" s="1332"/>
      <c r="IT24" s="1332"/>
      <c r="IU24" s="1332"/>
      <c r="IV24" s="1332"/>
      <c r="IW24" s="1332"/>
      <c r="IX24" s="1332"/>
      <c r="IY24" s="1332"/>
      <c r="IZ24" s="1332"/>
      <c r="JA24" s="1332"/>
      <c r="JB24" s="1332"/>
      <c r="JC24" s="1332"/>
      <c r="JD24" s="1332"/>
      <c r="JE24" s="1332"/>
      <c r="JF24" s="1332"/>
      <c r="JG24" s="1332"/>
      <c r="JH24" s="1332"/>
      <c r="JI24" s="1332"/>
      <c r="JJ24" s="1332"/>
      <c r="JK24" s="1332"/>
      <c r="JL24" s="1332"/>
      <c r="JM24" s="1332"/>
      <c r="JN24" s="1332"/>
      <c r="JO24" s="1332"/>
      <c r="JP24" s="1332"/>
      <c r="JQ24" s="1332"/>
      <c r="JR24" s="1332"/>
      <c r="JS24" s="1332"/>
      <c r="JT24" s="1332"/>
      <c r="JU24" s="1332"/>
      <c r="JV24" s="1332"/>
      <c r="JW24" s="1332"/>
      <c r="JX24" s="1332"/>
      <c r="JY24" s="1332"/>
      <c r="JZ24" s="1332"/>
      <c r="KA24" s="1332"/>
      <c r="KB24" s="1332"/>
      <c r="KC24" s="1332"/>
      <c r="KD24" s="1332"/>
      <c r="KE24" s="1332"/>
      <c r="KF24" s="1332"/>
      <c r="KG24" s="1332"/>
      <c r="KH24" s="1332"/>
      <c r="KI24" s="1332"/>
      <c r="KJ24" s="1332"/>
      <c r="KK24" s="1332"/>
      <c r="KL24" s="1332"/>
      <c r="KM24" s="1332"/>
      <c r="KN24" s="1332"/>
      <c r="KO24" s="1332"/>
      <c r="KP24" s="1332"/>
      <c r="KQ24" s="1332"/>
      <c r="KR24" s="1332"/>
      <c r="KS24" s="1332"/>
      <c r="KT24" s="1332"/>
      <c r="KU24" s="1332"/>
      <c r="KV24" s="1332"/>
      <c r="KW24" s="1332"/>
      <c r="KX24" s="1332"/>
      <c r="KY24" s="1332"/>
      <c r="KZ24" s="1332"/>
      <c r="LA24" s="1332"/>
      <c r="LB24" s="1332"/>
      <c r="LC24" s="1332"/>
      <c r="LD24" s="1332"/>
      <c r="LE24" s="1332"/>
      <c r="LF24" s="1332"/>
      <c r="LG24" s="1332"/>
      <c r="LH24" s="1332"/>
      <c r="LI24" s="1332"/>
      <c r="LJ24" s="1332"/>
      <c r="LK24" s="1332"/>
      <c r="LL24" s="1332"/>
      <c r="LM24" s="1332"/>
      <c r="LN24" s="1332"/>
      <c r="LO24" s="1332"/>
      <c r="LP24" s="1332"/>
      <c r="LQ24" s="1332"/>
      <c r="LR24" s="1332"/>
      <c r="LS24" s="1332"/>
      <c r="LT24" s="1332"/>
      <c r="LU24" s="1332"/>
      <c r="LV24" s="1332"/>
      <c r="LW24" s="1332"/>
      <c r="LX24" s="1332"/>
      <c r="LY24" s="1332"/>
      <c r="LZ24" s="1332"/>
      <c r="MA24" s="1332"/>
      <c r="MB24" s="1332"/>
      <c r="MC24" s="1332"/>
      <c r="MD24" s="1332"/>
      <c r="ME24" s="1332"/>
      <c r="MF24" s="1332"/>
      <c r="MG24" s="1332"/>
      <c r="MH24" s="1332"/>
      <c r="MI24" s="1332"/>
      <c r="MJ24" s="1332"/>
      <c r="MK24" s="1332"/>
      <c r="ML24" s="1332"/>
      <c r="MM24" s="1332"/>
      <c r="MN24" s="1332"/>
      <c r="MO24" s="1332"/>
      <c r="MP24" s="1332"/>
      <c r="MQ24" s="1332"/>
      <c r="MR24" s="1332"/>
      <c r="MS24" s="1332"/>
      <c r="MT24" s="1332"/>
      <c r="MU24" s="1332"/>
      <c r="MV24" s="1332"/>
      <c r="MW24" s="1332"/>
      <c r="MX24" s="1332"/>
      <c r="MY24" s="1332"/>
      <c r="MZ24" s="1332"/>
      <c r="NA24" s="1332"/>
      <c r="NB24" s="1332"/>
      <c r="NC24" s="1332"/>
      <c r="ND24" s="1332"/>
      <c r="NE24" s="1332"/>
      <c r="NF24" s="1332"/>
      <c r="NG24" s="1332"/>
      <c r="NH24" s="1332"/>
      <c r="NI24" s="1332"/>
      <c r="NJ24" s="1332"/>
      <c r="NK24" s="1332"/>
      <c r="NL24" s="1332"/>
      <c r="NM24" s="1332"/>
      <c r="NN24" s="1332"/>
      <c r="NO24" s="1332"/>
      <c r="NP24" s="1332"/>
      <c r="NQ24" s="1332"/>
      <c r="NR24" s="1332"/>
      <c r="NS24" s="1332"/>
      <c r="NT24" s="1332"/>
      <c r="NU24" s="1332"/>
      <c r="NV24" s="1332"/>
      <c r="NW24" s="1332"/>
      <c r="NX24" s="1332"/>
      <c r="NY24" s="1332"/>
      <c r="NZ24" s="1332"/>
      <c r="OA24" s="1332"/>
      <c r="OB24" s="1332"/>
      <c r="OC24" s="1332"/>
      <c r="OD24" s="1332"/>
      <c r="OE24" s="1332"/>
      <c r="OF24" s="1332"/>
      <c r="OG24" s="1332"/>
      <c r="OH24" s="1332"/>
      <c r="OI24" s="1332"/>
      <c r="OJ24" s="1332"/>
      <c r="OK24" s="1332"/>
      <c r="OL24" s="1332"/>
      <c r="OM24" s="1332"/>
      <c r="ON24" s="1332"/>
      <c r="OO24" s="1332"/>
      <c r="OP24" s="1332"/>
      <c r="OQ24" s="1332"/>
      <c r="OR24" s="1332"/>
      <c r="OS24" s="1332"/>
      <c r="OT24" s="1332"/>
      <c r="OU24" s="1332"/>
      <c r="OV24" s="1332"/>
      <c r="OW24" s="1332"/>
      <c r="OX24" s="1332"/>
      <c r="OY24" s="1332"/>
      <c r="OZ24" s="1332"/>
      <c r="PA24" s="1332"/>
      <c r="PB24" s="1332"/>
      <c r="PC24" s="1332"/>
      <c r="PD24" s="1332"/>
      <c r="PE24" s="1332"/>
      <c r="PF24" s="1332"/>
      <c r="PG24" s="1332"/>
      <c r="PH24" s="1332"/>
      <c r="PI24" s="1332"/>
      <c r="PJ24" s="1332"/>
      <c r="PK24" s="1332"/>
      <c r="PL24" s="1332"/>
      <c r="PM24" s="1332"/>
      <c r="PN24" s="1332"/>
      <c r="PO24" s="1332"/>
      <c r="PP24" s="1332"/>
      <c r="PQ24" s="1332"/>
      <c r="PR24" s="1332"/>
      <c r="PS24" s="1332"/>
      <c r="PT24" s="1332"/>
      <c r="PU24" s="1332"/>
      <c r="PV24" s="1332"/>
      <c r="PW24" s="1332"/>
      <c r="PX24" s="1332"/>
      <c r="PY24" s="1332"/>
      <c r="PZ24" s="1332"/>
      <c r="QA24" s="1332"/>
      <c r="QB24" s="1332"/>
      <c r="QC24" s="1332"/>
      <c r="QD24" s="1332"/>
      <c r="QE24" s="1332"/>
      <c r="QF24" s="1332"/>
      <c r="QG24" s="1332"/>
      <c r="QH24" s="1332"/>
      <c r="QI24" s="1332"/>
      <c r="QJ24" s="1332"/>
      <c r="QK24" s="1332"/>
      <c r="QL24" s="1332"/>
      <c r="QM24" s="1332"/>
      <c r="QN24" s="1332"/>
      <c r="QO24" s="1332"/>
      <c r="QP24" s="1332"/>
      <c r="QQ24" s="1332"/>
      <c r="QR24" s="1332"/>
      <c r="QS24" s="1332"/>
      <c r="QT24" s="1332"/>
      <c r="QU24" s="1332"/>
      <c r="QV24" s="1332"/>
      <c r="QW24" s="1332"/>
      <c r="QX24" s="1332"/>
      <c r="QY24" s="1332"/>
      <c r="QZ24" s="1332"/>
      <c r="RA24" s="1332"/>
      <c r="RB24" s="1332"/>
      <c r="RC24" s="1332"/>
      <c r="RD24" s="1332"/>
      <c r="RE24" s="1332"/>
      <c r="RF24" s="1332"/>
      <c r="RG24" s="1332"/>
      <c r="RH24" s="1332"/>
      <c r="RI24" s="1332"/>
      <c r="RJ24" s="645"/>
    </row>
    <row r="25" spans="1:478" s="668" customFormat="1" ht="15.75" thickBot="1">
      <c r="A25" s="1459"/>
      <c r="B25" s="635" t="s">
        <v>61</v>
      </c>
      <c r="C25" s="945" t="s">
        <v>556</v>
      </c>
      <c r="D25" s="946">
        <v>14</v>
      </c>
      <c r="E25" s="947">
        <f t="shared" si="1"/>
        <v>0.47214680898860661</v>
      </c>
      <c r="F25" s="948" t="s">
        <v>42</v>
      </c>
      <c r="G25" s="660">
        <v>350</v>
      </c>
      <c r="H25" s="949">
        <v>92</v>
      </c>
      <c r="I25" s="662">
        <v>50</v>
      </c>
      <c r="J25" s="662">
        <v>102</v>
      </c>
      <c r="K25" s="662">
        <f t="shared" si="2"/>
        <v>52</v>
      </c>
      <c r="L25" s="663">
        <f t="shared" si="3"/>
        <v>32200</v>
      </c>
      <c r="M25" s="662">
        <v>25</v>
      </c>
      <c r="N25" s="662">
        <f t="shared" si="4"/>
        <v>8750</v>
      </c>
      <c r="O25" s="662">
        <f t="shared" si="5"/>
        <v>17500</v>
      </c>
      <c r="P25" s="662">
        <f t="shared" si="6"/>
        <v>18200</v>
      </c>
      <c r="Q25" s="662">
        <f t="shared" si="7"/>
        <v>35700</v>
      </c>
      <c r="R25" s="662">
        <v>0</v>
      </c>
      <c r="S25" s="662">
        <f t="shared" si="8"/>
        <v>44450</v>
      </c>
      <c r="T25" s="639">
        <v>37261</v>
      </c>
      <c r="U25" s="639">
        <f t="shared" si="9"/>
        <v>41119.333950046253</v>
      </c>
      <c r="V25" s="639">
        <f t="shared" si="10"/>
        <v>34469.010175763186</v>
      </c>
      <c r="W25" s="664">
        <f>IF(L25=0,0,(HLOOKUP(F25,'2012-2013 CE W T&amp;D &amp; ConsCredit'!$C$6:$P$36,D25+1,FALSE)))</f>
        <v>0.92456512997418572</v>
      </c>
      <c r="X25" s="662">
        <f t="shared" si="0"/>
        <v>29770.997185168781</v>
      </c>
      <c r="Y25" s="658">
        <f t="shared" si="14"/>
        <v>1.5622822937495491</v>
      </c>
      <c r="Z25" s="950"/>
      <c r="AA25" s="639">
        <f t="shared" si="11"/>
        <v>26250</v>
      </c>
      <c r="AB25" s="639">
        <f t="shared" si="12"/>
        <v>24283.071230342277</v>
      </c>
      <c r="AC25" s="664">
        <f>IF(L25=0,0,(HLOOKUP(F25,'2012-2013 CE W T&amp;D No ConsCredi'!$C$6:$P$36,D25+1,FALSE)))</f>
        <v>0.84051375452198718</v>
      </c>
      <c r="AD25" s="662">
        <f t="shared" si="13"/>
        <v>27064.542895607989</v>
      </c>
      <c r="AE25" s="1334">
        <f t="shared" si="15"/>
        <v>1.1145436521962755</v>
      </c>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c r="JI25" s="1332"/>
      <c r="JJ25" s="1332"/>
      <c r="JK25" s="1332"/>
      <c r="JL25" s="1332"/>
      <c r="JM25" s="1332"/>
      <c r="JN25" s="1332"/>
      <c r="JO25" s="1332"/>
      <c r="JP25" s="1332"/>
      <c r="JQ25" s="1332"/>
      <c r="JR25" s="1332"/>
      <c r="JS25" s="1332"/>
      <c r="JT25" s="1332"/>
      <c r="JU25" s="1332"/>
      <c r="JV25" s="1332"/>
      <c r="JW25" s="1332"/>
      <c r="JX25" s="1332"/>
      <c r="JY25" s="1332"/>
      <c r="JZ25" s="1332"/>
      <c r="KA25" s="1332"/>
      <c r="KB25" s="1332"/>
      <c r="KC25" s="1332"/>
      <c r="KD25" s="1332"/>
      <c r="KE25" s="1332"/>
      <c r="KF25" s="1332"/>
      <c r="KG25" s="1332"/>
      <c r="KH25" s="1332"/>
      <c r="KI25" s="1332"/>
      <c r="KJ25" s="1332"/>
      <c r="KK25" s="1332"/>
      <c r="KL25" s="1332"/>
      <c r="KM25" s="1332"/>
      <c r="KN25" s="1332"/>
      <c r="KO25" s="1332"/>
      <c r="KP25" s="1332"/>
      <c r="KQ25" s="1332"/>
      <c r="KR25" s="1332"/>
      <c r="KS25" s="1332"/>
      <c r="KT25" s="1332"/>
      <c r="KU25" s="1332"/>
      <c r="KV25" s="1332"/>
      <c r="KW25" s="1332"/>
      <c r="KX25" s="1332"/>
      <c r="KY25" s="1332"/>
      <c r="KZ25" s="1332"/>
      <c r="LA25" s="1332"/>
      <c r="LB25" s="1332"/>
      <c r="LC25" s="1332"/>
      <c r="LD25" s="1332"/>
      <c r="LE25" s="1332"/>
      <c r="LF25" s="1332"/>
      <c r="LG25" s="1332"/>
      <c r="LH25" s="1332"/>
      <c r="LI25" s="1332"/>
      <c r="LJ25" s="1332"/>
      <c r="LK25" s="1332"/>
      <c r="LL25" s="1332"/>
      <c r="LM25" s="1332"/>
      <c r="LN25" s="1332"/>
      <c r="LO25" s="1332"/>
      <c r="LP25" s="1332"/>
      <c r="LQ25" s="1332"/>
      <c r="LR25" s="1332"/>
      <c r="LS25" s="1332"/>
      <c r="LT25" s="1332"/>
      <c r="LU25" s="1332"/>
      <c r="LV25" s="1332"/>
      <c r="LW25" s="1332"/>
      <c r="LX25" s="1332"/>
      <c r="LY25" s="1332"/>
      <c r="LZ25" s="1332"/>
      <c r="MA25" s="1332"/>
      <c r="MB25" s="1332"/>
      <c r="MC25" s="1332"/>
      <c r="MD25" s="1332"/>
      <c r="ME25" s="1332"/>
      <c r="MF25" s="1332"/>
      <c r="MG25" s="1332"/>
      <c r="MH25" s="1332"/>
      <c r="MI25" s="1332"/>
      <c r="MJ25" s="1332"/>
      <c r="MK25" s="1332"/>
      <c r="ML25" s="1332"/>
      <c r="MM25" s="1332"/>
      <c r="MN25" s="1332"/>
      <c r="MO25" s="1332"/>
      <c r="MP25" s="1332"/>
      <c r="MQ25" s="1332"/>
      <c r="MR25" s="1332"/>
      <c r="MS25" s="1332"/>
      <c r="MT25" s="1332"/>
      <c r="MU25" s="1332"/>
      <c r="MV25" s="1332"/>
      <c r="MW25" s="1332"/>
      <c r="MX25" s="1332"/>
      <c r="MY25" s="1332"/>
      <c r="MZ25" s="1332"/>
      <c r="NA25" s="1332"/>
      <c r="NB25" s="1332"/>
      <c r="NC25" s="1332"/>
      <c r="ND25" s="1332"/>
      <c r="NE25" s="1332"/>
      <c r="NF25" s="1332"/>
      <c r="NG25" s="1332"/>
      <c r="NH25" s="1332"/>
      <c r="NI25" s="1332"/>
      <c r="NJ25" s="1332"/>
      <c r="NK25" s="1332"/>
      <c r="NL25" s="1332"/>
      <c r="NM25" s="1332"/>
      <c r="NN25" s="1332"/>
      <c r="NO25" s="1332"/>
      <c r="NP25" s="1332"/>
      <c r="NQ25" s="1332"/>
      <c r="NR25" s="1332"/>
      <c r="NS25" s="1332"/>
      <c r="NT25" s="1332"/>
      <c r="NU25" s="1332"/>
      <c r="NV25" s="1332"/>
      <c r="NW25" s="1332"/>
      <c r="NX25" s="1332"/>
      <c r="NY25" s="1332"/>
      <c r="NZ25" s="1332"/>
      <c r="OA25" s="1332"/>
      <c r="OB25" s="1332"/>
      <c r="OC25" s="1332"/>
      <c r="OD25" s="1332"/>
      <c r="OE25" s="1332"/>
      <c r="OF25" s="1332"/>
      <c r="OG25" s="1332"/>
      <c r="OH25" s="1332"/>
      <c r="OI25" s="1332"/>
      <c r="OJ25" s="1332"/>
      <c r="OK25" s="1332"/>
      <c r="OL25" s="1332"/>
      <c r="OM25" s="1332"/>
      <c r="ON25" s="1332"/>
      <c r="OO25" s="1332"/>
      <c r="OP25" s="1332"/>
      <c r="OQ25" s="1332"/>
      <c r="OR25" s="1332"/>
      <c r="OS25" s="1332"/>
      <c r="OT25" s="1332"/>
      <c r="OU25" s="1332"/>
      <c r="OV25" s="1332"/>
      <c r="OW25" s="1332"/>
      <c r="OX25" s="1332"/>
      <c r="OY25" s="1332"/>
      <c r="OZ25" s="1332"/>
      <c r="PA25" s="1332"/>
      <c r="PB25" s="1332"/>
      <c r="PC25" s="1332"/>
      <c r="PD25" s="1332"/>
      <c r="PE25" s="1332"/>
      <c r="PF25" s="1332"/>
      <c r="PG25" s="1332"/>
      <c r="PH25" s="1332"/>
      <c r="PI25" s="1332"/>
      <c r="PJ25" s="1332"/>
      <c r="PK25" s="1332"/>
      <c r="PL25" s="1332"/>
      <c r="PM25" s="1332"/>
      <c r="PN25" s="1332"/>
      <c r="PO25" s="1332"/>
      <c r="PP25" s="1332"/>
      <c r="PQ25" s="1332"/>
      <c r="PR25" s="1332"/>
      <c r="PS25" s="1332"/>
      <c r="PT25" s="1332"/>
      <c r="PU25" s="1332"/>
      <c r="PV25" s="1332"/>
      <c r="PW25" s="1332"/>
      <c r="PX25" s="1332"/>
      <c r="PY25" s="1332"/>
      <c r="PZ25" s="1332"/>
      <c r="QA25" s="1332"/>
      <c r="QB25" s="1332"/>
      <c r="QC25" s="1332"/>
      <c r="QD25" s="1332"/>
      <c r="QE25" s="1332"/>
      <c r="QF25" s="1332"/>
      <c r="QG25" s="1332"/>
      <c r="QH25" s="1332"/>
      <c r="QI25" s="1332"/>
      <c r="QJ25" s="1332"/>
      <c r="QK25" s="1332"/>
      <c r="QL25" s="1332"/>
      <c r="QM25" s="1332"/>
      <c r="QN25" s="1332"/>
      <c r="QO25" s="1332"/>
      <c r="QP25" s="1332"/>
      <c r="QQ25" s="1332"/>
      <c r="QR25" s="1332"/>
      <c r="QS25" s="1332"/>
      <c r="QT25" s="1332"/>
      <c r="QU25" s="1332"/>
      <c r="QV25" s="1332"/>
      <c r="QW25" s="1332"/>
      <c r="QX25" s="1332"/>
      <c r="QY25" s="1332"/>
      <c r="QZ25" s="1332"/>
      <c r="RA25" s="1332"/>
      <c r="RB25" s="1332"/>
      <c r="RC25" s="1332"/>
      <c r="RD25" s="1332"/>
      <c r="RE25" s="1332"/>
      <c r="RF25" s="1332"/>
      <c r="RG25" s="1332"/>
      <c r="RH25" s="1332"/>
      <c r="RI25" s="1332"/>
      <c r="RJ25" s="667"/>
    </row>
    <row r="26" spans="1:478" s="220" customFormat="1" ht="15" thickBot="1">
      <c r="A26" s="99"/>
      <c r="B26" s="843"/>
      <c r="C26" s="843"/>
      <c r="D26" s="843"/>
      <c r="E26" s="951">
        <f>SUM(E5:E25)</f>
        <v>15.415094351076336</v>
      </c>
      <c r="F26" s="843"/>
      <c r="G26" s="843"/>
      <c r="H26" s="843"/>
      <c r="I26" s="843"/>
      <c r="J26" s="845"/>
      <c r="K26" s="845"/>
      <c r="L26" s="1233">
        <f>SUM(L5:L25)</f>
        <v>954787.77240000002</v>
      </c>
      <c r="M26" s="882"/>
      <c r="N26" s="1311">
        <f t="shared" ref="N26:V26" si="16">SUM(N5:N25)</f>
        <v>387761.83895</v>
      </c>
      <c r="O26" s="1311">
        <f t="shared" si="16"/>
        <v>286658.7</v>
      </c>
      <c r="P26" s="1311">
        <f t="shared" si="16"/>
        <v>287085.84999999998</v>
      </c>
      <c r="Q26" s="1287">
        <f t="shared" si="16"/>
        <v>573744.55000000005</v>
      </c>
      <c r="R26" s="877">
        <f t="shared" si="16"/>
        <v>0</v>
      </c>
      <c r="S26" s="1287">
        <f>SUM(S5:S25)</f>
        <v>961506.38894999993</v>
      </c>
      <c r="T26" s="1287">
        <f t="shared" si="16"/>
        <v>98618.989999999991</v>
      </c>
      <c r="U26" s="1287">
        <f t="shared" si="16"/>
        <v>889460.11928769678</v>
      </c>
      <c r="V26" s="1287">
        <f t="shared" si="16"/>
        <v>91229.407955596675</v>
      </c>
      <c r="W26" s="877"/>
      <c r="X26" s="1287">
        <f>SUM(X5:X25)</f>
        <v>1203806.1355845479</v>
      </c>
      <c r="Y26" s="844">
        <f>(X26+V26)/U26</f>
        <v>1.4559793243762782</v>
      </c>
      <c r="Z26" s="848"/>
      <c r="AA26" s="1318">
        <f>SUM(AA5:AA25)</f>
        <v>674420.53894999996</v>
      </c>
      <c r="AB26" s="1318">
        <f>SUM(AB5:AB25)</f>
        <v>623885.78996299719</v>
      </c>
      <c r="AC26" s="849"/>
      <c r="AD26" s="1318">
        <f>SUM(AD5:AD25)</f>
        <v>1094369.2141677707</v>
      </c>
      <c r="AE26" s="1331">
        <f>AD26/AB26</f>
        <v>1.7541178718506762</v>
      </c>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c r="BR26" s="354"/>
      <c r="BS26" s="354"/>
      <c r="BT26" s="354"/>
      <c r="BU26" s="354"/>
      <c r="BV26" s="354"/>
      <c r="BW26" s="354"/>
      <c r="BX26" s="354"/>
      <c r="BY26" s="354"/>
      <c r="BZ26" s="354"/>
      <c r="CA26" s="354"/>
      <c r="CB26" s="354"/>
      <c r="CC26" s="354"/>
      <c r="CD26" s="354"/>
      <c r="CE26" s="354"/>
      <c r="CF26" s="354"/>
      <c r="CG26" s="354"/>
      <c r="CH26" s="354"/>
      <c r="CI26" s="354"/>
      <c r="CJ26" s="354"/>
      <c r="CK26" s="354"/>
      <c r="CL26" s="354"/>
      <c r="CM26" s="354"/>
      <c r="CN26" s="354"/>
      <c r="CO26" s="354"/>
      <c r="CP26" s="354"/>
      <c r="CQ26" s="354"/>
      <c r="CR26" s="354"/>
      <c r="CS26" s="354"/>
      <c r="CT26" s="354"/>
      <c r="CU26" s="354"/>
      <c r="CV26" s="354"/>
      <c r="CW26" s="354"/>
      <c r="CX26" s="354"/>
      <c r="CY26" s="354"/>
      <c r="CZ26" s="354"/>
      <c r="DA26" s="354"/>
      <c r="DB26" s="354"/>
      <c r="DC26" s="354"/>
      <c r="DD26" s="354"/>
      <c r="DE26" s="354"/>
      <c r="DF26" s="354"/>
      <c r="DG26" s="354"/>
      <c r="DH26" s="354"/>
      <c r="DI26" s="354"/>
      <c r="DJ26" s="354"/>
      <c r="DK26" s="354"/>
      <c r="DL26" s="354"/>
      <c r="DM26" s="354"/>
      <c r="DN26" s="354"/>
      <c r="DO26" s="354"/>
      <c r="DP26" s="354"/>
      <c r="DQ26" s="354"/>
      <c r="DR26" s="354"/>
      <c r="DS26" s="354"/>
      <c r="DT26" s="354"/>
      <c r="DU26" s="354"/>
      <c r="DV26" s="354"/>
      <c r="DW26" s="354"/>
      <c r="DX26" s="354"/>
      <c r="DY26" s="354"/>
      <c r="DZ26" s="354"/>
      <c r="EA26" s="354"/>
      <c r="EB26" s="354"/>
      <c r="EC26" s="354"/>
      <c r="ED26" s="354"/>
      <c r="EE26" s="354"/>
      <c r="EF26" s="354"/>
      <c r="EG26" s="354"/>
      <c r="EH26" s="354"/>
      <c r="EI26" s="354"/>
      <c r="EJ26" s="354"/>
      <c r="EK26" s="354"/>
      <c r="EL26" s="354"/>
      <c r="EM26" s="354"/>
      <c r="EN26" s="354"/>
      <c r="EO26" s="354"/>
      <c r="EP26" s="354"/>
      <c r="EQ26" s="354"/>
      <c r="ER26" s="354"/>
      <c r="ES26" s="354"/>
      <c r="ET26" s="354"/>
      <c r="EU26" s="354"/>
      <c r="EV26" s="354"/>
      <c r="EW26" s="354"/>
      <c r="EX26" s="354"/>
      <c r="EY26" s="354"/>
      <c r="EZ26" s="354"/>
      <c r="FA26" s="354"/>
      <c r="FB26" s="354"/>
      <c r="FC26" s="354"/>
      <c r="FD26" s="354"/>
      <c r="FE26" s="354"/>
      <c r="FF26" s="354"/>
      <c r="FG26" s="354"/>
      <c r="FH26" s="354"/>
      <c r="FI26" s="354"/>
      <c r="FJ26" s="354"/>
      <c r="FK26" s="354"/>
      <c r="FL26" s="354"/>
      <c r="FM26" s="354"/>
      <c r="FN26" s="354"/>
      <c r="FO26" s="354"/>
      <c r="FP26" s="354"/>
      <c r="FQ26" s="354"/>
      <c r="FR26" s="354"/>
      <c r="FS26" s="354"/>
      <c r="FT26" s="354"/>
      <c r="FU26" s="354"/>
      <c r="FV26" s="354"/>
      <c r="FW26" s="354"/>
      <c r="FX26" s="354"/>
      <c r="FY26" s="354"/>
      <c r="FZ26" s="354"/>
      <c r="GA26" s="354"/>
      <c r="GB26" s="354"/>
      <c r="GC26" s="354"/>
      <c r="GD26" s="354"/>
      <c r="GE26" s="354"/>
      <c r="GF26" s="354"/>
      <c r="GG26" s="354"/>
      <c r="GH26" s="354"/>
      <c r="GI26" s="354"/>
      <c r="GJ26" s="354"/>
      <c r="GK26" s="354"/>
      <c r="GL26" s="354"/>
      <c r="GM26" s="354"/>
      <c r="GN26" s="354"/>
      <c r="GO26" s="354"/>
      <c r="GP26" s="354"/>
      <c r="GQ26" s="354"/>
      <c r="GR26" s="354"/>
      <c r="GS26" s="354"/>
      <c r="GT26" s="354"/>
      <c r="GU26" s="354"/>
      <c r="GV26" s="354"/>
      <c r="GW26" s="354"/>
      <c r="GX26" s="354"/>
      <c r="GY26" s="354"/>
      <c r="GZ26" s="354"/>
      <c r="HA26" s="354"/>
      <c r="HB26" s="354"/>
      <c r="HC26" s="354"/>
      <c r="HD26" s="354"/>
      <c r="HE26" s="354"/>
      <c r="HF26" s="354"/>
      <c r="HG26" s="354"/>
      <c r="HH26" s="354"/>
      <c r="HI26" s="354"/>
      <c r="HJ26" s="354"/>
      <c r="HK26" s="354"/>
      <c r="HL26" s="354"/>
      <c r="HM26" s="354"/>
      <c r="HN26" s="354"/>
      <c r="HO26" s="354"/>
      <c r="HP26" s="354"/>
      <c r="HQ26" s="354"/>
      <c r="HR26" s="354"/>
      <c r="HS26" s="354"/>
      <c r="HT26" s="354"/>
      <c r="HU26" s="354"/>
      <c r="HV26" s="354"/>
      <c r="HW26" s="354"/>
      <c r="HX26" s="354"/>
      <c r="HY26" s="354"/>
      <c r="HZ26" s="354"/>
      <c r="IA26" s="354"/>
      <c r="IB26" s="354"/>
      <c r="IC26" s="354"/>
      <c r="ID26" s="354"/>
      <c r="IE26" s="354"/>
      <c r="IF26" s="354"/>
      <c r="IG26" s="354"/>
      <c r="IH26" s="354"/>
      <c r="II26" s="354"/>
      <c r="IJ26" s="354"/>
      <c r="IK26" s="354"/>
      <c r="IL26" s="354"/>
      <c r="IM26" s="354"/>
      <c r="IN26" s="354"/>
      <c r="IO26" s="354"/>
      <c r="IP26" s="354"/>
      <c r="IQ26" s="354"/>
      <c r="IR26" s="354"/>
      <c r="IS26" s="354"/>
      <c r="IT26" s="354"/>
      <c r="IU26" s="354"/>
      <c r="IV26" s="354"/>
      <c r="IW26" s="354"/>
      <c r="IX26" s="354"/>
      <c r="IY26" s="354"/>
      <c r="IZ26" s="354"/>
      <c r="JA26" s="354"/>
      <c r="JB26" s="354"/>
      <c r="JC26" s="354"/>
      <c r="JD26" s="354"/>
      <c r="JE26" s="354"/>
      <c r="JF26" s="354"/>
      <c r="JG26" s="354"/>
      <c r="JH26" s="354"/>
      <c r="JI26" s="354"/>
      <c r="JJ26" s="354"/>
      <c r="JK26" s="354"/>
      <c r="JL26" s="354"/>
      <c r="JM26" s="354"/>
      <c r="JN26" s="354"/>
      <c r="JO26" s="354"/>
      <c r="JP26" s="354"/>
      <c r="JQ26" s="354"/>
      <c r="JR26" s="354"/>
      <c r="JS26" s="354"/>
      <c r="JT26" s="354"/>
      <c r="JU26" s="354"/>
      <c r="JV26" s="354"/>
      <c r="JW26" s="354"/>
      <c r="JX26" s="354"/>
      <c r="JY26" s="354"/>
      <c r="JZ26" s="354"/>
      <c r="KA26" s="354"/>
      <c r="KB26" s="354"/>
      <c r="KC26" s="354"/>
      <c r="KD26" s="354"/>
      <c r="KE26" s="354"/>
      <c r="KF26" s="354"/>
      <c r="KG26" s="354"/>
      <c r="KH26" s="354"/>
      <c r="KI26" s="354"/>
      <c r="KJ26" s="354"/>
      <c r="KK26" s="354"/>
      <c r="KL26" s="354"/>
      <c r="KM26" s="354"/>
      <c r="KN26" s="354"/>
      <c r="KO26" s="354"/>
      <c r="KP26" s="354"/>
      <c r="KQ26" s="354"/>
      <c r="KR26" s="354"/>
      <c r="KS26" s="354"/>
      <c r="KT26" s="354"/>
      <c r="KU26" s="354"/>
      <c r="KV26" s="354"/>
      <c r="KW26" s="354"/>
      <c r="KX26" s="354"/>
      <c r="KY26" s="354"/>
      <c r="KZ26" s="354"/>
      <c r="LA26" s="354"/>
      <c r="LB26" s="354"/>
      <c r="LC26" s="354"/>
      <c r="LD26" s="354"/>
      <c r="LE26" s="354"/>
      <c r="LF26" s="354"/>
      <c r="LG26" s="354"/>
      <c r="LH26" s="354"/>
      <c r="LI26" s="354"/>
      <c r="LJ26" s="354"/>
      <c r="LK26" s="354"/>
      <c r="LL26" s="354"/>
      <c r="LM26" s="354"/>
      <c r="LN26" s="354"/>
      <c r="LO26" s="354"/>
      <c r="LP26" s="354"/>
      <c r="LQ26" s="354"/>
      <c r="LR26" s="354"/>
      <c r="LS26" s="354"/>
      <c r="LT26" s="354"/>
      <c r="LU26" s="354"/>
      <c r="LV26" s="354"/>
      <c r="LW26" s="354"/>
      <c r="LX26" s="354"/>
      <c r="LY26" s="354"/>
      <c r="LZ26" s="354"/>
      <c r="MA26" s="354"/>
      <c r="MB26" s="354"/>
      <c r="MC26" s="354"/>
      <c r="MD26" s="354"/>
      <c r="ME26" s="354"/>
      <c r="MF26" s="354"/>
      <c r="MG26" s="354"/>
      <c r="MH26" s="354"/>
      <c r="MI26" s="354"/>
      <c r="MJ26" s="354"/>
      <c r="MK26" s="354"/>
      <c r="ML26" s="354"/>
      <c r="MM26" s="354"/>
      <c r="MN26" s="354"/>
      <c r="MO26" s="354"/>
      <c r="MP26" s="354"/>
      <c r="MQ26" s="354"/>
      <c r="MR26" s="354"/>
      <c r="MS26" s="354"/>
      <c r="MT26" s="354"/>
      <c r="MU26" s="354"/>
      <c r="MV26" s="354"/>
      <c r="MW26" s="354"/>
      <c r="MX26" s="354"/>
      <c r="MY26" s="354"/>
      <c r="MZ26" s="354"/>
      <c r="NA26" s="354"/>
      <c r="NB26" s="354"/>
      <c r="NC26" s="354"/>
      <c r="ND26" s="354"/>
      <c r="NE26" s="354"/>
      <c r="NF26" s="354"/>
      <c r="NG26" s="354"/>
      <c r="NH26" s="354"/>
      <c r="NI26" s="354"/>
      <c r="NJ26" s="354"/>
      <c r="NK26" s="354"/>
      <c r="NL26" s="354"/>
      <c r="NM26" s="354"/>
      <c r="NN26" s="354"/>
      <c r="NO26" s="354"/>
      <c r="NP26" s="354"/>
      <c r="NQ26" s="354"/>
      <c r="NR26" s="354"/>
      <c r="NS26" s="354"/>
      <c r="NT26" s="354"/>
      <c r="NU26" s="354"/>
      <c r="NV26" s="354"/>
      <c r="NW26" s="354"/>
      <c r="NX26" s="354"/>
      <c r="NY26" s="354"/>
      <c r="NZ26" s="354"/>
      <c r="OA26" s="354"/>
      <c r="OB26" s="354"/>
      <c r="OC26" s="354"/>
      <c r="OD26" s="354"/>
      <c r="OE26" s="354"/>
      <c r="OF26" s="354"/>
      <c r="OG26" s="354"/>
      <c r="OH26" s="354"/>
      <c r="OI26" s="354"/>
      <c r="OJ26" s="354"/>
      <c r="OK26" s="354"/>
      <c r="OL26" s="354"/>
      <c r="OM26" s="354"/>
      <c r="ON26" s="354"/>
      <c r="OO26" s="354"/>
      <c r="OP26" s="354"/>
      <c r="OQ26" s="354"/>
      <c r="OR26" s="354"/>
      <c r="OS26" s="354"/>
      <c r="OT26" s="354"/>
      <c r="OU26" s="354"/>
      <c r="OV26" s="354"/>
      <c r="OW26" s="354"/>
      <c r="OX26" s="354"/>
      <c r="OY26" s="354"/>
      <c r="OZ26" s="354"/>
      <c r="PA26" s="354"/>
      <c r="PB26" s="354"/>
      <c r="PC26" s="354"/>
      <c r="PD26" s="354"/>
      <c r="PE26" s="354"/>
      <c r="PF26" s="354"/>
      <c r="PG26" s="354"/>
      <c r="PH26" s="354"/>
      <c r="PI26" s="354"/>
      <c r="PJ26" s="354"/>
      <c r="PK26" s="354"/>
      <c r="PL26" s="354"/>
      <c r="PM26" s="354"/>
      <c r="PN26" s="354"/>
      <c r="PO26" s="354"/>
      <c r="PP26" s="354"/>
      <c r="PQ26" s="354"/>
      <c r="PR26" s="354"/>
      <c r="PS26" s="354"/>
      <c r="PT26" s="354"/>
      <c r="PU26" s="354"/>
      <c r="PV26" s="354"/>
      <c r="PW26" s="354"/>
      <c r="PX26" s="354"/>
      <c r="PY26" s="354"/>
      <c r="PZ26" s="354"/>
      <c r="QA26" s="354"/>
      <c r="QB26" s="354"/>
      <c r="QC26" s="354"/>
      <c r="QD26" s="354"/>
      <c r="QE26" s="354"/>
      <c r="QF26" s="354"/>
      <c r="QG26" s="354"/>
      <c r="QH26" s="354"/>
      <c r="QI26" s="354"/>
      <c r="QJ26" s="354"/>
      <c r="QK26" s="354"/>
      <c r="QL26" s="354"/>
      <c r="QM26" s="354"/>
      <c r="QN26" s="354"/>
      <c r="QO26" s="354"/>
      <c r="QP26" s="354"/>
      <c r="QQ26" s="354"/>
      <c r="QR26" s="354"/>
      <c r="QS26" s="354"/>
      <c r="QT26" s="354"/>
      <c r="QU26" s="354"/>
      <c r="QV26" s="354"/>
      <c r="QW26" s="354"/>
      <c r="QX26" s="354"/>
      <c r="QY26" s="354"/>
      <c r="QZ26" s="354"/>
      <c r="RA26" s="354"/>
      <c r="RB26" s="354"/>
      <c r="RC26" s="354"/>
      <c r="RD26" s="354"/>
      <c r="RE26" s="354"/>
      <c r="RF26" s="354"/>
      <c r="RG26" s="354"/>
      <c r="RH26" s="354"/>
      <c r="RI26" s="354"/>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75" orientation="landscape" r:id="rId1"/>
    </customSheetView>
    <customSheetView guid="{9B4B0DAB-FAB9-4E24-9A0E-9A6ECAA72FED}" topLeftCell="B1">
      <selection sqref="A1:A1048576"/>
      <pageMargins left="0.7" right="0.7" top="0.75" bottom="0.75" header="0.3" footer="0.3"/>
      <pageSetup paperSize="3" scale="75" orientation="landscape" r:id="rId2"/>
    </customSheetView>
  </customSheetViews>
  <mergeCells count="2">
    <mergeCell ref="N3:S3"/>
    <mergeCell ref="U3:X3"/>
  </mergeCells>
  <dataValidations count="6">
    <dataValidation type="list" allowBlank="1" showInputMessage="1" showErrorMessage="1" sqref="F5:F25">
      <formula1>INDIRECT($F5)</formula1>
    </dataValidation>
    <dataValidation type="decimal" operator="greaterThan" allowBlank="1" showInputMessage="1" showErrorMessage="1" errorTitle="Measure Life" error="Measure Life must be greater than zero." sqref="D5:D25">
      <formula1>0</formula1>
    </dataValidation>
    <dataValidation type="decimal" operator="greaterThanOrEqual" allowBlank="1" showInputMessage="1" sqref="G5:G25">
      <formula1>0</formula1>
    </dataValidation>
    <dataValidation allowBlank="1" showErrorMessage="1" sqref="J5:J25"/>
    <dataValidation type="decimal" operator="greaterThan" allowBlank="1" showInputMessage="1" showErrorMessage="1" errorTitle="Overhead" error="Overhead must be greater than zero." sqref="M5:M25">
      <formula1>0</formula1>
    </dataValidation>
    <dataValidation allowBlank="1" showErrorMessage="1" prompt="_x000a__x000a_" sqref="T21:T22 T25"/>
  </dataValidations>
  <hyperlinks>
    <hyperlink ref="A1" location="'Electric CE'!A1" display="Rtn to Summary"/>
  </hyperlinks>
  <pageMargins left="0.44" right="0.21" top="0.75" bottom="0.75" header="0.3" footer="0.3"/>
  <pageSetup paperSize="3" scale="45" orientation="landscape" r:id="rId3"/>
</worksheet>
</file>

<file path=xl/worksheets/sheet2.xml><?xml version="1.0" encoding="utf-8"?>
<worksheet xmlns="http://schemas.openxmlformats.org/spreadsheetml/2006/main" xmlns:r="http://schemas.openxmlformats.org/officeDocument/2006/relationships">
  <sheetPr codeName="Sheet1">
    <tabColor theme="6"/>
  </sheetPr>
  <dimension ref="A1:SM310"/>
  <sheetViews>
    <sheetView workbookViewId="0">
      <pane xSplit="2" ySplit="3" topLeftCell="C4" activePane="bottomRight" state="frozen"/>
      <selection activeCell="N19" sqref="N19"/>
      <selection pane="topRight" activeCell="N19" sqref="N19"/>
      <selection pane="bottomLeft" activeCell="N19" sqref="N19"/>
      <selection pane="bottomRight"/>
    </sheetView>
  </sheetViews>
  <sheetFormatPr defaultRowHeight="12.75"/>
  <cols>
    <col min="1" max="1" width="13.7109375" style="36" customWidth="1"/>
    <col min="2" max="2" width="41" style="36" customWidth="1"/>
    <col min="3" max="3" width="16" style="36" customWidth="1"/>
    <col min="4" max="4" width="17.140625" style="36" customWidth="1"/>
    <col min="5" max="5" width="21.5703125" style="36" customWidth="1"/>
    <col min="6" max="6" width="15.140625" style="499" customWidth="1"/>
    <col min="7" max="7" width="24.140625" style="449" customWidth="1"/>
    <col min="8" max="8" width="17.85546875" style="35" customWidth="1"/>
    <col min="9" max="9" width="18.28515625" style="36" customWidth="1"/>
    <col min="10" max="10" width="17.28515625" style="36" customWidth="1"/>
    <col min="11" max="11" width="17.85546875" style="36" customWidth="1"/>
    <col min="12" max="12" width="16.5703125" style="36" customWidth="1"/>
    <col min="13" max="13" width="20.42578125" style="36" customWidth="1"/>
    <col min="14" max="14" width="19.5703125" style="36" customWidth="1"/>
    <col min="15" max="15" width="26" style="35" customWidth="1"/>
    <col min="16" max="16" width="22.42578125" style="35" customWidth="1"/>
    <col min="17" max="17" width="20.140625" style="35" customWidth="1"/>
    <col min="18" max="18" width="22.85546875" style="1275" customWidth="1"/>
    <col min="19" max="19" width="22.42578125" style="35" customWidth="1"/>
    <col min="20" max="20" width="17.28515625" style="35" customWidth="1"/>
    <col min="21" max="21" width="17.7109375" style="419" customWidth="1"/>
    <col min="22" max="22" width="9.140625" style="231" customWidth="1"/>
    <col min="23" max="24" width="9.140625" style="419" customWidth="1"/>
    <col min="25" max="31" width="9.140625" style="419"/>
    <col min="32" max="32" width="17" style="419" customWidth="1"/>
    <col min="33" max="48" width="9.140625" style="231"/>
    <col min="49" max="230" width="9.140625" style="35"/>
    <col min="231" max="16384" width="9.140625" style="36"/>
  </cols>
  <sheetData>
    <row r="1" spans="1:230" s="35" customFormat="1" ht="15">
      <c r="A1" s="504" t="s">
        <v>612</v>
      </c>
      <c r="B1" s="419"/>
      <c r="C1" s="419"/>
      <c r="D1" s="519"/>
      <c r="E1" s="1472"/>
      <c r="F1" s="1473"/>
      <c r="G1" s="1473"/>
      <c r="H1" s="1473"/>
      <c r="I1" s="1472"/>
      <c r="J1" s="1473"/>
      <c r="K1" s="1473"/>
      <c r="L1" s="231"/>
      <c r="M1" s="231"/>
      <c r="N1" s="231"/>
      <c r="O1" s="344"/>
      <c r="P1" s="514"/>
      <c r="Q1" s="231"/>
      <c r="R1" s="1269"/>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row>
    <row r="2" spans="1:230" s="35" customFormat="1" ht="14.25">
      <c r="A2" s="563" t="s">
        <v>621</v>
      </c>
      <c r="B2" s="564">
        <v>8.1000000000000003E-2</v>
      </c>
      <c r="C2" s="418"/>
      <c r="D2" s="494"/>
      <c r="E2" s="496"/>
      <c r="F2" s="521"/>
      <c r="G2" s="330"/>
      <c r="H2" s="330"/>
      <c r="I2" s="496"/>
      <c r="J2" s="330"/>
      <c r="K2" s="330"/>
      <c r="L2" s="333"/>
      <c r="M2" s="333"/>
      <c r="N2" s="333"/>
      <c r="O2" s="330"/>
      <c r="P2" s="486"/>
      <c r="Q2" s="333"/>
      <c r="R2" s="670"/>
      <c r="S2" s="333"/>
      <c r="T2" s="333"/>
      <c r="U2" s="333"/>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row>
    <row r="3" spans="1:230" s="584" customFormat="1" ht="89.25" customHeight="1">
      <c r="A3" s="582" t="s">
        <v>203</v>
      </c>
      <c r="B3" s="582" t="s">
        <v>204</v>
      </c>
      <c r="C3" s="582" t="s">
        <v>141</v>
      </c>
      <c r="D3" s="582" t="s">
        <v>633</v>
      </c>
      <c r="E3" s="582" t="s">
        <v>634</v>
      </c>
      <c r="F3" s="582" t="s">
        <v>635</v>
      </c>
      <c r="G3" s="582" t="s">
        <v>647</v>
      </c>
      <c r="H3" s="582" t="s">
        <v>638</v>
      </c>
      <c r="I3" s="582" t="s">
        <v>637</v>
      </c>
      <c r="J3" s="582" t="s">
        <v>639</v>
      </c>
      <c r="K3" s="582" t="s">
        <v>640</v>
      </c>
      <c r="L3" s="582" t="s">
        <v>641</v>
      </c>
      <c r="M3" s="582" t="s">
        <v>642</v>
      </c>
      <c r="N3" s="582" t="s">
        <v>643</v>
      </c>
      <c r="O3" s="582" t="s">
        <v>676</v>
      </c>
      <c r="P3" s="582" t="s">
        <v>677</v>
      </c>
      <c r="Q3" s="582" t="s">
        <v>645</v>
      </c>
      <c r="R3" s="1270" t="s">
        <v>646</v>
      </c>
      <c r="S3" s="582" t="s">
        <v>644</v>
      </c>
      <c r="T3" s="582" t="s">
        <v>630</v>
      </c>
      <c r="U3" s="814" t="s">
        <v>631</v>
      </c>
      <c r="V3" s="581"/>
      <c r="W3" s="231"/>
      <c r="X3" s="231"/>
      <c r="Y3" s="231"/>
      <c r="Z3" s="231"/>
      <c r="AA3" s="231"/>
      <c r="AB3" s="231"/>
      <c r="AC3" s="231"/>
      <c r="AD3" s="231"/>
      <c r="AE3" s="231"/>
      <c r="AF3" s="231"/>
      <c r="AG3" s="581"/>
      <c r="AH3" s="581"/>
      <c r="AI3" s="581"/>
      <c r="AJ3" s="581"/>
      <c r="AK3" s="581"/>
      <c r="AL3" s="581"/>
      <c r="AM3" s="581"/>
      <c r="AN3" s="581"/>
      <c r="AO3" s="581"/>
      <c r="AP3" s="581"/>
      <c r="AQ3" s="581"/>
      <c r="AR3" s="581"/>
      <c r="AS3" s="581"/>
      <c r="AT3" s="581"/>
      <c r="AU3" s="581"/>
      <c r="AV3" s="581"/>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c r="CV3" s="583"/>
      <c r="CW3" s="583"/>
      <c r="CX3" s="583"/>
      <c r="CY3" s="583"/>
      <c r="CZ3" s="583"/>
      <c r="DA3" s="583"/>
      <c r="DB3" s="583"/>
      <c r="DC3" s="583"/>
      <c r="DD3" s="583"/>
      <c r="DE3" s="583"/>
      <c r="DF3" s="583"/>
      <c r="DG3" s="583"/>
      <c r="DH3" s="583"/>
      <c r="DI3" s="583"/>
      <c r="DJ3" s="583"/>
      <c r="DK3" s="583"/>
      <c r="DL3" s="583"/>
      <c r="DM3" s="583"/>
      <c r="DN3" s="583"/>
      <c r="DO3" s="583"/>
      <c r="DP3" s="583"/>
      <c r="DQ3" s="583"/>
      <c r="DR3" s="583"/>
      <c r="DS3" s="583"/>
      <c r="DT3" s="583"/>
      <c r="DU3" s="583"/>
      <c r="DV3" s="583"/>
      <c r="DW3" s="583"/>
      <c r="DX3" s="583"/>
      <c r="DY3" s="583"/>
      <c r="DZ3" s="583"/>
      <c r="EA3" s="583"/>
      <c r="EB3" s="583"/>
      <c r="EC3" s="583"/>
      <c r="ED3" s="583"/>
      <c r="EE3" s="583"/>
      <c r="EF3" s="583"/>
      <c r="EG3" s="583"/>
      <c r="EH3" s="583"/>
      <c r="EI3" s="583"/>
      <c r="EJ3" s="583"/>
      <c r="EK3" s="583"/>
      <c r="EL3" s="583"/>
      <c r="EM3" s="583"/>
      <c r="EN3" s="583"/>
      <c r="EO3" s="583"/>
      <c r="EP3" s="583"/>
      <c r="EQ3" s="583"/>
      <c r="ER3" s="583"/>
      <c r="ES3" s="583"/>
      <c r="ET3" s="583"/>
      <c r="EU3" s="583"/>
      <c r="EV3" s="583"/>
      <c r="EW3" s="583"/>
      <c r="EX3" s="583"/>
      <c r="EY3" s="583"/>
      <c r="EZ3" s="583"/>
      <c r="FA3" s="583"/>
      <c r="FB3" s="583"/>
      <c r="FC3" s="583"/>
      <c r="FD3" s="583"/>
      <c r="FE3" s="583"/>
      <c r="FF3" s="583"/>
      <c r="FG3" s="583"/>
      <c r="FH3" s="583"/>
      <c r="FI3" s="583"/>
      <c r="FJ3" s="583"/>
      <c r="FK3" s="583"/>
      <c r="FL3" s="583"/>
      <c r="FM3" s="583"/>
      <c r="FN3" s="583"/>
      <c r="FO3" s="583"/>
      <c r="FP3" s="583"/>
      <c r="FQ3" s="583"/>
      <c r="FR3" s="583"/>
      <c r="FS3" s="583"/>
      <c r="FT3" s="583"/>
      <c r="FU3" s="583"/>
      <c r="FV3" s="583"/>
      <c r="FW3" s="583"/>
      <c r="FX3" s="583"/>
      <c r="FY3" s="583"/>
      <c r="FZ3" s="583"/>
      <c r="GA3" s="583"/>
      <c r="GB3" s="583"/>
      <c r="GC3" s="583"/>
      <c r="GD3" s="583"/>
      <c r="GE3" s="583"/>
      <c r="GF3" s="583"/>
      <c r="GG3" s="583"/>
      <c r="GH3" s="583"/>
      <c r="GI3" s="583"/>
      <c r="GJ3" s="583"/>
      <c r="GK3" s="583"/>
      <c r="GL3" s="583"/>
      <c r="GM3" s="583"/>
      <c r="GN3" s="583"/>
      <c r="GO3" s="583"/>
      <c r="GP3" s="583"/>
      <c r="GQ3" s="583"/>
      <c r="GR3" s="583"/>
      <c r="GS3" s="583"/>
      <c r="GT3" s="583"/>
      <c r="GU3" s="583"/>
      <c r="GV3" s="583"/>
      <c r="GW3" s="583"/>
      <c r="GX3" s="583"/>
      <c r="GY3" s="583"/>
      <c r="GZ3" s="583"/>
      <c r="HA3" s="583"/>
      <c r="HB3" s="583"/>
      <c r="HC3" s="583"/>
      <c r="HD3" s="583"/>
      <c r="HE3" s="583"/>
      <c r="HF3" s="583"/>
      <c r="HG3" s="583"/>
      <c r="HH3" s="583"/>
      <c r="HI3" s="583"/>
      <c r="HJ3" s="583"/>
      <c r="HK3" s="583"/>
      <c r="HL3" s="583"/>
      <c r="HM3" s="583"/>
      <c r="HN3" s="583"/>
      <c r="HO3" s="583"/>
      <c r="HP3" s="583"/>
      <c r="HQ3" s="583"/>
      <c r="HR3" s="583"/>
      <c r="HS3" s="583"/>
      <c r="HT3" s="583"/>
      <c r="HU3" s="583"/>
      <c r="HV3" s="583"/>
    </row>
    <row r="4" spans="1:230" s="424" customFormat="1" ht="19.5" customHeight="1">
      <c r="A4" s="420"/>
      <c r="B4" s="1417" t="s">
        <v>679</v>
      </c>
      <c r="C4" s="421"/>
      <c r="D4" s="422"/>
      <c r="E4" s="422"/>
      <c r="F4" s="520"/>
      <c r="G4" s="30"/>
      <c r="H4" s="31"/>
      <c r="I4" s="32"/>
      <c r="J4" s="32"/>
      <c r="K4" s="32"/>
      <c r="L4" s="32"/>
      <c r="M4" s="32"/>
      <c r="N4" s="32"/>
      <c r="O4" s="32"/>
      <c r="P4" s="32"/>
      <c r="Q4" s="32"/>
      <c r="R4" s="1271"/>
      <c r="S4" s="32"/>
      <c r="T4" s="32"/>
      <c r="U4" s="32"/>
      <c r="V4" s="451"/>
      <c r="W4" s="231"/>
      <c r="X4" s="231"/>
      <c r="Y4" s="231"/>
      <c r="Z4" s="231"/>
      <c r="AA4" s="231"/>
      <c r="AB4" s="231"/>
      <c r="AC4" s="231"/>
      <c r="AD4" s="231"/>
      <c r="AE4" s="231"/>
      <c r="AF4" s="231"/>
      <c r="AG4" s="451"/>
      <c r="AH4" s="451"/>
      <c r="AI4" s="451"/>
      <c r="AJ4" s="451"/>
      <c r="AK4" s="451"/>
      <c r="AL4" s="451"/>
      <c r="AM4" s="451"/>
      <c r="AN4" s="451"/>
      <c r="AO4" s="451"/>
      <c r="AP4" s="451"/>
      <c r="AQ4" s="451"/>
      <c r="AR4" s="451"/>
      <c r="AS4" s="451"/>
      <c r="AT4" s="451"/>
      <c r="AU4" s="451"/>
      <c r="AV4" s="451"/>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row>
    <row r="5" spans="1:230" s="293" customFormat="1" ht="14.25">
      <c r="A5" s="425" t="s">
        <v>56</v>
      </c>
      <c r="B5" s="819" t="s">
        <v>53</v>
      </c>
      <c r="C5" s="1387">
        <f t="shared" ref="C5:C20" si="0">D5*(F5/$F$56)</f>
        <v>8.6537428545802875E-2</v>
      </c>
      <c r="D5" s="813">
        <f>'E201 LIW'!E83</f>
        <v>24.026025603076508</v>
      </c>
      <c r="E5" s="413" t="s">
        <v>205</v>
      </c>
      <c r="F5" s="512">
        <f>'E201 LIW'!L83</f>
        <v>1201202.5199999998</v>
      </c>
      <c r="G5" s="1278">
        <f>'E201 LIW'!M83</f>
        <v>687097.61738800025</v>
      </c>
      <c r="H5" s="1278">
        <f>'E201 LIW'!N83</f>
        <v>1738365.4400000002</v>
      </c>
      <c r="I5" s="414">
        <f>'E201 LIW'!O83</f>
        <v>141105.28000000003</v>
      </c>
      <c r="J5" s="414">
        <f>H5+I5</f>
        <v>1879470.7200000002</v>
      </c>
      <c r="K5" s="417">
        <f>'E201 LIW'!Q83</f>
        <v>150000</v>
      </c>
      <c r="L5" s="1278">
        <f>H5+G5</f>
        <v>2425463.0573880002</v>
      </c>
      <c r="M5" s="426">
        <f>L5+I5+K5</f>
        <v>2716568.3373880005</v>
      </c>
      <c r="N5" s="157">
        <f>'E201 LIW'!S83</f>
        <v>569676</v>
      </c>
      <c r="O5" s="426">
        <f>L5/(1+$B$2)^1</f>
        <v>2243721.6072044405</v>
      </c>
      <c r="P5" s="426">
        <f>M5/(1+$B$2)^1</f>
        <v>2513014.1881480115</v>
      </c>
      <c r="Q5" s="1259">
        <f>'E201 LIW'!AC83</f>
        <v>2355372.0865164972</v>
      </c>
      <c r="R5" s="1259">
        <f>'E201 LIW'!W83</f>
        <v>2590909.295168146</v>
      </c>
      <c r="S5" s="415">
        <f t="shared" ref="S5:S19" si="1">N5/(1+$B$2)^1</f>
        <v>526989.82423681777</v>
      </c>
      <c r="T5" s="416">
        <f t="shared" ref="T5:T26" si="2">Q5/O5</f>
        <v>1.04976128899127</v>
      </c>
      <c r="U5" s="416">
        <f t="shared" ref="U5:U26" si="3">(R5+S5)/P5</f>
        <v>1.240700961462827</v>
      </c>
      <c r="V5" s="427"/>
      <c r="W5" s="231"/>
      <c r="X5" s="231"/>
      <c r="Y5" s="231"/>
      <c r="Z5" s="231"/>
      <c r="AA5" s="231"/>
      <c r="AB5" s="231"/>
      <c r="AC5" s="231"/>
      <c r="AD5" s="231"/>
      <c r="AE5" s="231"/>
      <c r="AF5" s="231"/>
      <c r="AI5" s="368"/>
      <c r="AJ5" s="368"/>
      <c r="AK5" s="368"/>
      <c r="AL5" s="368"/>
      <c r="AM5" s="368"/>
      <c r="AN5" s="368"/>
      <c r="AO5" s="368"/>
      <c r="AP5" s="368"/>
      <c r="AQ5" s="368"/>
      <c r="AR5" s="368"/>
      <c r="AS5" s="368"/>
      <c r="AT5" s="368"/>
      <c r="AU5" s="368"/>
      <c r="AV5" s="368"/>
    </row>
    <row r="6" spans="1:230" s="293" customFormat="1" ht="14.25">
      <c r="A6" s="425" t="s">
        <v>57</v>
      </c>
      <c r="B6" s="820" t="s">
        <v>143</v>
      </c>
      <c r="C6" s="1387">
        <f t="shared" si="0"/>
        <v>2.3844558582935163</v>
      </c>
      <c r="D6" s="813">
        <f>'E214 Res. Lighting'!E17</f>
        <v>9.5549774707119273</v>
      </c>
      <c r="E6" s="413" t="s">
        <v>205</v>
      </c>
      <c r="F6" s="512">
        <f>'E214 Res. Lighting'!L17</f>
        <v>83225000</v>
      </c>
      <c r="G6" s="1278">
        <f>'E214 Res. Lighting'!N17</f>
        <v>3328127.5700000003</v>
      </c>
      <c r="H6" s="1278">
        <f>'E214 Res. Lighting'!O17</f>
        <v>9794910</v>
      </c>
      <c r="I6" s="417">
        <f>'E214 Res. Lighting'!$P$17</f>
        <v>12323280</v>
      </c>
      <c r="J6" s="417">
        <f t="shared" ref="J6:J20" si="4">H6+I6</f>
        <v>22118190</v>
      </c>
      <c r="K6" s="417">
        <v>0</v>
      </c>
      <c r="L6" s="1278">
        <f t="shared" ref="L6:L11" si="5">H6+G6</f>
        <v>13123037.57</v>
      </c>
      <c r="M6" s="428">
        <f t="shared" ref="M6:M31" si="6">L6+I6+K6</f>
        <v>25446317.57</v>
      </c>
      <c r="N6" s="428">
        <v>0</v>
      </c>
      <c r="O6" s="428">
        <f>L6/(1+$B$2)^1</f>
        <v>12139720.231267346</v>
      </c>
      <c r="P6" s="428">
        <f>M6/(1+$B$2)^1</f>
        <v>23539609.222941723</v>
      </c>
      <c r="Q6" s="1276">
        <f>'E214 Res. Lighting'!AD17</f>
        <v>51338781.82675565</v>
      </c>
      <c r="R6" s="1260">
        <f>'E214 Res. Lighting'!$X$17</f>
        <v>56472660.009431221</v>
      </c>
      <c r="S6" s="415">
        <f t="shared" si="1"/>
        <v>0</v>
      </c>
      <c r="T6" s="416">
        <f t="shared" si="2"/>
        <v>4.2289921718728154</v>
      </c>
      <c r="U6" s="416">
        <f t="shared" si="3"/>
        <v>2.3990483221103314</v>
      </c>
      <c r="V6" s="368"/>
      <c r="W6" s="231"/>
      <c r="X6" s="231"/>
      <c r="Y6" s="231"/>
      <c r="Z6" s="231"/>
      <c r="AA6" s="231"/>
      <c r="AB6" s="231"/>
      <c r="AC6" s="231"/>
      <c r="AD6" s="231"/>
      <c r="AE6" s="231"/>
      <c r="AF6" s="231"/>
      <c r="AI6" s="368"/>
      <c r="AJ6" s="368"/>
      <c r="AK6" s="368"/>
      <c r="AL6" s="368"/>
      <c r="AM6" s="368"/>
      <c r="AN6" s="368"/>
      <c r="AO6" s="368"/>
      <c r="AP6" s="368"/>
      <c r="AQ6" s="368"/>
      <c r="AR6" s="368"/>
      <c r="AS6" s="368"/>
      <c r="AT6" s="368"/>
      <c r="AU6" s="368"/>
      <c r="AV6" s="368"/>
    </row>
    <row r="7" spans="1:230" s="293" customFormat="1" ht="14.25">
      <c r="A7" s="425" t="s">
        <v>57</v>
      </c>
      <c r="B7" s="820" t="s">
        <v>144</v>
      </c>
      <c r="C7" s="1387">
        <f t="shared" si="0"/>
        <v>0.37222000837974201</v>
      </c>
      <c r="D7" s="813">
        <f>'E214 SpaceHeat'!E12</f>
        <v>20.223615845643842</v>
      </c>
      <c r="E7" s="413" t="s">
        <v>205</v>
      </c>
      <c r="F7" s="512">
        <f>'E214 SpaceHeat'!L12</f>
        <v>6138116</v>
      </c>
      <c r="G7" s="1278">
        <f>'E214 SpaceHeat'!N12</f>
        <v>846025</v>
      </c>
      <c r="H7" s="1278">
        <f>'E214 SpaceHeat'!O12</f>
        <v>2158150</v>
      </c>
      <c r="I7" s="417">
        <f>'E214 SpaceHeat'!$P$12</f>
        <v>4332243</v>
      </c>
      <c r="J7" s="417">
        <f t="shared" si="4"/>
        <v>6490393</v>
      </c>
      <c r="K7" s="417">
        <v>0</v>
      </c>
      <c r="L7" s="1278">
        <f t="shared" si="5"/>
        <v>3004175</v>
      </c>
      <c r="M7" s="428">
        <f t="shared" si="6"/>
        <v>7336418</v>
      </c>
      <c r="N7" s="428">
        <v>0</v>
      </c>
      <c r="O7" s="428">
        <f t="shared" ref="O7:O17" si="7">L7/(1+$B$2)^1</f>
        <v>2779070.3052728954</v>
      </c>
      <c r="P7" s="428">
        <f t="shared" ref="P7:P17" si="8">M7/(1+$B$2)^1</f>
        <v>6786695.6521739131</v>
      </c>
      <c r="Q7" s="1276">
        <f>'E214 SpaceHeat'!AD12</f>
        <v>10841759.615687547</v>
      </c>
      <c r="R7" s="1260">
        <f>'E214 SpaceHeat'!$X$12</f>
        <v>11925935.5772563</v>
      </c>
      <c r="S7" s="415">
        <f t="shared" si="1"/>
        <v>0</v>
      </c>
      <c r="T7" s="416">
        <f t="shared" si="2"/>
        <v>3.9012181862102704</v>
      </c>
      <c r="U7" s="416">
        <f t="shared" si="3"/>
        <v>1.7572521575262015</v>
      </c>
      <c r="V7" s="368"/>
      <c r="W7" s="231"/>
      <c r="X7" s="231"/>
      <c r="Y7" s="231"/>
      <c r="Z7" s="231"/>
      <c r="AA7" s="231"/>
      <c r="AB7" s="231"/>
      <c r="AC7" s="231"/>
      <c r="AD7" s="231"/>
      <c r="AE7" s="231"/>
      <c r="AF7" s="231"/>
      <c r="AG7" s="368"/>
      <c r="AH7" s="368"/>
      <c r="AI7" s="368"/>
      <c r="AJ7" s="368"/>
      <c r="AK7" s="368"/>
      <c r="AL7" s="368"/>
      <c r="AM7" s="368"/>
      <c r="AN7" s="368"/>
      <c r="AO7" s="368"/>
      <c r="AP7" s="368"/>
      <c r="AQ7" s="368"/>
      <c r="AR7" s="368"/>
      <c r="AS7" s="368"/>
      <c r="AT7" s="368"/>
      <c r="AU7" s="368"/>
      <c r="AV7" s="368"/>
    </row>
    <row r="8" spans="1:230" s="293" customFormat="1" ht="14.25">
      <c r="A8" s="425" t="s">
        <v>58</v>
      </c>
      <c r="B8" s="820" t="s">
        <v>381</v>
      </c>
      <c r="C8" s="1387">
        <f t="shared" si="0"/>
        <v>3.5239264650640735E-2</v>
      </c>
      <c r="D8" s="813">
        <f>'E214 Water Heat'!D10</f>
        <v>13.699017356537551</v>
      </c>
      <c r="E8" s="413" t="s">
        <v>205</v>
      </c>
      <c r="F8" s="512">
        <f>'E214 Water Heat'!L10</f>
        <v>857890</v>
      </c>
      <c r="G8" s="1278">
        <f>'E214 Water Heat'!N10</f>
        <v>277545.90000000002</v>
      </c>
      <c r="H8" s="1278">
        <f>'E214 Water Heat'!O10</f>
        <v>311300</v>
      </c>
      <c r="I8" s="417">
        <f>'E214 Water Heat'!P10</f>
        <v>205960</v>
      </c>
      <c r="J8" s="417">
        <f>'E214 Water Heat'!Q10</f>
        <v>517260</v>
      </c>
      <c r="K8" s="417">
        <f>'E214 Water Heat'!R10</f>
        <v>0</v>
      </c>
      <c r="L8" s="1278">
        <f t="shared" si="5"/>
        <v>588845.9</v>
      </c>
      <c r="M8" s="428">
        <f t="shared" si="6"/>
        <v>794805.9</v>
      </c>
      <c r="N8" s="428">
        <f>'E214 Water Heat'!T10</f>
        <v>156632</v>
      </c>
      <c r="O8" s="428">
        <f t="shared" si="7"/>
        <v>544723.31174838112</v>
      </c>
      <c r="P8" s="428">
        <f t="shared" si="8"/>
        <v>735250.60129509715</v>
      </c>
      <c r="Q8" s="1276">
        <f>'E214 Water Heat'!AD10</f>
        <v>746138.13751689857</v>
      </c>
      <c r="R8" s="1260">
        <f>'E214 Water Heat'!X10</f>
        <v>820751.95126858843</v>
      </c>
      <c r="S8" s="415">
        <f t="shared" si="1"/>
        <v>144895.46716003702</v>
      </c>
      <c r="T8" s="416">
        <f t="shared" si="2"/>
        <v>1.3697562072789626</v>
      </c>
      <c r="U8" s="416">
        <f t="shared" si="3"/>
        <v>1.3133582165423585</v>
      </c>
      <c r="V8" s="368"/>
      <c r="W8" s="231"/>
      <c r="X8" s="231"/>
      <c r="Y8" s="231"/>
      <c r="Z8" s="231"/>
      <c r="AA8" s="231"/>
      <c r="AB8" s="231"/>
      <c r="AC8" s="231"/>
      <c r="AD8" s="231"/>
      <c r="AE8" s="231"/>
      <c r="AF8" s="231"/>
      <c r="AG8" s="368"/>
      <c r="AH8" s="368"/>
      <c r="AI8" s="368"/>
      <c r="AJ8" s="368"/>
      <c r="AK8" s="368"/>
      <c r="AL8" s="368"/>
      <c r="AM8" s="368"/>
      <c r="AN8" s="368"/>
      <c r="AO8" s="368"/>
      <c r="AP8" s="368"/>
      <c r="AQ8" s="368"/>
      <c r="AR8" s="368"/>
      <c r="AS8" s="368"/>
      <c r="AT8" s="368"/>
      <c r="AU8" s="368"/>
      <c r="AV8" s="368"/>
    </row>
    <row r="9" spans="1:230" s="293" customFormat="1" ht="14.25">
      <c r="A9" s="425" t="s">
        <v>57</v>
      </c>
      <c r="B9" s="821" t="s">
        <v>145</v>
      </c>
      <c r="C9" s="1387">
        <f t="shared" si="0"/>
        <v>7.8920840316098126E-2</v>
      </c>
      <c r="D9" s="813">
        <f>'E214 HomePrint'!E8</f>
        <v>6.4493996569468273</v>
      </c>
      <c r="E9" s="413" t="s">
        <v>205</v>
      </c>
      <c r="F9" s="512">
        <f>'E214 HomePrint'!L8</f>
        <v>4081000</v>
      </c>
      <c r="G9" s="1278">
        <f>'E214 HomePrint'!N8</f>
        <v>610240.5</v>
      </c>
      <c r="H9" s="1278">
        <f>'E214 HomePrint'!O8</f>
        <v>1228500</v>
      </c>
      <c r="I9" s="417">
        <v>0</v>
      </c>
      <c r="J9" s="417">
        <f t="shared" si="4"/>
        <v>1228500</v>
      </c>
      <c r="K9" s="417">
        <v>0</v>
      </c>
      <c r="L9" s="1278">
        <f t="shared" si="5"/>
        <v>1838740.5</v>
      </c>
      <c r="M9" s="428">
        <f t="shared" si="6"/>
        <v>1838740.5</v>
      </c>
      <c r="N9" s="428">
        <f>'E214 HomePrint'!T8</f>
        <v>754435.5</v>
      </c>
      <c r="O9" s="428">
        <f t="shared" si="7"/>
        <v>1700962.5346901019</v>
      </c>
      <c r="P9" s="428">
        <f t="shared" si="8"/>
        <v>1700962.5346901019</v>
      </c>
      <c r="Q9" s="1276">
        <f>'E214 HomePrint'!AD8</f>
        <v>2005114.0813036659</v>
      </c>
      <c r="R9" s="1260">
        <f>'E214 HomePrint'!$X$8</f>
        <v>2205625.4894340322</v>
      </c>
      <c r="S9" s="415">
        <f t="shared" si="1"/>
        <v>697905.1803885292</v>
      </c>
      <c r="T9" s="416">
        <f t="shared" si="2"/>
        <v>1.1788114320042784</v>
      </c>
      <c r="U9" s="416">
        <f t="shared" si="3"/>
        <v>1.7069927235943239</v>
      </c>
      <c r="V9" s="368"/>
      <c r="W9" s="231"/>
      <c r="X9" s="231"/>
      <c r="Y9" s="231"/>
      <c r="Z9" s="231"/>
      <c r="AA9" s="231"/>
      <c r="AB9" s="231"/>
      <c r="AC9" s="231"/>
      <c r="AD9" s="231"/>
      <c r="AE9" s="231"/>
      <c r="AF9" s="231"/>
      <c r="AG9" s="368"/>
      <c r="AH9" s="368"/>
      <c r="AI9" s="368"/>
      <c r="AJ9" s="368"/>
      <c r="AK9" s="368"/>
      <c r="AL9" s="368"/>
      <c r="AM9" s="368"/>
      <c r="AN9" s="368"/>
      <c r="AO9" s="368"/>
      <c r="AP9" s="368"/>
      <c r="AQ9" s="368"/>
      <c r="AR9" s="368"/>
      <c r="AS9" s="368"/>
      <c r="AT9" s="368"/>
      <c r="AU9" s="368"/>
      <c r="AV9" s="368"/>
    </row>
    <row r="10" spans="1:230" s="293" customFormat="1" ht="14.25">
      <c r="A10" s="425" t="s">
        <v>57</v>
      </c>
      <c r="B10" s="820" t="s">
        <v>54</v>
      </c>
      <c r="C10" s="1387">
        <f t="shared" si="0"/>
        <v>0.43982464367674673</v>
      </c>
      <c r="D10" s="813">
        <f>'E214 Appliances'!E24</f>
        <v>11.823731786510004</v>
      </c>
      <c r="E10" s="413" t="s">
        <v>205</v>
      </c>
      <c r="F10" s="512">
        <f>'E214 Appliances'!L24</f>
        <v>12405640</v>
      </c>
      <c r="G10" s="1278">
        <f>'E214 Appliances'!N24</f>
        <v>1897762.12</v>
      </c>
      <c r="H10" s="1278">
        <f>'E214 Appliances'!O24</f>
        <v>5854050</v>
      </c>
      <c r="I10" s="417">
        <f>'E214 Appliances'!$P$24</f>
        <v>659281</v>
      </c>
      <c r="J10" s="417">
        <f t="shared" si="4"/>
        <v>6513331</v>
      </c>
      <c r="K10" s="417">
        <v>0</v>
      </c>
      <c r="L10" s="1278">
        <f t="shared" si="5"/>
        <v>7751812.1200000001</v>
      </c>
      <c r="M10" s="428">
        <f t="shared" si="6"/>
        <v>8411093.120000001</v>
      </c>
      <c r="N10" s="428">
        <f>'E214 Appliances'!T24</f>
        <v>1803597.5399999998</v>
      </c>
      <c r="O10" s="428">
        <f t="shared" si="7"/>
        <v>7170964.0333024981</v>
      </c>
      <c r="P10" s="428">
        <f t="shared" si="8"/>
        <v>7780844.6993524525</v>
      </c>
      <c r="Q10" s="1276">
        <f>'E214 Appliances'!AD24</f>
        <v>8596415.4622256327</v>
      </c>
      <c r="R10" s="1260">
        <f>'E214 Appliances'!$X$24</f>
        <v>9456057.0084481947</v>
      </c>
      <c r="S10" s="415">
        <f t="shared" si="1"/>
        <v>1668452.8584643847</v>
      </c>
      <c r="T10" s="416">
        <f t="shared" si="2"/>
        <v>1.1987810038236464</v>
      </c>
      <c r="U10" s="416">
        <f t="shared" si="3"/>
        <v>1.4297303566331812</v>
      </c>
      <c r="V10" s="368"/>
      <c r="W10" s="231"/>
      <c r="X10" s="231"/>
      <c r="Y10" s="231"/>
      <c r="Z10" s="231"/>
      <c r="AA10" s="231"/>
      <c r="AB10" s="231"/>
      <c r="AC10" s="231"/>
      <c r="AD10" s="231"/>
      <c r="AE10" s="231"/>
      <c r="AF10" s="231"/>
      <c r="AG10" s="368"/>
      <c r="AH10" s="368"/>
      <c r="AI10" s="368"/>
      <c r="AJ10" s="368"/>
      <c r="AK10" s="368"/>
      <c r="AL10" s="368"/>
      <c r="AM10" s="368"/>
      <c r="AN10" s="368"/>
      <c r="AO10" s="368"/>
      <c r="AP10" s="368"/>
      <c r="AQ10" s="368"/>
      <c r="AR10" s="368"/>
      <c r="AS10" s="368"/>
      <c r="AT10" s="368"/>
      <c r="AU10" s="368"/>
      <c r="AV10" s="368"/>
    </row>
    <row r="11" spans="1:230" s="293" customFormat="1" ht="14.25">
      <c r="A11" s="425" t="s">
        <v>57</v>
      </c>
      <c r="B11" s="820" t="s">
        <v>146</v>
      </c>
      <c r="C11" s="1387">
        <f t="shared" si="0"/>
        <v>0.10484170545774092</v>
      </c>
      <c r="D11" s="813">
        <f>'E214 Showerheads'!D14</f>
        <v>10</v>
      </c>
      <c r="E11" s="413" t="s">
        <v>205</v>
      </c>
      <c r="F11" s="512">
        <f>'E214 Showerheads'!K14</f>
        <v>3496457.56</v>
      </c>
      <c r="G11" s="1278">
        <f>'E214 Showerheads'!M14</f>
        <v>67847.746179999987</v>
      </c>
      <c r="H11" s="1278">
        <f>'E214 Showerheads'!N14</f>
        <v>157947.44999999998</v>
      </c>
      <c r="I11" s="417">
        <f>'E214 Showerheads'!$O$14</f>
        <v>323420.55000000005</v>
      </c>
      <c r="J11" s="417">
        <f t="shared" si="4"/>
        <v>481368</v>
      </c>
      <c r="K11" s="417">
        <v>0</v>
      </c>
      <c r="L11" s="1278">
        <f t="shared" si="5"/>
        <v>225795.19617999997</v>
      </c>
      <c r="M11" s="428">
        <f t="shared" si="6"/>
        <v>549215.74618000002</v>
      </c>
      <c r="N11" s="428">
        <f>'E214 Showerheads'!S14</f>
        <v>2934474.8918000003</v>
      </c>
      <c r="O11" s="428">
        <f t="shared" si="7"/>
        <v>208876.22218316371</v>
      </c>
      <c r="P11" s="428">
        <f t="shared" si="8"/>
        <v>508062.66991674376</v>
      </c>
      <c r="Q11" s="1276">
        <f>'E214 Showerheads'!AC14</f>
        <v>2455402.8789969631</v>
      </c>
      <c r="R11" s="1260">
        <f>'E214 Showerheads'!$W$14</f>
        <v>2700943.1668966589</v>
      </c>
      <c r="S11" s="415">
        <f t="shared" si="1"/>
        <v>2714592.869380204</v>
      </c>
      <c r="T11" s="416">
        <f t="shared" si="2"/>
        <v>11.755301074163523</v>
      </c>
      <c r="U11" s="416">
        <f t="shared" si="3"/>
        <v>10.659189027141686</v>
      </c>
      <c r="V11" s="368"/>
      <c r="W11" s="231"/>
      <c r="X11" s="231"/>
      <c r="Y11" s="231"/>
      <c r="Z11" s="231"/>
      <c r="AA11" s="231"/>
      <c r="AB11" s="231"/>
      <c r="AC11" s="231"/>
      <c r="AD11" s="231"/>
      <c r="AE11" s="231"/>
      <c r="AF11" s="231"/>
      <c r="AG11" s="368"/>
      <c r="AH11" s="368"/>
      <c r="AI11" s="368"/>
      <c r="AJ11" s="368"/>
      <c r="AK11" s="368"/>
      <c r="AL11" s="368"/>
      <c r="AM11" s="368"/>
      <c r="AN11" s="368"/>
      <c r="AO11" s="368"/>
      <c r="AP11" s="368"/>
      <c r="AQ11" s="368"/>
      <c r="AR11" s="368"/>
      <c r="AS11" s="368"/>
      <c r="AT11" s="368"/>
      <c r="AU11" s="368"/>
      <c r="AV11" s="368"/>
    </row>
    <row r="12" spans="1:230" s="293" customFormat="1" ht="14.25">
      <c r="A12" s="425" t="s">
        <v>57</v>
      </c>
      <c r="B12" s="821" t="s">
        <v>147</v>
      </c>
      <c r="C12" s="1387">
        <f t="shared" si="0"/>
        <v>0.54306970906350538</v>
      </c>
      <c r="D12" s="813">
        <f>'E214  Weatherization'!E26</f>
        <v>28.513216191478051</v>
      </c>
      <c r="E12" s="413" t="s">
        <v>205</v>
      </c>
      <c r="F12" s="512">
        <f>'E214  Weatherization'!L26</f>
        <v>6351898.6054794313</v>
      </c>
      <c r="G12" s="1278">
        <f>'E214  Weatherization'!N26</f>
        <v>730931</v>
      </c>
      <c r="H12" s="1278">
        <f>'E214  Weatherization'!O26</f>
        <v>1403261.2787409062</v>
      </c>
      <c r="I12" s="417">
        <f>'E214  Weatherization'!$P$26</f>
        <v>4630814.4491864396</v>
      </c>
      <c r="J12" s="417">
        <f t="shared" si="4"/>
        <v>6034075.7279273458</v>
      </c>
      <c r="K12" s="417">
        <v>0</v>
      </c>
      <c r="L12" s="1278">
        <f>H12+G12</f>
        <v>2134192.2787409062</v>
      </c>
      <c r="M12" s="428">
        <f t="shared" si="6"/>
        <v>6765006.7279273458</v>
      </c>
      <c r="N12" s="428">
        <f>'E214  Weatherization'!T26</f>
        <v>0</v>
      </c>
      <c r="O12" s="428">
        <f t="shared" si="7"/>
        <v>1974275.928529978</v>
      </c>
      <c r="P12" s="428">
        <f t="shared" si="8"/>
        <v>6258100.5808763606</v>
      </c>
      <c r="Q12" s="1276">
        <f>'E214  Weatherization'!AD26</f>
        <v>14429328.38414797</v>
      </c>
      <c r="R12" s="1260">
        <f>'E214  Weatherization'!$X$26</f>
        <v>15872261.222562766</v>
      </c>
      <c r="S12" s="415">
        <f t="shared" si="1"/>
        <v>0</v>
      </c>
      <c r="T12" s="416">
        <f t="shared" si="2"/>
        <v>7.3086685481151932</v>
      </c>
      <c r="U12" s="416">
        <f t="shared" si="3"/>
        <v>2.53627454807383</v>
      </c>
      <c r="V12" s="368"/>
      <c r="W12" s="231"/>
      <c r="X12" s="231"/>
      <c r="Y12" s="231"/>
      <c r="Z12" s="231"/>
      <c r="AA12" s="231"/>
      <c r="AB12" s="231"/>
      <c r="AC12" s="231"/>
      <c r="AD12" s="231"/>
      <c r="AE12" s="231"/>
      <c r="AF12" s="231"/>
      <c r="AG12" s="368"/>
      <c r="AH12" s="368"/>
      <c r="AI12" s="368"/>
      <c r="AJ12" s="368"/>
      <c r="AK12" s="368"/>
      <c r="AL12" s="368"/>
      <c r="AM12" s="368"/>
      <c r="AN12" s="368"/>
      <c r="AO12" s="368"/>
      <c r="AP12" s="368"/>
      <c r="AQ12" s="368"/>
      <c r="AR12" s="368"/>
      <c r="AS12" s="368"/>
      <c r="AT12" s="368"/>
      <c r="AU12" s="368"/>
      <c r="AV12" s="368"/>
    </row>
    <row r="13" spans="1:230" s="293" customFormat="1" ht="14.25">
      <c r="A13" s="425" t="s">
        <v>382</v>
      </c>
      <c r="B13" s="821" t="s">
        <v>389</v>
      </c>
      <c r="C13" s="1387">
        <f t="shared" si="0"/>
        <v>0.13120583825467458</v>
      </c>
      <c r="D13" s="813">
        <f>'E214 ARRA Weatherization'!E13</f>
        <v>15.37857408174931</v>
      </c>
      <c r="E13" s="413" t="s">
        <v>205</v>
      </c>
      <c r="F13" s="512">
        <f>'E214 ARRA Weatherization'!L13</f>
        <v>2845321.04</v>
      </c>
      <c r="G13" s="1278">
        <f>'E214 ARRA Weatherization'!N13</f>
        <v>26.570000000000004</v>
      </c>
      <c r="H13" s="1278">
        <f>'E214 ARRA Weatherization'!O13</f>
        <v>741140.27802919003</v>
      </c>
      <c r="I13" s="417">
        <f>'E214 ARRA Weatherization'!P13</f>
        <v>0</v>
      </c>
      <c r="J13" s="417">
        <f>'E214 ARRA Weatherization'!Q13</f>
        <v>741140.27802919003</v>
      </c>
      <c r="K13" s="417">
        <f>'E214 ARRA Weatherization'!R13</f>
        <v>519163.94353490631</v>
      </c>
      <c r="L13" s="1278">
        <f>H13+G13</f>
        <v>741166.84802918998</v>
      </c>
      <c r="M13" s="428">
        <f t="shared" si="6"/>
        <v>1260330.7915640962</v>
      </c>
      <c r="N13" s="428">
        <f>'E214 ARRA Weatherization'!T13</f>
        <v>440024.55</v>
      </c>
      <c r="O13" s="428">
        <f t="shared" si="7"/>
        <v>685630.75673375581</v>
      </c>
      <c r="P13" s="428">
        <f t="shared" si="8"/>
        <v>1165893.4242036042</v>
      </c>
      <c r="Q13" s="1276">
        <f>'E214 ARRA Weatherization'!AD13</f>
        <v>3924129.519549604</v>
      </c>
      <c r="R13" s="1260">
        <f>'E214 ARRA Weatherization'!X13</f>
        <v>4316542.4715045644</v>
      </c>
      <c r="S13" s="415">
        <f t="shared" si="1"/>
        <v>407053.23774283071</v>
      </c>
      <c r="T13" s="416">
        <f t="shared" si="2"/>
        <v>5.7233860660562845</v>
      </c>
      <c r="U13" s="416">
        <f t="shared" si="3"/>
        <v>4.051481560138293</v>
      </c>
      <c r="V13" s="368"/>
      <c r="W13" s="231"/>
      <c r="X13" s="231"/>
      <c r="Y13" s="231"/>
      <c r="Z13" s="231"/>
      <c r="AA13" s="231"/>
      <c r="AB13" s="231"/>
      <c r="AC13" s="231"/>
      <c r="AD13" s="231"/>
      <c r="AE13" s="231"/>
      <c r="AF13" s="231"/>
      <c r="AG13" s="368"/>
      <c r="AH13" s="368"/>
      <c r="AI13" s="368"/>
      <c r="AJ13" s="368"/>
      <c r="AK13" s="368"/>
      <c r="AL13" s="368"/>
      <c r="AM13" s="368"/>
      <c r="AN13" s="368"/>
      <c r="AO13" s="368"/>
      <c r="AP13" s="368"/>
      <c r="AQ13" s="368"/>
      <c r="AR13" s="368"/>
      <c r="AS13" s="368"/>
      <c r="AT13" s="368"/>
      <c r="AU13" s="368"/>
      <c r="AV13" s="368"/>
    </row>
    <row r="14" spans="1:230" s="293" customFormat="1" ht="14.25">
      <c r="A14" s="425" t="s">
        <v>382</v>
      </c>
      <c r="B14" s="821" t="s">
        <v>383</v>
      </c>
      <c r="C14" s="1387">
        <f t="shared" si="0"/>
        <v>4.6697194347452127E-2</v>
      </c>
      <c r="D14" s="813">
        <f>'E214 Mobile Home Duct Seal'!E15</f>
        <v>14.888010974723722</v>
      </c>
      <c r="E14" s="413" t="s">
        <v>205</v>
      </c>
      <c r="F14" s="512">
        <f>'E214 Mobile Home Duct Seal'!L15</f>
        <v>1046040</v>
      </c>
      <c r="G14" s="1278">
        <f>'E214 Mobile Home Duct Seal'!N15</f>
        <v>187206.92</v>
      </c>
      <c r="H14" s="1278">
        <f>'E214 Mobile Home Duct Seal'!O15</f>
        <v>369675.7</v>
      </c>
      <c r="I14" s="417">
        <f>'E214 Mobile Home Duct Seal'!P15</f>
        <v>0</v>
      </c>
      <c r="J14" s="417">
        <f>'E214 Mobile Home Duct Seal'!Q15</f>
        <v>369675.7</v>
      </c>
      <c r="K14" s="417">
        <f>'E214 Mobile Home Duct Seal'!R15</f>
        <v>0</v>
      </c>
      <c r="L14" s="1278">
        <f>H14+G14</f>
        <v>556882.62</v>
      </c>
      <c r="M14" s="428">
        <f t="shared" si="6"/>
        <v>556882.62</v>
      </c>
      <c r="N14" s="428">
        <f>'E214 Mobile Home Duct Seal'!T15</f>
        <v>186780.81285831286</v>
      </c>
      <c r="O14" s="428">
        <f t="shared" si="7"/>
        <v>515155.06012950971</v>
      </c>
      <c r="P14" s="428">
        <f t="shared" si="8"/>
        <v>515155.06012950971</v>
      </c>
      <c r="Q14" s="1276">
        <f>'E214 Mobile Home Duct Seal'!AD15</f>
        <v>1384799.4185655934</v>
      </c>
      <c r="R14" s="1260">
        <f>'E214 Mobile Home Duct Seal'!X15</f>
        <v>1523279.3604221528</v>
      </c>
      <c r="S14" s="415">
        <f t="shared" si="1"/>
        <v>172785.21078474825</v>
      </c>
      <c r="T14" s="416">
        <f t="shared" si="2"/>
        <v>2.6881215496892441</v>
      </c>
      <c r="U14" s="416">
        <f t="shared" si="3"/>
        <v>3.2923379822388066</v>
      </c>
      <c r="V14" s="368"/>
      <c r="W14" s="231"/>
      <c r="X14" s="231"/>
      <c r="Y14" s="231"/>
      <c r="Z14" s="231"/>
      <c r="AA14" s="231"/>
      <c r="AB14" s="231"/>
      <c r="AC14" s="231"/>
      <c r="AD14" s="231"/>
      <c r="AE14" s="231"/>
      <c r="AF14" s="231"/>
      <c r="AG14" s="368"/>
      <c r="AH14" s="368"/>
      <c r="AI14" s="368"/>
      <c r="AJ14" s="368"/>
      <c r="AK14" s="368"/>
      <c r="AL14" s="368"/>
      <c r="AM14" s="368"/>
      <c r="AN14" s="368"/>
      <c r="AO14" s="368"/>
      <c r="AP14" s="368"/>
      <c r="AQ14" s="368"/>
      <c r="AR14" s="368"/>
      <c r="AS14" s="368"/>
      <c r="AT14" s="368"/>
      <c r="AU14" s="368"/>
      <c r="AV14" s="368"/>
    </row>
    <row r="15" spans="1:230" s="293" customFormat="1" ht="14.25">
      <c r="A15" s="425" t="s">
        <v>62</v>
      </c>
      <c r="B15" s="820" t="s">
        <v>148</v>
      </c>
      <c r="C15" s="1387">
        <f t="shared" si="0"/>
        <v>1.6485975833647564E-2</v>
      </c>
      <c r="D15" s="813">
        <v>1</v>
      </c>
      <c r="E15" s="413" t="s">
        <v>205</v>
      </c>
      <c r="F15" s="512">
        <f>'E214 Home Energy Reports'!K6</f>
        <v>5498052</v>
      </c>
      <c r="G15" s="1278">
        <f>'E214 Home Energy Reports'!M6</f>
        <v>131383.63</v>
      </c>
      <c r="H15" s="1278">
        <f>'E214 Home Energy Reports'!N6</f>
        <v>86681</v>
      </c>
      <c r="I15" s="417">
        <v>0</v>
      </c>
      <c r="J15" s="417">
        <v>0</v>
      </c>
      <c r="K15" s="417">
        <v>0</v>
      </c>
      <c r="L15" s="1278">
        <f t="shared" ref="L15:L20" si="9">H15+G15</f>
        <v>218064.63</v>
      </c>
      <c r="M15" s="428">
        <f t="shared" si="6"/>
        <v>218064.63</v>
      </c>
      <c r="N15" s="428">
        <v>0</v>
      </c>
      <c r="O15" s="428">
        <f t="shared" si="7"/>
        <v>201724.91211840889</v>
      </c>
      <c r="P15" s="428">
        <f t="shared" si="8"/>
        <v>201724.91211840889</v>
      </c>
      <c r="Q15" s="1259">
        <f>'E214 Home Energy Reports'!AC6</f>
        <v>495486.50899835286</v>
      </c>
      <c r="R15" s="1260">
        <f>'E214 Home Energy Reports'!$W$6</f>
        <v>545035.1598981882</v>
      </c>
      <c r="S15" s="415">
        <f t="shared" si="1"/>
        <v>0</v>
      </c>
      <c r="T15" s="416">
        <f t="shared" si="2"/>
        <v>2.4562484811370804</v>
      </c>
      <c r="U15" s="416">
        <f t="shared" si="3"/>
        <v>2.7018733292507888</v>
      </c>
      <c r="V15" s="368"/>
      <c r="W15" s="231"/>
      <c r="X15" s="231"/>
      <c r="Y15" s="231"/>
      <c r="Z15" s="231"/>
      <c r="AA15" s="231"/>
      <c r="AB15" s="231"/>
      <c r="AC15" s="231"/>
      <c r="AD15" s="231"/>
      <c r="AE15" s="231"/>
      <c r="AF15" s="231"/>
      <c r="AG15" s="368"/>
      <c r="AH15" s="368"/>
      <c r="AI15" s="368"/>
      <c r="AJ15" s="368"/>
      <c r="AK15" s="368"/>
      <c r="AL15" s="368"/>
      <c r="AM15" s="368"/>
      <c r="AN15" s="368"/>
      <c r="AO15" s="368"/>
      <c r="AP15" s="368"/>
      <c r="AQ15" s="368"/>
      <c r="AR15" s="368"/>
      <c r="AS15" s="368"/>
      <c r="AT15" s="368"/>
      <c r="AU15" s="368"/>
      <c r="AV15" s="368"/>
    </row>
    <row r="16" spans="1:230" s="293" customFormat="1" ht="14.25">
      <c r="A16" s="425" t="s">
        <v>58</v>
      </c>
      <c r="B16" s="822" t="s">
        <v>149</v>
      </c>
      <c r="C16" s="1387">
        <f t="shared" si="0"/>
        <v>6.1993039711215885E-2</v>
      </c>
      <c r="D16" s="813">
        <f>'E215 SF New Construction'!E21</f>
        <v>18.580569785207153</v>
      </c>
      <c r="E16" s="413" t="s">
        <v>205</v>
      </c>
      <c r="F16" s="512">
        <f>'E215 SF New Construction'!L21</f>
        <v>1112700</v>
      </c>
      <c r="G16" s="1278">
        <f>'E215 SF New Construction'!N21</f>
        <v>688132.55299999984</v>
      </c>
      <c r="H16" s="1278">
        <f>'E215 SF New Construction'!O21</f>
        <v>510420</v>
      </c>
      <c r="I16" s="417">
        <f>'E215 SF New Construction'!P21</f>
        <v>252035</v>
      </c>
      <c r="J16" s="417">
        <f>'E215 SF New Construction'!Q21</f>
        <v>762455</v>
      </c>
      <c r="K16" s="417">
        <f>'E215 SF New Construction'!R21</f>
        <v>0</v>
      </c>
      <c r="L16" s="1278">
        <f t="shared" si="9"/>
        <v>1198552.5529999998</v>
      </c>
      <c r="M16" s="428">
        <f t="shared" si="6"/>
        <v>1450587.5529999998</v>
      </c>
      <c r="N16" s="428">
        <f>'E215 SF New Construction'!T21</f>
        <v>28382.400000000001</v>
      </c>
      <c r="O16" s="428">
        <f t="shared" si="7"/>
        <v>1108744.2673450508</v>
      </c>
      <c r="P16" s="428">
        <f t="shared" si="8"/>
        <v>1341894.1285846438</v>
      </c>
      <c r="Q16" s="1259">
        <f>'E215 SF New Construction'!AD21</f>
        <v>1369796.5535221789</v>
      </c>
      <c r="R16" s="1260">
        <f>'E215 SF New Construction'!X21</f>
        <v>1506776.2088743965</v>
      </c>
      <c r="S16" s="415">
        <f t="shared" si="1"/>
        <v>26255.689176688255</v>
      </c>
      <c r="T16" s="416">
        <f t="shared" si="2"/>
        <v>1.2354486006067316</v>
      </c>
      <c r="U16" s="416">
        <f t="shared" si="3"/>
        <v>1.1424387851432383</v>
      </c>
      <c r="V16" s="368"/>
      <c r="W16" s="231"/>
      <c r="X16" s="231"/>
      <c r="Y16" s="231"/>
      <c r="Z16" s="231"/>
      <c r="AA16" s="231"/>
      <c r="AB16" s="231"/>
      <c r="AC16" s="231"/>
      <c r="AD16" s="231"/>
      <c r="AE16" s="231"/>
      <c r="AF16" s="231"/>
      <c r="AG16" s="368"/>
      <c r="AH16" s="368"/>
      <c r="AI16" s="368"/>
      <c r="AJ16" s="368"/>
      <c r="AK16" s="368"/>
      <c r="AL16" s="368"/>
      <c r="AM16" s="368"/>
      <c r="AN16" s="368"/>
      <c r="AO16" s="368"/>
      <c r="AP16" s="368"/>
      <c r="AQ16" s="368"/>
      <c r="AR16" s="368"/>
      <c r="AS16" s="368"/>
      <c r="AT16" s="368"/>
      <c r="AU16" s="368"/>
      <c r="AV16" s="368"/>
    </row>
    <row r="17" spans="1:507" s="293" customFormat="1" ht="14.25">
      <c r="A17" s="425" t="s">
        <v>58</v>
      </c>
      <c r="B17" s="822" t="s">
        <v>510</v>
      </c>
      <c r="C17" s="1387">
        <f t="shared" si="0"/>
        <v>2.2583474319571122E-2</v>
      </c>
      <c r="D17" s="813">
        <f>'E215  Res. Manufactured Homes'!E8</f>
        <v>18</v>
      </c>
      <c r="E17" s="413" t="s">
        <v>205</v>
      </c>
      <c r="F17" s="472">
        <f>'E215  Res. Manufactured Homes'!L8</f>
        <v>418420</v>
      </c>
      <c r="G17" s="1278">
        <f>'E215  Res. Manufactured Homes'!N8</f>
        <v>26484</v>
      </c>
      <c r="H17" s="1278">
        <f>'E215  Res. Manufactured Homes'!O8</f>
        <v>24000</v>
      </c>
      <c r="I17" s="417">
        <f>'E215  Res. Manufactured Homes'!P8</f>
        <v>86160</v>
      </c>
      <c r="J17" s="417">
        <f>'E215  Res. Manufactured Homes'!Q8</f>
        <v>110160</v>
      </c>
      <c r="K17" s="417">
        <v>0</v>
      </c>
      <c r="L17" s="1278">
        <f t="shared" si="9"/>
        <v>50484</v>
      </c>
      <c r="M17" s="428">
        <f t="shared" si="6"/>
        <v>136644</v>
      </c>
      <c r="N17" s="428">
        <f>'E215  Res. Manufactured Homes'!T8</f>
        <v>0</v>
      </c>
      <c r="O17" s="428">
        <f t="shared" si="7"/>
        <v>46701.202590194269</v>
      </c>
      <c r="P17" s="428">
        <f t="shared" si="8"/>
        <v>126405.18038852914</v>
      </c>
      <c r="Q17" s="1259">
        <f>'E215  Res. Manufactured Homes'!AD8</f>
        <v>736852.43273151864</v>
      </c>
      <c r="R17" s="1260">
        <f>'E215  Res. Manufactured Homes'!X8</f>
        <v>810537.67600467033</v>
      </c>
      <c r="S17" s="415">
        <f t="shared" si="1"/>
        <v>0</v>
      </c>
      <c r="T17" s="416">
        <f t="shared" si="2"/>
        <v>15.778018377758727</v>
      </c>
      <c r="U17" s="416">
        <f t="shared" si="3"/>
        <v>6.4122188150306529</v>
      </c>
      <c r="V17" s="368"/>
      <c r="W17" s="231"/>
      <c r="X17" s="231"/>
      <c r="Y17" s="231"/>
      <c r="Z17" s="231"/>
      <c r="AA17" s="231"/>
      <c r="AB17" s="231"/>
      <c r="AC17" s="231"/>
      <c r="AD17" s="231"/>
      <c r="AE17" s="231"/>
      <c r="AF17" s="231"/>
      <c r="AG17" s="368"/>
      <c r="AH17" s="368"/>
      <c r="AI17" s="368"/>
      <c r="AJ17" s="368"/>
      <c r="AK17" s="368"/>
      <c r="AL17" s="368"/>
      <c r="AM17" s="368"/>
      <c r="AN17" s="368"/>
      <c r="AO17" s="368"/>
      <c r="AP17" s="368"/>
      <c r="AQ17" s="368"/>
      <c r="AR17" s="368"/>
      <c r="AS17" s="368"/>
      <c r="AT17" s="368"/>
      <c r="AU17" s="368"/>
      <c r="AV17" s="368"/>
    </row>
    <row r="18" spans="1:507" s="293" customFormat="1" ht="14.25">
      <c r="A18" s="425" t="s">
        <v>59</v>
      </c>
      <c r="B18" s="822" t="s">
        <v>55</v>
      </c>
      <c r="C18" s="1387">
        <f t="shared" si="0"/>
        <v>0.23835922867885373</v>
      </c>
      <c r="D18" s="813">
        <f>'E216 Fuel Conversion'!D24</f>
        <v>30</v>
      </c>
      <c r="E18" s="413" t="s">
        <v>205</v>
      </c>
      <c r="F18" s="512">
        <f>'E216 Fuel Conversion'!K24</f>
        <v>2649750</v>
      </c>
      <c r="G18" s="1278">
        <f>'E216 Fuel Conversion'!M24</f>
        <v>492574.5</v>
      </c>
      <c r="H18" s="1278">
        <f>'E216 Fuel Conversion'!N24</f>
        <v>591000</v>
      </c>
      <c r="I18" s="417">
        <f>'E216 Fuel Conversion'!$O$24</f>
        <v>1255399</v>
      </c>
      <c r="J18" s="417">
        <f t="shared" si="4"/>
        <v>1846399</v>
      </c>
      <c r="K18" s="417">
        <v>0</v>
      </c>
      <c r="L18" s="1278">
        <f t="shared" si="9"/>
        <v>1083574.5</v>
      </c>
      <c r="M18" s="428">
        <f t="shared" si="6"/>
        <v>2338973.5</v>
      </c>
      <c r="N18" s="428">
        <v>0</v>
      </c>
      <c r="O18" s="428">
        <f>(L18/(1+$B$2)^1)+'E216 Fuel Conversion'!AE24</f>
        <v>2361133.4131481424</v>
      </c>
      <c r="P18" s="428">
        <f>(M18/(1+$B$2)^1)+'E216 Fuel Conversion'!AE24</f>
        <v>3522464.5879862551</v>
      </c>
      <c r="Q18" s="1259">
        <f>'E216 Fuel Conversion'!AD24</f>
        <v>5161250.0618091961</v>
      </c>
      <c r="R18" s="1260">
        <f>'E216 Fuel Conversion'!$W$24</f>
        <v>5677375.067990114</v>
      </c>
      <c r="S18" s="415">
        <f t="shared" si="1"/>
        <v>0</v>
      </c>
      <c r="T18" s="416">
        <f t="shared" si="2"/>
        <v>2.185920555385986</v>
      </c>
      <c r="U18" s="416">
        <f t="shared" si="3"/>
        <v>1.6117621415850178</v>
      </c>
      <c r="V18" s="368"/>
      <c r="W18" s="231"/>
      <c r="X18" s="231"/>
      <c r="Y18" s="231"/>
      <c r="Z18" s="231"/>
      <c r="AA18" s="231"/>
      <c r="AB18" s="231"/>
      <c r="AC18" s="231"/>
      <c r="AD18" s="231"/>
      <c r="AE18" s="231"/>
      <c r="AF18" s="231"/>
      <c r="AG18" s="368"/>
      <c r="AH18" s="368"/>
      <c r="AI18" s="368"/>
      <c r="AJ18" s="368"/>
      <c r="AK18" s="368"/>
      <c r="AL18" s="368"/>
      <c r="AM18" s="368"/>
      <c r="AN18" s="368"/>
      <c r="AO18" s="368"/>
      <c r="AP18" s="368"/>
      <c r="AQ18" s="368"/>
      <c r="AR18" s="368"/>
      <c r="AS18" s="368"/>
      <c r="AT18" s="368"/>
      <c r="AU18" s="368"/>
      <c r="AV18" s="368"/>
    </row>
    <row r="19" spans="1:507" s="293" customFormat="1" ht="14.25">
      <c r="A19" s="425" t="s">
        <v>60</v>
      </c>
      <c r="B19" s="823" t="s">
        <v>150</v>
      </c>
      <c r="C19" s="1387">
        <f t="shared" si="0"/>
        <v>0.79000410634150253</v>
      </c>
      <c r="D19" s="813">
        <f>'E217 MFRetrofit'!E50</f>
        <v>15.732136201028505</v>
      </c>
      <c r="E19" s="413" t="s">
        <v>205</v>
      </c>
      <c r="F19" s="512">
        <f>'E217 MFRetrofit'!L50</f>
        <v>16746954.299999999</v>
      </c>
      <c r="G19" s="1278">
        <f>'E217 MFRetrofit'!N50</f>
        <v>1478977.4745636175</v>
      </c>
      <c r="H19" s="1278">
        <f>'E217 MFRetrofit'!O50</f>
        <v>5382843.7000000002</v>
      </c>
      <c r="I19" s="417">
        <f>'E217 MFRetrofit'!$P$50</f>
        <v>3137101.2800000003</v>
      </c>
      <c r="J19" s="417">
        <f t="shared" si="4"/>
        <v>8519944.9800000004</v>
      </c>
      <c r="K19" s="417">
        <v>0</v>
      </c>
      <c r="L19" s="1278">
        <f t="shared" si="9"/>
        <v>6861821.1745636174</v>
      </c>
      <c r="M19" s="428">
        <f t="shared" si="6"/>
        <v>9998922.4545636177</v>
      </c>
      <c r="N19" s="428">
        <f>'E217 MFRetrofit'!T50</f>
        <v>2555980.5411493997</v>
      </c>
      <c r="O19" s="428">
        <f>L19/(1+$B$2)^1</f>
        <v>6347660.6610209225</v>
      </c>
      <c r="P19" s="428">
        <f>M19/(1+$B$2)^1</f>
        <v>9249696.997746177</v>
      </c>
      <c r="Q19" s="1259">
        <f>'E217 MFRetrofit'!AD50</f>
        <v>19014835.639375821</v>
      </c>
      <c r="R19" s="1260">
        <f>'E217 MFRetrofit'!$X$50</f>
        <v>20916319.203313403</v>
      </c>
      <c r="S19" s="415">
        <f t="shared" si="1"/>
        <v>2364459.3350133207</v>
      </c>
      <c r="T19" s="416">
        <f t="shared" si="2"/>
        <v>2.9955658713989259</v>
      </c>
      <c r="U19" s="416">
        <f t="shared" si="3"/>
        <v>2.5169233699222175</v>
      </c>
      <c r="V19" s="368"/>
      <c r="W19" s="231"/>
      <c r="X19" s="231"/>
      <c r="Y19" s="231"/>
      <c r="Z19" s="231"/>
      <c r="AA19" s="231"/>
      <c r="AB19" s="231"/>
      <c r="AC19" s="231"/>
      <c r="AD19" s="231"/>
      <c r="AE19" s="231"/>
      <c r="AF19" s="231"/>
      <c r="AG19" s="368"/>
      <c r="AH19" s="368"/>
      <c r="AI19" s="368"/>
      <c r="AJ19" s="368"/>
      <c r="AK19" s="368"/>
      <c r="AL19" s="368"/>
      <c r="AM19" s="368"/>
      <c r="AN19" s="368"/>
      <c r="AO19" s="368"/>
      <c r="AP19" s="368"/>
      <c r="AQ19" s="368"/>
      <c r="AR19" s="368"/>
      <c r="AS19" s="368"/>
      <c r="AT19" s="368"/>
      <c r="AU19" s="368"/>
      <c r="AV19" s="368"/>
    </row>
    <row r="20" spans="1:507" s="293" customFormat="1" ht="14.25">
      <c r="A20" s="425" t="s">
        <v>61</v>
      </c>
      <c r="B20" s="823" t="s">
        <v>156</v>
      </c>
      <c r="C20" s="1387">
        <f t="shared" si="0"/>
        <v>4.4132532695761957E-2</v>
      </c>
      <c r="D20" s="813">
        <f>E218MFNC!E26</f>
        <v>15.415094351076336</v>
      </c>
      <c r="E20" s="413" t="s">
        <v>205</v>
      </c>
      <c r="F20" s="512">
        <f>E218MFNC!L26</f>
        <v>954787.77240000002</v>
      </c>
      <c r="G20" s="1278">
        <f>E218MFNC!N26</f>
        <v>387761.83895</v>
      </c>
      <c r="H20" s="1278">
        <f>E218MFNC!O26</f>
        <v>286658.7</v>
      </c>
      <c r="I20" s="417">
        <f>E218MFNC!$P$26</f>
        <v>287085.84999999998</v>
      </c>
      <c r="J20" s="417">
        <f t="shared" si="4"/>
        <v>573744.55000000005</v>
      </c>
      <c r="K20" s="417">
        <v>0</v>
      </c>
      <c r="L20" s="1278">
        <f t="shared" si="9"/>
        <v>674420.53894999996</v>
      </c>
      <c r="M20" s="428">
        <f t="shared" si="6"/>
        <v>961506.38894999993</v>
      </c>
      <c r="N20" s="428">
        <v>0</v>
      </c>
      <c r="O20" s="428">
        <f>L20/(1+$B$2)^1</f>
        <v>623885.78996299719</v>
      </c>
      <c r="P20" s="428">
        <f>M20/(1+$B$2)^1</f>
        <v>889460.11928769655</v>
      </c>
      <c r="Q20" s="1259">
        <f>E218MFNC!AD26</f>
        <v>1094369.2141677707</v>
      </c>
      <c r="R20" s="1260">
        <f>E218MFNC!$X$26</f>
        <v>1203806.1355845479</v>
      </c>
      <c r="S20" s="415">
        <f>E218MFNC!T26</f>
        <v>98618.989999999991</v>
      </c>
      <c r="T20" s="416">
        <f t="shared" si="2"/>
        <v>1.7541178718506762</v>
      </c>
      <c r="U20" s="416">
        <f t="shared" si="3"/>
        <v>1.4642872652093326</v>
      </c>
      <c r="V20" s="368"/>
      <c r="W20" s="231"/>
      <c r="X20" s="231"/>
      <c r="Y20" s="231"/>
      <c r="Z20" s="231"/>
      <c r="AA20" s="231"/>
      <c r="AB20" s="231"/>
      <c r="AC20" s="231"/>
      <c r="AD20" s="231"/>
      <c r="AE20" s="231"/>
      <c r="AF20" s="231"/>
      <c r="AG20" s="368"/>
      <c r="AH20" s="368"/>
      <c r="AI20" s="368"/>
      <c r="AJ20" s="368"/>
      <c r="AK20" s="368"/>
      <c r="AL20" s="368"/>
      <c r="AM20" s="368"/>
      <c r="AN20" s="368"/>
      <c r="AO20" s="368"/>
      <c r="AP20" s="368"/>
      <c r="AQ20" s="368"/>
      <c r="AR20" s="368"/>
      <c r="AS20" s="368"/>
      <c r="AT20" s="368"/>
      <c r="AU20" s="368"/>
      <c r="AV20" s="368"/>
    </row>
    <row r="21" spans="1:507" s="561" customFormat="1" ht="15">
      <c r="A21" s="557"/>
      <c r="B21" s="558" t="s">
        <v>63</v>
      </c>
      <c r="C21" s="1388"/>
      <c r="D21" s="559"/>
      <c r="E21" s="475"/>
      <c r="F21" s="506">
        <f t="shared" ref="F21:P21" si="10">SUM(F5:F20)</f>
        <v>149029229.79787943</v>
      </c>
      <c r="G21" s="475">
        <f t="shared" si="10"/>
        <v>11838124.940081619</v>
      </c>
      <c r="H21" s="1280">
        <f t="shared" si="10"/>
        <v>30638903.546770088</v>
      </c>
      <c r="I21" s="475">
        <f t="shared" si="10"/>
        <v>27633885.409186445</v>
      </c>
      <c r="J21" s="475">
        <f t="shared" si="10"/>
        <v>58186107.955956534</v>
      </c>
      <c r="K21" s="475">
        <f t="shared" si="10"/>
        <v>669163.94353490626</v>
      </c>
      <c r="L21" s="475">
        <f t="shared" si="10"/>
        <v>42477028.486851707</v>
      </c>
      <c r="M21" s="475">
        <f t="shared" si="10"/>
        <v>70780077.83957307</v>
      </c>
      <c r="N21" s="456">
        <f t="shared" si="10"/>
        <v>9429984.2358077131</v>
      </c>
      <c r="O21" s="1256">
        <f t="shared" si="10"/>
        <v>40652950.237247787</v>
      </c>
      <c r="P21" s="1257">
        <f t="shared" si="10"/>
        <v>66835234.559839234</v>
      </c>
      <c r="Q21" s="559">
        <f>SUM(Q5:Q20)</f>
        <v>125949831.82187088</v>
      </c>
      <c r="R21" s="559">
        <f>SUM(R5:R20)</f>
        <v>138544815.00405791</v>
      </c>
      <c r="S21" s="559">
        <f>SUM(S5:S20)</f>
        <v>8822008.6623475607</v>
      </c>
      <c r="T21" s="671">
        <f t="shared" si="2"/>
        <v>3.0981719921146293</v>
      </c>
      <c r="U21" s="671">
        <f t="shared" si="3"/>
        <v>2.2049271561164989</v>
      </c>
      <c r="V21" s="560"/>
      <c r="W21" s="231"/>
      <c r="X21" s="231"/>
      <c r="Y21" s="231"/>
      <c r="Z21" s="231"/>
      <c r="AA21" s="231"/>
      <c r="AB21" s="231"/>
      <c r="AC21" s="231"/>
      <c r="AD21" s="231"/>
      <c r="AE21" s="231"/>
      <c r="AF21" s="231"/>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0"/>
      <c r="EN21" s="560"/>
      <c r="EO21" s="560"/>
      <c r="EP21" s="560"/>
      <c r="EQ21" s="560"/>
      <c r="ER21" s="560"/>
      <c r="ES21" s="560"/>
      <c r="ET21" s="560"/>
      <c r="EU21" s="560"/>
      <c r="EV21" s="560"/>
      <c r="EW21" s="560"/>
      <c r="EX21" s="560"/>
      <c r="EY21" s="560"/>
      <c r="EZ21" s="560"/>
      <c r="FA21" s="560"/>
      <c r="FB21" s="560"/>
      <c r="FC21" s="560"/>
      <c r="FD21" s="560"/>
      <c r="FE21" s="560"/>
      <c r="FF21" s="560"/>
      <c r="FG21" s="560"/>
      <c r="FH21" s="560"/>
      <c r="FI21" s="560"/>
      <c r="FJ21" s="560"/>
      <c r="FK21" s="560"/>
      <c r="FL21" s="560"/>
      <c r="FM21" s="560"/>
      <c r="FN21" s="560"/>
      <c r="FO21" s="560"/>
      <c r="FP21" s="560"/>
      <c r="FQ21" s="560"/>
      <c r="FR21" s="560"/>
      <c r="FS21" s="560"/>
      <c r="FT21" s="560"/>
      <c r="FU21" s="560"/>
      <c r="FV21" s="560"/>
      <c r="FW21" s="560"/>
      <c r="FX21" s="560"/>
      <c r="FY21" s="560"/>
      <c r="FZ21" s="560"/>
      <c r="GA21" s="560"/>
      <c r="GB21" s="560"/>
      <c r="GC21" s="560"/>
      <c r="GD21" s="560"/>
      <c r="GE21" s="560"/>
      <c r="GF21" s="560"/>
      <c r="GG21" s="560"/>
      <c r="GH21" s="560"/>
      <c r="GI21" s="560"/>
      <c r="GJ21" s="560"/>
      <c r="GK21" s="560"/>
      <c r="GL21" s="560"/>
      <c r="GM21" s="560"/>
      <c r="GN21" s="560"/>
      <c r="GO21" s="560"/>
      <c r="GP21" s="560"/>
      <c r="GQ21" s="560"/>
      <c r="GR21" s="560"/>
      <c r="GS21" s="560"/>
      <c r="GT21" s="560"/>
      <c r="GU21" s="560"/>
      <c r="GV21" s="560"/>
      <c r="GW21" s="560"/>
      <c r="GX21" s="560"/>
      <c r="GY21" s="560"/>
      <c r="GZ21" s="560"/>
      <c r="HA21" s="560"/>
      <c r="HB21" s="560"/>
      <c r="HC21" s="560"/>
      <c r="HD21" s="560"/>
      <c r="HE21" s="560"/>
      <c r="HF21" s="560"/>
      <c r="HG21" s="560"/>
      <c r="HH21" s="560"/>
      <c r="HI21" s="560"/>
      <c r="HJ21" s="560"/>
      <c r="HK21" s="560"/>
      <c r="HL21" s="560"/>
      <c r="HM21" s="560"/>
      <c r="HN21" s="560"/>
      <c r="HO21" s="560"/>
      <c r="HP21" s="560"/>
      <c r="HQ21" s="560"/>
      <c r="HR21" s="560"/>
      <c r="HS21" s="560"/>
      <c r="HT21" s="560"/>
      <c r="HU21" s="560"/>
      <c r="HV21" s="560"/>
      <c r="HW21" s="560"/>
      <c r="HX21" s="560"/>
      <c r="HY21" s="560"/>
      <c r="HZ21" s="560"/>
      <c r="IA21" s="560"/>
      <c r="IB21" s="560"/>
      <c r="IC21" s="560"/>
      <c r="ID21" s="560"/>
      <c r="IE21" s="560"/>
      <c r="IF21" s="560"/>
      <c r="IG21" s="560"/>
      <c r="IH21" s="560"/>
      <c r="II21" s="560"/>
      <c r="IJ21" s="560"/>
      <c r="IK21" s="560"/>
      <c r="IL21" s="560"/>
      <c r="IM21" s="560"/>
      <c r="IN21" s="560"/>
      <c r="IO21" s="560"/>
      <c r="IP21" s="560"/>
      <c r="IQ21" s="560"/>
      <c r="IR21" s="560"/>
      <c r="IS21" s="560"/>
      <c r="IT21" s="560"/>
      <c r="IU21" s="560"/>
      <c r="IV21" s="560"/>
      <c r="IW21" s="560"/>
      <c r="IX21" s="560"/>
      <c r="IY21" s="560"/>
      <c r="IZ21" s="560"/>
      <c r="JA21" s="560"/>
      <c r="JB21" s="560"/>
      <c r="JC21" s="560"/>
      <c r="JD21" s="560"/>
      <c r="JE21" s="560"/>
      <c r="JF21" s="560"/>
      <c r="JG21" s="560"/>
      <c r="JH21" s="560"/>
      <c r="JI21" s="560"/>
      <c r="JJ21" s="560"/>
      <c r="JK21" s="560"/>
      <c r="JL21" s="560"/>
      <c r="JM21" s="560"/>
      <c r="JN21" s="560"/>
      <c r="JO21" s="560"/>
      <c r="JP21" s="560"/>
      <c r="JQ21" s="560"/>
      <c r="JR21" s="560"/>
      <c r="JS21" s="560"/>
      <c r="JT21" s="560"/>
      <c r="JU21" s="560"/>
      <c r="JV21" s="560"/>
      <c r="JW21" s="560"/>
      <c r="JX21" s="560"/>
      <c r="JY21" s="560"/>
      <c r="JZ21" s="560"/>
      <c r="KA21" s="560"/>
      <c r="KB21" s="560"/>
      <c r="KC21" s="560"/>
      <c r="KD21" s="560"/>
      <c r="KE21" s="560"/>
      <c r="KF21" s="560"/>
      <c r="KG21" s="560"/>
      <c r="KH21" s="560"/>
      <c r="KI21" s="560"/>
      <c r="KJ21" s="560"/>
      <c r="KK21" s="560"/>
      <c r="KL21" s="560"/>
      <c r="KM21" s="560"/>
      <c r="KN21" s="560"/>
      <c r="KO21" s="560"/>
      <c r="KP21" s="560"/>
      <c r="KQ21" s="560"/>
      <c r="KR21" s="560"/>
      <c r="KS21" s="560"/>
      <c r="KT21" s="560"/>
      <c r="KU21" s="560"/>
      <c r="KV21" s="560"/>
      <c r="KW21" s="560"/>
      <c r="KX21" s="560"/>
      <c r="KY21" s="560"/>
      <c r="KZ21" s="560"/>
      <c r="LA21" s="560"/>
      <c r="LB21" s="560"/>
      <c r="LC21" s="560"/>
      <c r="LD21" s="560"/>
      <c r="LE21" s="560"/>
      <c r="LF21" s="560"/>
      <c r="LG21" s="560"/>
      <c r="LH21" s="560"/>
      <c r="LI21" s="560"/>
      <c r="LJ21" s="560"/>
      <c r="LK21" s="560"/>
      <c r="LL21" s="560"/>
      <c r="LM21" s="560"/>
      <c r="LN21" s="560"/>
      <c r="LO21" s="560"/>
      <c r="LP21" s="560"/>
      <c r="LQ21" s="560"/>
      <c r="LR21" s="560"/>
      <c r="LS21" s="560"/>
      <c r="LT21" s="560"/>
      <c r="LU21" s="560"/>
      <c r="LV21" s="560"/>
      <c r="LW21" s="560"/>
      <c r="LX21" s="560"/>
      <c r="LY21" s="560"/>
      <c r="LZ21" s="560"/>
      <c r="MA21" s="560"/>
      <c r="MB21" s="560"/>
      <c r="MC21" s="560"/>
      <c r="MD21" s="560"/>
      <c r="ME21" s="560"/>
      <c r="MF21" s="560"/>
      <c r="MG21" s="560"/>
      <c r="MH21" s="560"/>
      <c r="MI21" s="560"/>
      <c r="MJ21" s="560"/>
      <c r="MK21" s="560"/>
      <c r="ML21" s="560"/>
      <c r="MM21" s="560"/>
      <c r="MN21" s="560"/>
      <c r="MO21" s="560"/>
      <c r="MP21" s="560"/>
      <c r="MQ21" s="560"/>
      <c r="MR21" s="560"/>
      <c r="MS21" s="560"/>
      <c r="MT21" s="560"/>
      <c r="MU21" s="560"/>
      <c r="MV21" s="560"/>
      <c r="MW21" s="560"/>
      <c r="MX21" s="560"/>
      <c r="MY21" s="560"/>
      <c r="MZ21" s="560"/>
      <c r="NA21" s="560"/>
      <c r="NB21" s="560"/>
      <c r="NC21" s="560"/>
      <c r="ND21" s="560"/>
      <c r="NE21" s="560"/>
      <c r="NF21" s="560"/>
      <c r="NG21" s="560"/>
      <c r="NH21" s="560"/>
      <c r="NI21" s="560"/>
      <c r="NJ21" s="560"/>
      <c r="NK21" s="560"/>
      <c r="NL21" s="560"/>
      <c r="NM21" s="560"/>
      <c r="NN21" s="560"/>
      <c r="NO21" s="560"/>
      <c r="NP21" s="560"/>
      <c r="NQ21" s="560"/>
      <c r="NR21" s="560"/>
      <c r="NS21" s="560"/>
      <c r="NT21" s="560"/>
      <c r="NU21" s="560"/>
      <c r="NV21" s="560"/>
      <c r="NW21" s="560"/>
      <c r="NX21" s="560"/>
      <c r="NY21" s="560"/>
      <c r="NZ21" s="560"/>
      <c r="OA21" s="560"/>
      <c r="OB21" s="560"/>
      <c r="OC21" s="560"/>
      <c r="OD21" s="560"/>
      <c r="OE21" s="560"/>
      <c r="OF21" s="560"/>
      <c r="OG21" s="560"/>
      <c r="OH21" s="560"/>
      <c r="OI21" s="560"/>
      <c r="OJ21" s="560"/>
      <c r="OK21" s="560"/>
      <c r="OL21" s="560"/>
      <c r="OM21" s="560"/>
      <c r="ON21" s="560"/>
      <c r="OO21" s="560"/>
      <c r="OP21" s="560"/>
      <c r="OQ21" s="560"/>
      <c r="OR21" s="560"/>
      <c r="OS21" s="560"/>
      <c r="OT21" s="560"/>
      <c r="OU21" s="560"/>
      <c r="OV21" s="560"/>
      <c r="OW21" s="560"/>
      <c r="OX21" s="560"/>
      <c r="OY21" s="560"/>
      <c r="OZ21" s="560"/>
      <c r="PA21" s="560"/>
      <c r="PB21" s="560"/>
      <c r="PC21" s="560"/>
      <c r="PD21" s="560"/>
      <c r="PE21" s="560"/>
      <c r="PF21" s="560"/>
      <c r="PG21" s="560"/>
      <c r="PH21" s="560"/>
      <c r="PI21" s="560"/>
      <c r="PJ21" s="560"/>
      <c r="PK21" s="560"/>
      <c r="PL21" s="560"/>
      <c r="PM21" s="560"/>
      <c r="PN21" s="560"/>
      <c r="PO21" s="560"/>
      <c r="PP21" s="560"/>
      <c r="PQ21" s="560"/>
      <c r="PR21" s="560"/>
      <c r="PS21" s="560"/>
      <c r="PT21" s="560"/>
      <c r="PU21" s="560"/>
      <c r="PV21" s="560"/>
      <c r="PW21" s="560"/>
      <c r="PX21" s="560"/>
      <c r="PY21" s="560"/>
      <c r="PZ21" s="560"/>
      <c r="QA21" s="560"/>
      <c r="QB21" s="560"/>
      <c r="QC21" s="560"/>
      <c r="QD21" s="560"/>
      <c r="QE21" s="560"/>
      <c r="QF21" s="560"/>
      <c r="QG21" s="560"/>
      <c r="QH21" s="560"/>
      <c r="QI21" s="560"/>
      <c r="QJ21" s="560"/>
      <c r="QK21" s="560"/>
      <c r="QL21" s="560"/>
      <c r="QM21" s="560"/>
      <c r="QN21" s="560"/>
      <c r="QO21" s="560"/>
      <c r="QP21" s="560"/>
      <c r="QQ21" s="560"/>
      <c r="QR21" s="560"/>
      <c r="QS21" s="560"/>
      <c r="QT21" s="560"/>
      <c r="QU21" s="560"/>
      <c r="QV21" s="560"/>
      <c r="QW21" s="560"/>
      <c r="QX21" s="560"/>
      <c r="QY21" s="560"/>
      <c r="QZ21" s="560"/>
      <c r="RA21" s="560"/>
      <c r="RB21" s="560"/>
      <c r="RC21" s="560"/>
      <c r="RD21" s="560"/>
      <c r="RE21" s="560"/>
      <c r="RF21" s="560"/>
      <c r="RG21" s="560"/>
      <c r="RH21" s="560"/>
      <c r="RI21" s="560"/>
      <c r="RJ21" s="560"/>
      <c r="RK21" s="560"/>
      <c r="RL21" s="560"/>
      <c r="RM21" s="560"/>
      <c r="RN21" s="560"/>
      <c r="RO21" s="560"/>
      <c r="RP21" s="560"/>
      <c r="RQ21" s="560"/>
      <c r="RR21" s="560"/>
      <c r="RS21" s="560"/>
      <c r="RT21" s="560"/>
      <c r="RU21" s="560"/>
      <c r="RV21" s="560"/>
      <c r="RW21" s="560"/>
      <c r="RX21" s="560"/>
      <c r="RY21" s="560"/>
      <c r="RZ21" s="560"/>
      <c r="SA21" s="560"/>
      <c r="SB21" s="560"/>
      <c r="SC21" s="560"/>
      <c r="SD21" s="560"/>
      <c r="SE21" s="560"/>
      <c r="SF21" s="560"/>
      <c r="SG21" s="560"/>
      <c r="SH21" s="560"/>
      <c r="SI21" s="560"/>
      <c r="SJ21" s="560"/>
      <c r="SK21" s="560"/>
      <c r="SL21" s="560"/>
      <c r="SM21" s="560"/>
    </row>
    <row r="22" spans="1:507" s="74" customFormat="1" ht="14.25">
      <c r="A22" s="430" t="s">
        <v>89</v>
      </c>
      <c r="B22" s="824" t="s">
        <v>64</v>
      </c>
      <c r="C22" s="1389">
        <f>D22*(F22/$F$56)</f>
        <v>2.6083307739348731</v>
      </c>
      <c r="D22" s="432">
        <f>'E250 CI Retrofit'!E13</f>
        <v>12.187390542907181</v>
      </c>
      <c r="E22" s="37" t="s">
        <v>205</v>
      </c>
      <c r="F22" s="474">
        <f>'E250 CI Retrofit'!L13</f>
        <v>71375000</v>
      </c>
      <c r="G22" s="1279">
        <f>'E250 CI Retrofit'!N13</f>
        <v>5282250</v>
      </c>
      <c r="H22" s="1279">
        <f>'E250 CI Retrofit'!O13</f>
        <v>13703515</v>
      </c>
      <c r="I22" s="1279">
        <f>'E250 CI Retrofit'!P13</f>
        <v>13026060</v>
      </c>
      <c r="J22" s="55">
        <f>I22+H22</f>
        <v>26729575</v>
      </c>
      <c r="K22" s="54">
        <v>0</v>
      </c>
      <c r="L22" s="1279">
        <f>H22+G22</f>
        <v>18985765</v>
      </c>
      <c r="M22" s="433">
        <f t="shared" si="6"/>
        <v>32011825</v>
      </c>
      <c r="N22" s="434">
        <f>'E250 CI Retrofit'!T13</f>
        <v>0</v>
      </c>
      <c r="O22" s="426">
        <f>L22/(1+$B$2)^1</f>
        <v>17563149.861239593</v>
      </c>
      <c r="P22" s="426">
        <f>M22/(1+$B$2)^1</f>
        <v>29613159.111933395</v>
      </c>
      <c r="Q22" s="1261">
        <f>'E250 CI Retrofit'!AD13</f>
        <v>54703593.946249805</v>
      </c>
      <c r="R22" s="1261">
        <f>'E250 CI Retrofit'!X13</f>
        <v>60173953.340874776</v>
      </c>
      <c r="S22" s="39">
        <f>N22/(1+$B$2)^1</f>
        <v>0</v>
      </c>
      <c r="T22" s="40">
        <f t="shared" si="2"/>
        <v>3.1146801330310385</v>
      </c>
      <c r="U22" s="40">
        <f t="shared" si="3"/>
        <v>2.0320004736214079</v>
      </c>
      <c r="V22" s="435"/>
      <c r="W22" s="231"/>
      <c r="X22" s="231"/>
      <c r="Y22" s="231"/>
      <c r="Z22" s="231"/>
      <c r="AA22" s="231"/>
      <c r="AB22" s="231"/>
      <c r="AC22" s="231"/>
      <c r="AD22" s="231"/>
      <c r="AE22" s="231"/>
      <c r="AF22" s="231"/>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c r="CK22" s="435"/>
      <c r="CL22" s="435"/>
      <c r="CM22" s="435"/>
      <c r="CN22" s="435"/>
      <c r="CO22" s="435"/>
      <c r="CP22" s="435"/>
      <c r="CQ22" s="435"/>
      <c r="CR22" s="435"/>
      <c r="CS22" s="435"/>
      <c r="CT22" s="435"/>
      <c r="CU22" s="435"/>
      <c r="CV22" s="435"/>
      <c r="CW22" s="435"/>
      <c r="CX22" s="435"/>
      <c r="CY22" s="435"/>
      <c r="CZ22" s="435"/>
      <c r="DA22" s="435"/>
      <c r="DB22" s="435"/>
      <c r="DC22" s="435"/>
      <c r="DD22" s="435"/>
      <c r="DE22" s="435"/>
      <c r="DF22" s="435"/>
      <c r="DG22" s="435"/>
      <c r="DH22" s="435"/>
      <c r="DI22" s="435"/>
      <c r="DJ22" s="435"/>
      <c r="DK22" s="435"/>
      <c r="DL22" s="435"/>
      <c r="DM22" s="435"/>
      <c r="DN22" s="435"/>
      <c r="DO22" s="435"/>
      <c r="DP22" s="435"/>
      <c r="DQ22" s="435"/>
      <c r="DR22" s="435"/>
      <c r="DS22" s="435"/>
      <c r="DT22" s="435"/>
      <c r="DU22" s="435"/>
      <c r="DV22" s="435"/>
      <c r="DW22" s="435"/>
      <c r="DX22" s="435"/>
      <c r="DY22" s="435"/>
      <c r="DZ22" s="435"/>
      <c r="EA22" s="435"/>
      <c r="EB22" s="435"/>
      <c r="EC22" s="435"/>
      <c r="ED22" s="435"/>
      <c r="EE22" s="435"/>
      <c r="EF22" s="435"/>
      <c r="EG22" s="435"/>
      <c r="EH22" s="435"/>
      <c r="EI22" s="435"/>
      <c r="EJ22" s="435"/>
      <c r="EK22" s="435"/>
      <c r="EL22" s="435"/>
      <c r="EM22" s="435"/>
      <c r="EN22" s="435"/>
      <c r="EO22" s="435"/>
      <c r="EP22" s="435"/>
      <c r="EQ22" s="435"/>
      <c r="ER22" s="435"/>
      <c r="ES22" s="435"/>
      <c r="ET22" s="435"/>
      <c r="EU22" s="435"/>
      <c r="EV22" s="435"/>
      <c r="EW22" s="435"/>
      <c r="EX22" s="435"/>
      <c r="EY22" s="435"/>
      <c r="EZ22" s="435"/>
      <c r="FA22" s="435"/>
      <c r="FB22" s="435"/>
      <c r="FC22" s="435"/>
      <c r="FD22" s="435"/>
      <c r="FE22" s="435"/>
      <c r="FF22" s="435"/>
      <c r="FG22" s="435"/>
      <c r="FH22" s="435"/>
      <c r="FI22" s="435"/>
      <c r="FJ22" s="435"/>
      <c r="FK22" s="435"/>
      <c r="FL22" s="435"/>
      <c r="FM22" s="435"/>
      <c r="FN22" s="435"/>
      <c r="FO22" s="435"/>
      <c r="FP22" s="435"/>
      <c r="FQ22" s="435"/>
      <c r="FR22" s="435"/>
      <c r="FS22" s="435"/>
      <c r="FT22" s="435"/>
      <c r="FU22" s="435"/>
      <c r="FV22" s="435"/>
      <c r="FW22" s="435"/>
      <c r="FX22" s="435"/>
      <c r="FY22" s="435"/>
      <c r="FZ22" s="435"/>
      <c r="GA22" s="435"/>
      <c r="GB22" s="435"/>
      <c r="GC22" s="435"/>
      <c r="GD22" s="435"/>
      <c r="GE22" s="435"/>
      <c r="GF22" s="435"/>
      <c r="GG22" s="435"/>
      <c r="GH22" s="435"/>
      <c r="GI22" s="435"/>
      <c r="GJ22" s="435"/>
      <c r="GK22" s="435"/>
      <c r="GL22" s="435"/>
      <c r="GM22" s="435"/>
      <c r="GN22" s="435"/>
      <c r="GO22" s="435"/>
      <c r="GP22" s="435"/>
      <c r="GQ22" s="435"/>
      <c r="GR22" s="435"/>
      <c r="GS22" s="435"/>
      <c r="GT22" s="435"/>
      <c r="GU22" s="435"/>
      <c r="GV22" s="435"/>
      <c r="GW22" s="435"/>
      <c r="GX22" s="435"/>
      <c r="GY22" s="435"/>
      <c r="GZ22" s="435"/>
      <c r="HA22" s="435"/>
      <c r="HB22" s="435"/>
      <c r="HC22" s="435"/>
      <c r="HD22" s="435"/>
      <c r="HE22" s="435"/>
      <c r="HF22" s="435"/>
      <c r="HG22" s="435"/>
      <c r="HH22" s="435"/>
      <c r="HI22" s="435"/>
      <c r="HJ22" s="435"/>
      <c r="HK22" s="435"/>
      <c r="HL22" s="435"/>
      <c r="HM22" s="435"/>
      <c r="HN22" s="435"/>
      <c r="HO22" s="435"/>
      <c r="HP22" s="435"/>
      <c r="HQ22" s="435"/>
      <c r="HR22" s="435"/>
      <c r="HS22" s="435"/>
      <c r="HT22" s="435"/>
      <c r="HU22" s="435"/>
      <c r="HV22" s="435"/>
      <c r="HW22" s="435"/>
      <c r="HX22" s="435"/>
      <c r="HY22" s="435"/>
      <c r="HZ22" s="435"/>
      <c r="IA22" s="435"/>
      <c r="IB22" s="435"/>
      <c r="IC22" s="435"/>
      <c r="ID22" s="435"/>
      <c r="IE22" s="435"/>
      <c r="IF22" s="435"/>
      <c r="IG22" s="435"/>
      <c r="IH22" s="435"/>
      <c r="II22" s="435"/>
      <c r="IJ22" s="435"/>
      <c r="IK22" s="435"/>
      <c r="IL22" s="435"/>
      <c r="IM22" s="435"/>
      <c r="IN22" s="435"/>
      <c r="IO22" s="435"/>
      <c r="IP22" s="435"/>
      <c r="IQ22" s="435"/>
      <c r="IR22" s="435"/>
      <c r="IS22" s="435"/>
      <c r="IT22" s="435"/>
      <c r="IU22" s="435"/>
      <c r="IV22" s="435"/>
      <c r="IW22" s="435"/>
      <c r="IX22" s="435"/>
      <c r="IY22" s="435"/>
      <c r="IZ22" s="435"/>
      <c r="JA22" s="435"/>
      <c r="JB22" s="435"/>
      <c r="JC22" s="435"/>
      <c r="JD22" s="435"/>
      <c r="JE22" s="435"/>
      <c r="JF22" s="435"/>
      <c r="JG22" s="435"/>
      <c r="JH22" s="435"/>
      <c r="JI22" s="435"/>
      <c r="JJ22" s="435"/>
      <c r="JK22" s="435"/>
      <c r="JL22" s="435"/>
      <c r="JM22" s="435"/>
      <c r="JN22" s="435"/>
      <c r="JO22" s="435"/>
      <c r="JP22" s="435"/>
      <c r="JQ22" s="435"/>
      <c r="JR22" s="435"/>
      <c r="JS22" s="435"/>
      <c r="JT22" s="435"/>
      <c r="JU22" s="435"/>
      <c r="JV22" s="435"/>
      <c r="JW22" s="435"/>
      <c r="JX22" s="435"/>
      <c r="JY22" s="435"/>
      <c r="JZ22" s="435"/>
      <c r="KA22" s="435"/>
      <c r="KB22" s="435"/>
      <c r="KC22" s="435"/>
      <c r="KD22" s="435"/>
      <c r="KE22" s="435"/>
      <c r="KF22" s="435"/>
      <c r="KG22" s="435"/>
      <c r="KH22" s="435"/>
      <c r="KI22" s="435"/>
      <c r="KJ22" s="435"/>
      <c r="KK22" s="435"/>
      <c r="KL22" s="435"/>
      <c r="KM22" s="435"/>
      <c r="KN22" s="435"/>
      <c r="KO22" s="435"/>
      <c r="KP22" s="435"/>
      <c r="KQ22" s="435"/>
      <c r="KR22" s="435"/>
      <c r="KS22" s="435"/>
      <c r="KT22" s="435"/>
      <c r="KU22" s="435"/>
      <c r="KV22" s="435"/>
      <c r="KW22" s="435"/>
      <c r="KX22" s="435"/>
      <c r="KY22" s="435"/>
      <c r="KZ22" s="435"/>
      <c r="LA22" s="435"/>
      <c r="LB22" s="435"/>
      <c r="LC22" s="435"/>
      <c r="LD22" s="435"/>
      <c r="LE22" s="435"/>
      <c r="LF22" s="435"/>
      <c r="LG22" s="435"/>
      <c r="LH22" s="435"/>
      <c r="LI22" s="435"/>
      <c r="LJ22" s="435"/>
      <c r="LK22" s="435"/>
      <c r="LL22" s="435"/>
      <c r="LM22" s="435"/>
      <c r="LN22" s="435"/>
      <c r="LO22" s="435"/>
      <c r="LP22" s="435"/>
      <c r="LQ22" s="435"/>
      <c r="LR22" s="435"/>
      <c r="LS22" s="435"/>
      <c r="LT22" s="435"/>
      <c r="LU22" s="435"/>
      <c r="LV22" s="435"/>
      <c r="LW22" s="435"/>
      <c r="LX22" s="435"/>
      <c r="LY22" s="435"/>
      <c r="LZ22" s="435"/>
      <c r="MA22" s="435"/>
      <c r="MB22" s="435"/>
      <c r="MC22" s="435"/>
      <c r="MD22" s="435"/>
      <c r="ME22" s="435"/>
      <c r="MF22" s="435"/>
      <c r="MG22" s="435"/>
      <c r="MH22" s="435"/>
      <c r="MI22" s="435"/>
      <c r="MJ22" s="435"/>
      <c r="MK22" s="435"/>
      <c r="ML22" s="435"/>
      <c r="MM22" s="435"/>
      <c r="MN22" s="435"/>
      <c r="MO22" s="435"/>
      <c r="MP22" s="435"/>
      <c r="MQ22" s="435"/>
      <c r="MR22" s="435"/>
      <c r="MS22" s="435"/>
      <c r="MT22" s="435"/>
      <c r="MU22" s="435"/>
      <c r="MV22" s="435"/>
      <c r="MW22" s="435"/>
      <c r="MX22" s="435"/>
      <c r="MY22" s="435"/>
      <c r="MZ22" s="435"/>
      <c r="NA22" s="435"/>
      <c r="NB22" s="435"/>
      <c r="NC22" s="435"/>
      <c r="ND22" s="435"/>
      <c r="NE22" s="435"/>
      <c r="NF22" s="435"/>
      <c r="NG22" s="435"/>
      <c r="NH22" s="435"/>
      <c r="NI22" s="435"/>
      <c r="NJ22" s="435"/>
      <c r="NK22" s="435"/>
      <c r="NL22" s="435"/>
      <c r="NM22" s="435"/>
      <c r="NN22" s="435"/>
      <c r="NO22" s="435"/>
      <c r="NP22" s="435"/>
      <c r="NQ22" s="435"/>
      <c r="NR22" s="435"/>
      <c r="NS22" s="435"/>
      <c r="NT22" s="435"/>
      <c r="NU22" s="435"/>
      <c r="NV22" s="435"/>
      <c r="NW22" s="435"/>
      <c r="NX22" s="435"/>
      <c r="NY22" s="435"/>
      <c r="NZ22" s="435"/>
      <c r="OA22" s="435"/>
      <c r="OB22" s="435"/>
      <c r="OC22" s="435"/>
      <c r="OD22" s="435"/>
      <c r="OE22" s="435"/>
      <c r="OF22" s="435"/>
      <c r="OG22" s="435"/>
      <c r="OH22" s="435"/>
      <c r="OI22" s="435"/>
      <c r="OJ22" s="435"/>
      <c r="OK22" s="435"/>
      <c r="OL22" s="435"/>
      <c r="OM22" s="435"/>
      <c r="ON22" s="435"/>
      <c r="OO22" s="435"/>
      <c r="OP22" s="435"/>
      <c r="OQ22" s="435"/>
      <c r="OR22" s="435"/>
      <c r="OS22" s="435"/>
      <c r="OT22" s="435"/>
      <c r="OU22" s="435"/>
      <c r="OV22" s="435"/>
      <c r="OW22" s="435"/>
      <c r="OX22" s="435"/>
      <c r="OY22" s="435"/>
      <c r="OZ22" s="435"/>
      <c r="PA22" s="435"/>
      <c r="PB22" s="435"/>
      <c r="PC22" s="435"/>
      <c r="PD22" s="435"/>
      <c r="PE22" s="435"/>
      <c r="PF22" s="435"/>
      <c r="PG22" s="435"/>
      <c r="PH22" s="435"/>
      <c r="PI22" s="435"/>
      <c r="PJ22" s="435"/>
      <c r="PK22" s="435"/>
      <c r="PL22" s="435"/>
      <c r="PM22" s="435"/>
      <c r="PN22" s="435"/>
      <c r="PO22" s="435"/>
      <c r="PP22" s="435"/>
      <c r="PQ22" s="435"/>
      <c r="PR22" s="435"/>
      <c r="PS22" s="435"/>
      <c r="PT22" s="435"/>
      <c r="PU22" s="435"/>
      <c r="PV22" s="435"/>
      <c r="PW22" s="435"/>
      <c r="PX22" s="435"/>
      <c r="PY22" s="435"/>
      <c r="PZ22" s="435"/>
      <c r="QA22" s="435"/>
      <c r="QB22" s="435"/>
      <c r="QC22" s="435"/>
      <c r="QD22" s="435"/>
      <c r="QE22" s="435"/>
      <c r="QF22" s="435"/>
      <c r="QG22" s="435"/>
      <c r="QH22" s="435"/>
      <c r="QI22" s="435"/>
      <c r="QJ22" s="435"/>
      <c r="QK22" s="435"/>
      <c r="QL22" s="435"/>
      <c r="QM22" s="435"/>
      <c r="QN22" s="435"/>
      <c r="QO22" s="435"/>
      <c r="QP22" s="435"/>
      <c r="QQ22" s="435"/>
      <c r="QR22" s="435"/>
      <c r="QS22" s="435"/>
      <c r="QT22" s="435"/>
      <c r="QU22" s="435"/>
      <c r="QV22" s="435"/>
      <c r="QW22" s="435"/>
      <c r="QX22" s="435"/>
      <c r="QY22" s="435"/>
      <c r="QZ22" s="435"/>
      <c r="RA22" s="435"/>
      <c r="RB22" s="435"/>
      <c r="RC22" s="435"/>
      <c r="RD22" s="435"/>
      <c r="RE22" s="435"/>
      <c r="RF22" s="435"/>
      <c r="RG22" s="435"/>
      <c r="RH22" s="435"/>
      <c r="RI22" s="435"/>
      <c r="RJ22" s="435"/>
      <c r="RK22" s="435"/>
      <c r="RL22" s="435"/>
      <c r="RM22" s="435"/>
      <c r="RN22" s="435"/>
      <c r="RO22" s="435"/>
      <c r="RP22" s="435"/>
      <c r="RQ22" s="435"/>
      <c r="RR22" s="435"/>
      <c r="RS22" s="435"/>
      <c r="RT22" s="435"/>
      <c r="RU22" s="435"/>
      <c r="RV22" s="435"/>
      <c r="RW22" s="435"/>
      <c r="RX22" s="435"/>
      <c r="RY22" s="435"/>
      <c r="RZ22" s="435"/>
      <c r="SA22" s="435"/>
      <c r="SB22" s="435"/>
      <c r="SC22" s="435"/>
      <c r="SD22" s="435"/>
      <c r="SE22" s="435"/>
      <c r="SF22" s="435"/>
      <c r="SG22" s="435"/>
      <c r="SH22" s="435"/>
      <c r="SI22" s="435"/>
      <c r="SJ22" s="435"/>
      <c r="SK22" s="435"/>
      <c r="SL22" s="435"/>
      <c r="SM22" s="435"/>
    </row>
    <row r="23" spans="1:507" s="74" customFormat="1" ht="14.25">
      <c r="A23" s="430" t="s">
        <v>90</v>
      </c>
      <c r="B23" s="824" t="s">
        <v>65</v>
      </c>
      <c r="C23" s="1389">
        <f>D23*(F23/$F$56)</f>
        <v>0.10715183239725558</v>
      </c>
      <c r="D23" s="432">
        <f>'E251 CI New Construction'!E9</f>
        <v>10.210000000000001</v>
      </c>
      <c r="E23" s="37" t="s">
        <v>205</v>
      </c>
      <c r="F23" s="474">
        <f>'E251 CI New Construction'!L9</f>
        <v>3500000</v>
      </c>
      <c r="G23" s="1279">
        <f>'E251 CI New Construction'!N9</f>
        <v>470370</v>
      </c>
      <c r="H23" s="1279">
        <f>'E251 CI New Construction'!O9</f>
        <v>1000000</v>
      </c>
      <c r="I23" s="1279">
        <f>'E251 CI New Construction'!P9</f>
        <v>79000</v>
      </c>
      <c r="J23" s="68">
        <f>I23+H23</f>
        <v>1079000</v>
      </c>
      <c r="K23" s="54">
        <v>0</v>
      </c>
      <c r="L23" s="1279">
        <f>H23+G23</f>
        <v>1470370</v>
      </c>
      <c r="M23" s="434">
        <f t="shared" si="6"/>
        <v>1549370</v>
      </c>
      <c r="N23" s="434">
        <f>'E251 CI New Construction'!T9</f>
        <v>0</v>
      </c>
      <c r="O23" s="428">
        <f>L23/(1+$B$2)^1</f>
        <v>1360194.2645698427</v>
      </c>
      <c r="P23" s="428">
        <f t="shared" ref="P23:P31" si="11">M23/(1+$B$2)^1</f>
        <v>1433274.7456059204</v>
      </c>
      <c r="Q23" s="1261">
        <f>'E251 CI New Construction'!AD9</f>
        <v>2378109.411428432</v>
      </c>
      <c r="R23" s="1261">
        <f>'E251 CI New Construction'!X9</f>
        <v>2615920.3525712751</v>
      </c>
      <c r="S23" s="39">
        <f t="shared" ref="S23:S28" si="12">N23/(1+$B$2)^1</f>
        <v>0</v>
      </c>
      <c r="T23" s="40">
        <f t="shared" si="2"/>
        <v>1.7483601227950345</v>
      </c>
      <c r="U23" s="40">
        <f t="shared" si="3"/>
        <v>1.8251353137917659</v>
      </c>
      <c r="V23" s="435"/>
      <c r="W23" s="231"/>
      <c r="X23" s="231"/>
      <c r="Y23" s="231"/>
      <c r="Z23" s="231"/>
      <c r="AA23" s="231"/>
      <c r="AB23" s="231"/>
      <c r="AC23" s="231"/>
      <c r="AD23" s="231"/>
      <c r="AE23" s="231"/>
      <c r="AF23" s="231"/>
      <c r="AG23" s="435"/>
      <c r="AH23" s="435"/>
      <c r="AI23" s="435"/>
      <c r="AJ23" s="435"/>
      <c r="AK23" s="435"/>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5"/>
      <c r="DA23" s="435"/>
      <c r="DB23" s="435"/>
      <c r="DC23" s="435"/>
      <c r="DD23" s="435"/>
      <c r="DE23" s="435"/>
      <c r="DF23" s="435"/>
      <c r="DG23" s="435"/>
      <c r="DH23" s="435"/>
      <c r="DI23" s="435"/>
      <c r="DJ23" s="435"/>
      <c r="DK23" s="435"/>
      <c r="DL23" s="435"/>
      <c r="DM23" s="435"/>
      <c r="DN23" s="435"/>
      <c r="DO23" s="435"/>
      <c r="DP23" s="435"/>
      <c r="DQ23" s="435"/>
      <c r="DR23" s="435"/>
      <c r="DS23" s="435"/>
      <c r="DT23" s="435"/>
      <c r="DU23" s="435"/>
      <c r="DV23" s="435"/>
      <c r="DW23" s="435"/>
      <c r="DX23" s="435"/>
      <c r="DY23" s="435"/>
      <c r="DZ23" s="435"/>
      <c r="EA23" s="435"/>
      <c r="EB23" s="435"/>
      <c r="EC23" s="435"/>
      <c r="ED23" s="435"/>
      <c r="EE23" s="435"/>
      <c r="EF23" s="435"/>
      <c r="EG23" s="435"/>
      <c r="EH23" s="435"/>
      <c r="EI23" s="435"/>
      <c r="EJ23" s="435"/>
      <c r="EK23" s="435"/>
      <c r="EL23" s="435"/>
      <c r="EM23" s="435"/>
      <c r="EN23" s="435"/>
      <c r="EO23" s="435"/>
      <c r="EP23" s="435"/>
      <c r="EQ23" s="435"/>
      <c r="ER23" s="435"/>
      <c r="ES23" s="435"/>
      <c r="ET23" s="435"/>
      <c r="EU23" s="435"/>
      <c r="EV23" s="435"/>
      <c r="EW23" s="435"/>
      <c r="EX23" s="435"/>
      <c r="EY23" s="435"/>
      <c r="EZ23" s="435"/>
      <c r="FA23" s="435"/>
      <c r="FB23" s="435"/>
      <c r="FC23" s="435"/>
      <c r="FD23" s="435"/>
      <c r="FE23" s="435"/>
      <c r="FF23" s="435"/>
      <c r="FG23" s="435"/>
      <c r="FH23" s="435"/>
      <c r="FI23" s="435"/>
      <c r="FJ23" s="435"/>
      <c r="FK23" s="435"/>
      <c r="FL23" s="435"/>
      <c r="FM23" s="435"/>
      <c r="FN23" s="435"/>
      <c r="FO23" s="435"/>
      <c r="FP23" s="435"/>
      <c r="FQ23" s="435"/>
      <c r="FR23" s="435"/>
      <c r="FS23" s="435"/>
      <c r="FT23" s="435"/>
      <c r="FU23" s="435"/>
      <c r="FV23" s="435"/>
      <c r="FW23" s="435"/>
      <c r="FX23" s="435"/>
      <c r="FY23" s="435"/>
      <c r="FZ23" s="435"/>
      <c r="GA23" s="435"/>
      <c r="GB23" s="435"/>
      <c r="GC23" s="435"/>
      <c r="GD23" s="435"/>
      <c r="GE23" s="435"/>
      <c r="GF23" s="435"/>
      <c r="GG23" s="435"/>
      <c r="GH23" s="435"/>
      <c r="GI23" s="435"/>
      <c r="GJ23" s="435"/>
      <c r="GK23" s="435"/>
      <c r="GL23" s="435"/>
      <c r="GM23" s="435"/>
      <c r="GN23" s="435"/>
      <c r="GO23" s="435"/>
      <c r="GP23" s="435"/>
      <c r="GQ23" s="435"/>
      <c r="GR23" s="435"/>
      <c r="GS23" s="435"/>
      <c r="GT23" s="435"/>
      <c r="GU23" s="435"/>
      <c r="GV23" s="435"/>
      <c r="GW23" s="435"/>
      <c r="GX23" s="435"/>
      <c r="GY23" s="435"/>
      <c r="GZ23" s="435"/>
      <c r="HA23" s="435"/>
      <c r="HB23" s="435"/>
      <c r="HC23" s="435"/>
      <c r="HD23" s="435"/>
      <c r="HE23" s="435"/>
      <c r="HF23" s="435"/>
      <c r="HG23" s="435"/>
      <c r="HH23" s="435"/>
      <c r="HI23" s="435"/>
      <c r="HJ23" s="435"/>
      <c r="HK23" s="435"/>
      <c r="HL23" s="435"/>
      <c r="HM23" s="435"/>
      <c r="HN23" s="435"/>
      <c r="HO23" s="435"/>
      <c r="HP23" s="435"/>
      <c r="HQ23" s="435"/>
      <c r="HR23" s="435"/>
      <c r="HS23" s="435"/>
      <c r="HT23" s="435"/>
      <c r="HU23" s="435"/>
      <c r="HV23" s="435"/>
      <c r="HW23" s="435"/>
      <c r="HX23" s="435"/>
      <c r="HY23" s="435"/>
      <c r="HZ23" s="435"/>
      <c r="IA23" s="435"/>
      <c r="IB23" s="435"/>
      <c r="IC23" s="435"/>
      <c r="ID23" s="435"/>
      <c r="IE23" s="435"/>
      <c r="IF23" s="435"/>
      <c r="IG23" s="435"/>
      <c r="IH23" s="435"/>
      <c r="II23" s="435"/>
      <c r="IJ23" s="435"/>
      <c r="IK23" s="435"/>
      <c r="IL23" s="435"/>
      <c r="IM23" s="435"/>
      <c r="IN23" s="435"/>
      <c r="IO23" s="435"/>
      <c r="IP23" s="435"/>
      <c r="IQ23" s="435"/>
      <c r="IR23" s="435"/>
      <c r="IS23" s="435"/>
      <c r="IT23" s="435"/>
      <c r="IU23" s="435"/>
      <c r="IV23" s="435"/>
      <c r="IW23" s="435"/>
      <c r="IX23" s="435"/>
      <c r="IY23" s="435"/>
      <c r="IZ23" s="435"/>
      <c r="JA23" s="435"/>
      <c r="JB23" s="435"/>
      <c r="JC23" s="435"/>
      <c r="JD23" s="435"/>
      <c r="JE23" s="435"/>
      <c r="JF23" s="435"/>
      <c r="JG23" s="435"/>
      <c r="JH23" s="435"/>
      <c r="JI23" s="435"/>
      <c r="JJ23" s="435"/>
      <c r="JK23" s="435"/>
      <c r="JL23" s="435"/>
      <c r="JM23" s="435"/>
      <c r="JN23" s="435"/>
      <c r="JO23" s="435"/>
      <c r="JP23" s="435"/>
      <c r="JQ23" s="435"/>
      <c r="JR23" s="435"/>
      <c r="JS23" s="435"/>
      <c r="JT23" s="435"/>
      <c r="JU23" s="435"/>
      <c r="JV23" s="435"/>
      <c r="JW23" s="435"/>
      <c r="JX23" s="435"/>
      <c r="JY23" s="435"/>
      <c r="JZ23" s="435"/>
      <c r="KA23" s="435"/>
      <c r="KB23" s="435"/>
      <c r="KC23" s="435"/>
      <c r="KD23" s="435"/>
      <c r="KE23" s="435"/>
      <c r="KF23" s="435"/>
      <c r="KG23" s="435"/>
      <c r="KH23" s="435"/>
      <c r="KI23" s="435"/>
      <c r="KJ23" s="435"/>
      <c r="KK23" s="435"/>
      <c r="KL23" s="435"/>
      <c r="KM23" s="435"/>
      <c r="KN23" s="435"/>
      <c r="KO23" s="435"/>
      <c r="KP23" s="435"/>
      <c r="KQ23" s="435"/>
      <c r="KR23" s="435"/>
      <c r="KS23" s="435"/>
      <c r="KT23" s="435"/>
      <c r="KU23" s="435"/>
      <c r="KV23" s="435"/>
      <c r="KW23" s="435"/>
      <c r="KX23" s="435"/>
      <c r="KY23" s="435"/>
      <c r="KZ23" s="435"/>
      <c r="LA23" s="435"/>
      <c r="LB23" s="435"/>
      <c r="LC23" s="435"/>
      <c r="LD23" s="435"/>
      <c r="LE23" s="435"/>
      <c r="LF23" s="435"/>
      <c r="LG23" s="435"/>
      <c r="LH23" s="435"/>
      <c r="LI23" s="435"/>
      <c r="LJ23" s="435"/>
      <c r="LK23" s="435"/>
      <c r="LL23" s="435"/>
      <c r="LM23" s="435"/>
      <c r="LN23" s="435"/>
      <c r="LO23" s="435"/>
      <c r="LP23" s="435"/>
      <c r="LQ23" s="435"/>
      <c r="LR23" s="435"/>
      <c r="LS23" s="435"/>
      <c r="LT23" s="435"/>
      <c r="LU23" s="435"/>
      <c r="LV23" s="435"/>
      <c r="LW23" s="435"/>
      <c r="LX23" s="435"/>
      <c r="LY23" s="435"/>
      <c r="LZ23" s="435"/>
      <c r="MA23" s="435"/>
      <c r="MB23" s="435"/>
      <c r="MC23" s="435"/>
      <c r="MD23" s="435"/>
      <c r="ME23" s="435"/>
      <c r="MF23" s="435"/>
      <c r="MG23" s="435"/>
      <c r="MH23" s="435"/>
      <c r="MI23" s="435"/>
      <c r="MJ23" s="435"/>
      <c r="MK23" s="435"/>
      <c r="ML23" s="435"/>
      <c r="MM23" s="435"/>
      <c r="MN23" s="435"/>
      <c r="MO23" s="435"/>
      <c r="MP23" s="435"/>
      <c r="MQ23" s="435"/>
      <c r="MR23" s="435"/>
      <c r="MS23" s="435"/>
      <c r="MT23" s="435"/>
      <c r="MU23" s="435"/>
      <c r="MV23" s="435"/>
      <c r="MW23" s="435"/>
      <c r="MX23" s="435"/>
      <c r="MY23" s="435"/>
      <c r="MZ23" s="435"/>
      <c r="NA23" s="435"/>
      <c r="NB23" s="435"/>
      <c r="NC23" s="435"/>
      <c r="ND23" s="435"/>
      <c r="NE23" s="435"/>
      <c r="NF23" s="435"/>
      <c r="NG23" s="435"/>
      <c r="NH23" s="435"/>
      <c r="NI23" s="435"/>
      <c r="NJ23" s="435"/>
      <c r="NK23" s="435"/>
      <c r="NL23" s="435"/>
      <c r="NM23" s="435"/>
      <c r="NN23" s="435"/>
      <c r="NO23" s="435"/>
      <c r="NP23" s="435"/>
      <c r="NQ23" s="435"/>
      <c r="NR23" s="435"/>
      <c r="NS23" s="435"/>
      <c r="NT23" s="435"/>
      <c r="NU23" s="435"/>
      <c r="NV23" s="435"/>
      <c r="NW23" s="435"/>
      <c r="NX23" s="435"/>
      <c r="NY23" s="435"/>
      <c r="NZ23" s="435"/>
      <c r="OA23" s="435"/>
      <c r="OB23" s="435"/>
      <c r="OC23" s="435"/>
      <c r="OD23" s="435"/>
      <c r="OE23" s="435"/>
      <c r="OF23" s="435"/>
      <c r="OG23" s="435"/>
      <c r="OH23" s="435"/>
      <c r="OI23" s="435"/>
      <c r="OJ23" s="435"/>
      <c r="OK23" s="435"/>
      <c r="OL23" s="435"/>
      <c r="OM23" s="435"/>
      <c r="ON23" s="435"/>
      <c r="OO23" s="435"/>
      <c r="OP23" s="435"/>
      <c r="OQ23" s="435"/>
      <c r="OR23" s="435"/>
      <c r="OS23" s="435"/>
      <c r="OT23" s="435"/>
      <c r="OU23" s="435"/>
      <c r="OV23" s="435"/>
      <c r="OW23" s="435"/>
      <c r="OX23" s="435"/>
      <c r="OY23" s="435"/>
      <c r="OZ23" s="435"/>
      <c r="PA23" s="435"/>
      <c r="PB23" s="435"/>
      <c r="PC23" s="435"/>
      <c r="PD23" s="435"/>
      <c r="PE23" s="435"/>
      <c r="PF23" s="435"/>
      <c r="PG23" s="435"/>
      <c r="PH23" s="435"/>
      <c r="PI23" s="435"/>
      <c r="PJ23" s="435"/>
      <c r="PK23" s="435"/>
      <c r="PL23" s="435"/>
      <c r="PM23" s="435"/>
      <c r="PN23" s="435"/>
      <c r="PO23" s="435"/>
      <c r="PP23" s="435"/>
      <c r="PQ23" s="435"/>
      <c r="PR23" s="435"/>
      <c r="PS23" s="435"/>
      <c r="PT23" s="435"/>
      <c r="PU23" s="435"/>
      <c r="PV23" s="435"/>
      <c r="PW23" s="435"/>
      <c r="PX23" s="435"/>
      <c r="PY23" s="435"/>
      <c r="PZ23" s="435"/>
      <c r="QA23" s="435"/>
      <c r="QB23" s="435"/>
      <c r="QC23" s="435"/>
      <c r="QD23" s="435"/>
      <c r="QE23" s="435"/>
      <c r="QF23" s="435"/>
      <c r="QG23" s="435"/>
      <c r="QH23" s="435"/>
      <c r="QI23" s="435"/>
      <c r="QJ23" s="435"/>
      <c r="QK23" s="435"/>
      <c r="QL23" s="435"/>
      <c r="QM23" s="435"/>
      <c r="QN23" s="435"/>
      <c r="QO23" s="435"/>
      <c r="QP23" s="435"/>
      <c r="QQ23" s="435"/>
      <c r="QR23" s="435"/>
      <c r="QS23" s="435"/>
      <c r="QT23" s="435"/>
      <c r="QU23" s="435"/>
      <c r="QV23" s="435"/>
      <c r="QW23" s="435"/>
      <c r="QX23" s="435"/>
      <c r="QY23" s="435"/>
      <c r="QZ23" s="435"/>
      <c r="RA23" s="435"/>
      <c r="RB23" s="435"/>
      <c r="RC23" s="435"/>
      <c r="RD23" s="435"/>
      <c r="RE23" s="435"/>
      <c r="RF23" s="435"/>
      <c r="RG23" s="435"/>
      <c r="RH23" s="435"/>
      <c r="RI23" s="435"/>
      <c r="RJ23" s="435"/>
      <c r="RK23" s="435"/>
      <c r="RL23" s="435"/>
      <c r="RM23" s="435"/>
      <c r="RN23" s="435"/>
      <c r="RO23" s="435"/>
      <c r="RP23" s="435"/>
      <c r="RQ23" s="435"/>
      <c r="RR23" s="435"/>
      <c r="RS23" s="435"/>
      <c r="RT23" s="435"/>
      <c r="RU23" s="435"/>
      <c r="RV23" s="435"/>
      <c r="RW23" s="435"/>
      <c r="RX23" s="435"/>
      <c r="RY23" s="435"/>
      <c r="RZ23" s="435"/>
      <c r="SA23" s="435"/>
      <c r="SB23" s="435"/>
      <c r="SC23" s="435"/>
      <c r="SD23" s="435"/>
      <c r="SE23" s="435"/>
      <c r="SF23" s="435"/>
      <c r="SG23" s="435"/>
      <c r="SH23" s="435"/>
      <c r="SI23" s="435"/>
      <c r="SJ23" s="435"/>
      <c r="SK23" s="435"/>
      <c r="SL23" s="435"/>
      <c r="SM23" s="435"/>
    </row>
    <row r="24" spans="1:507" s="74" customFormat="1" ht="14.25">
      <c r="A24" s="430" t="s">
        <v>91</v>
      </c>
      <c r="B24" s="824" t="s">
        <v>66</v>
      </c>
      <c r="C24" s="1389">
        <f>D24*(F24/$F$56)</f>
        <v>0.16866630956612916</v>
      </c>
      <c r="D24" s="432">
        <f>'E253 CI RCM'!D5</f>
        <v>3</v>
      </c>
      <c r="E24" s="37" t="s">
        <v>205</v>
      </c>
      <c r="F24" s="474">
        <f>'E253 CI RCM'!L6</f>
        <v>18750000</v>
      </c>
      <c r="G24" s="1279">
        <f>'E253 CI RCM'!N6</f>
        <v>1157700</v>
      </c>
      <c r="H24" s="1279">
        <f>'E253 CI RCM'!O6</f>
        <v>400000</v>
      </c>
      <c r="I24" s="1279">
        <f>'E253 CI RCM'!P6</f>
        <v>2203954.9568710858</v>
      </c>
      <c r="J24" s="68">
        <f>I24+H24</f>
        <v>2603954.9568710858</v>
      </c>
      <c r="K24" s="54">
        <v>0</v>
      </c>
      <c r="L24" s="1279">
        <f>H24+G24</f>
        <v>1557700</v>
      </c>
      <c r="M24" s="434">
        <f t="shared" si="6"/>
        <v>3761654.9568710858</v>
      </c>
      <c r="N24" s="434">
        <f>'E253 CI RCM'!T6</f>
        <v>452177</v>
      </c>
      <c r="O24" s="428">
        <f t="shared" ref="O24:O31" si="13">L24/(1+$B$2)^1</f>
        <v>1440980.5735430159</v>
      </c>
      <c r="P24" s="428">
        <f t="shared" si="11"/>
        <v>3479791.8194922162</v>
      </c>
      <c r="Q24" s="1261">
        <f>'E253 CI RCM'!AD6</f>
        <v>4412535.3049810072</v>
      </c>
      <c r="R24" s="1261">
        <f>'E253 CI RCM'!X6</f>
        <v>4853788.8354791077</v>
      </c>
      <c r="S24" s="39">
        <f t="shared" si="12"/>
        <v>418295.09713228495</v>
      </c>
      <c r="T24" s="40">
        <f t="shared" si="2"/>
        <v>3.0621754283138398</v>
      </c>
      <c r="U24" s="40">
        <f t="shared" si="3"/>
        <v>1.5150572810360576</v>
      </c>
      <c r="V24" s="435"/>
      <c r="W24" s="231"/>
      <c r="X24" s="231"/>
      <c r="Y24" s="231"/>
      <c r="Z24" s="231"/>
      <c r="AA24" s="231"/>
      <c r="AB24" s="231"/>
      <c r="AC24" s="231"/>
      <c r="AD24" s="231"/>
      <c r="AE24" s="231"/>
      <c r="AF24" s="231"/>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c r="CR24" s="435"/>
      <c r="CS24" s="435"/>
      <c r="CT24" s="435"/>
      <c r="CU24" s="435"/>
      <c r="CV24" s="435"/>
      <c r="CW24" s="435"/>
      <c r="CX24" s="435"/>
      <c r="CY24" s="435"/>
      <c r="CZ24" s="435"/>
      <c r="DA24" s="435"/>
      <c r="DB24" s="435"/>
      <c r="DC24" s="435"/>
      <c r="DD24" s="435"/>
      <c r="DE24" s="435"/>
      <c r="DF24" s="435"/>
      <c r="DG24" s="435"/>
      <c r="DH24" s="435"/>
      <c r="DI24" s="435"/>
      <c r="DJ24" s="435"/>
      <c r="DK24" s="435"/>
      <c r="DL24" s="435"/>
      <c r="DM24" s="435"/>
      <c r="DN24" s="435"/>
      <c r="DO24" s="435"/>
      <c r="DP24" s="435"/>
      <c r="DQ24" s="435"/>
      <c r="DR24" s="435"/>
      <c r="DS24" s="435"/>
      <c r="DT24" s="435"/>
      <c r="DU24" s="435"/>
      <c r="DV24" s="435"/>
      <c r="DW24" s="435"/>
      <c r="DX24" s="435"/>
      <c r="DY24" s="435"/>
      <c r="DZ24" s="435"/>
      <c r="EA24" s="435"/>
      <c r="EB24" s="435"/>
      <c r="EC24" s="435"/>
      <c r="ED24" s="435"/>
      <c r="EE24" s="435"/>
      <c r="EF24" s="435"/>
      <c r="EG24" s="435"/>
      <c r="EH24" s="435"/>
      <c r="EI24" s="435"/>
      <c r="EJ24" s="435"/>
      <c r="EK24" s="435"/>
      <c r="EL24" s="435"/>
      <c r="EM24" s="435"/>
      <c r="EN24" s="435"/>
      <c r="EO24" s="435"/>
      <c r="EP24" s="435"/>
      <c r="EQ24" s="435"/>
      <c r="ER24" s="435"/>
      <c r="ES24" s="435"/>
      <c r="ET24" s="435"/>
      <c r="EU24" s="435"/>
      <c r="EV24" s="435"/>
      <c r="EW24" s="435"/>
      <c r="EX24" s="435"/>
      <c r="EY24" s="435"/>
      <c r="EZ24" s="435"/>
      <c r="FA24" s="435"/>
      <c r="FB24" s="435"/>
      <c r="FC24" s="435"/>
      <c r="FD24" s="435"/>
      <c r="FE24" s="435"/>
      <c r="FF24" s="435"/>
      <c r="FG24" s="435"/>
      <c r="FH24" s="435"/>
      <c r="FI24" s="435"/>
      <c r="FJ24" s="435"/>
      <c r="FK24" s="435"/>
      <c r="FL24" s="435"/>
      <c r="FM24" s="435"/>
      <c r="FN24" s="435"/>
      <c r="FO24" s="435"/>
      <c r="FP24" s="435"/>
      <c r="FQ24" s="435"/>
      <c r="FR24" s="435"/>
      <c r="FS24" s="435"/>
      <c r="FT24" s="435"/>
      <c r="FU24" s="435"/>
      <c r="FV24" s="435"/>
      <c r="FW24" s="435"/>
      <c r="FX24" s="435"/>
      <c r="FY24" s="435"/>
      <c r="FZ24" s="435"/>
      <c r="GA24" s="435"/>
      <c r="GB24" s="435"/>
      <c r="GC24" s="435"/>
      <c r="GD24" s="435"/>
      <c r="GE24" s="435"/>
      <c r="GF24" s="435"/>
      <c r="GG24" s="435"/>
      <c r="GH24" s="435"/>
      <c r="GI24" s="435"/>
      <c r="GJ24" s="435"/>
      <c r="GK24" s="435"/>
      <c r="GL24" s="435"/>
      <c r="GM24" s="435"/>
      <c r="GN24" s="435"/>
      <c r="GO24" s="435"/>
      <c r="GP24" s="435"/>
      <c r="GQ24" s="435"/>
      <c r="GR24" s="435"/>
      <c r="GS24" s="435"/>
      <c r="GT24" s="435"/>
      <c r="GU24" s="435"/>
      <c r="GV24" s="435"/>
      <c r="GW24" s="435"/>
      <c r="GX24" s="435"/>
      <c r="GY24" s="435"/>
      <c r="GZ24" s="435"/>
      <c r="HA24" s="435"/>
      <c r="HB24" s="435"/>
      <c r="HC24" s="435"/>
      <c r="HD24" s="435"/>
      <c r="HE24" s="435"/>
      <c r="HF24" s="435"/>
      <c r="HG24" s="435"/>
      <c r="HH24" s="435"/>
      <c r="HI24" s="435"/>
      <c r="HJ24" s="435"/>
      <c r="HK24" s="435"/>
      <c r="HL24" s="435"/>
      <c r="HM24" s="435"/>
      <c r="HN24" s="435"/>
      <c r="HO24" s="435"/>
      <c r="HP24" s="435"/>
      <c r="HQ24" s="435"/>
      <c r="HR24" s="435"/>
      <c r="HS24" s="435"/>
      <c r="HT24" s="435"/>
      <c r="HU24" s="435"/>
      <c r="HV24" s="435"/>
      <c r="HW24" s="435"/>
      <c r="HX24" s="435"/>
      <c r="HY24" s="435"/>
      <c r="HZ24" s="435"/>
      <c r="IA24" s="435"/>
      <c r="IB24" s="435"/>
      <c r="IC24" s="435"/>
      <c r="ID24" s="435"/>
      <c r="IE24" s="435"/>
      <c r="IF24" s="435"/>
      <c r="IG24" s="435"/>
      <c r="IH24" s="435"/>
      <c r="II24" s="435"/>
      <c r="IJ24" s="435"/>
      <c r="IK24" s="435"/>
      <c r="IL24" s="435"/>
      <c r="IM24" s="435"/>
      <c r="IN24" s="435"/>
      <c r="IO24" s="435"/>
      <c r="IP24" s="435"/>
      <c r="IQ24" s="435"/>
      <c r="IR24" s="435"/>
      <c r="IS24" s="435"/>
      <c r="IT24" s="435"/>
      <c r="IU24" s="435"/>
      <c r="IV24" s="435"/>
      <c r="IW24" s="435"/>
      <c r="IX24" s="435"/>
      <c r="IY24" s="435"/>
      <c r="IZ24" s="435"/>
      <c r="JA24" s="435"/>
      <c r="JB24" s="435"/>
      <c r="JC24" s="435"/>
      <c r="JD24" s="435"/>
      <c r="JE24" s="435"/>
      <c r="JF24" s="435"/>
      <c r="JG24" s="435"/>
      <c r="JH24" s="435"/>
      <c r="JI24" s="435"/>
      <c r="JJ24" s="435"/>
      <c r="JK24" s="435"/>
      <c r="JL24" s="435"/>
      <c r="JM24" s="435"/>
      <c r="JN24" s="435"/>
      <c r="JO24" s="435"/>
      <c r="JP24" s="435"/>
      <c r="JQ24" s="435"/>
      <c r="JR24" s="435"/>
      <c r="JS24" s="435"/>
      <c r="JT24" s="435"/>
      <c r="JU24" s="435"/>
      <c r="JV24" s="435"/>
      <c r="JW24" s="435"/>
      <c r="JX24" s="435"/>
      <c r="JY24" s="435"/>
      <c r="JZ24" s="435"/>
      <c r="KA24" s="435"/>
      <c r="KB24" s="435"/>
      <c r="KC24" s="435"/>
      <c r="KD24" s="435"/>
      <c r="KE24" s="435"/>
      <c r="KF24" s="435"/>
      <c r="KG24" s="435"/>
      <c r="KH24" s="435"/>
      <c r="KI24" s="435"/>
      <c r="KJ24" s="435"/>
      <c r="KK24" s="435"/>
      <c r="KL24" s="435"/>
      <c r="KM24" s="435"/>
      <c r="KN24" s="435"/>
      <c r="KO24" s="435"/>
      <c r="KP24" s="435"/>
      <c r="KQ24" s="435"/>
      <c r="KR24" s="435"/>
      <c r="KS24" s="435"/>
      <c r="KT24" s="435"/>
      <c r="KU24" s="435"/>
      <c r="KV24" s="435"/>
      <c r="KW24" s="435"/>
      <c r="KX24" s="435"/>
      <c r="KY24" s="435"/>
      <c r="KZ24" s="435"/>
      <c r="LA24" s="435"/>
      <c r="LB24" s="435"/>
      <c r="LC24" s="435"/>
      <c r="LD24" s="435"/>
      <c r="LE24" s="435"/>
      <c r="LF24" s="435"/>
      <c r="LG24" s="435"/>
      <c r="LH24" s="435"/>
      <c r="LI24" s="435"/>
      <c r="LJ24" s="435"/>
      <c r="LK24" s="435"/>
      <c r="LL24" s="435"/>
      <c r="LM24" s="435"/>
      <c r="LN24" s="435"/>
      <c r="LO24" s="435"/>
      <c r="LP24" s="435"/>
      <c r="LQ24" s="435"/>
      <c r="LR24" s="435"/>
      <c r="LS24" s="435"/>
      <c r="LT24" s="435"/>
      <c r="LU24" s="435"/>
      <c r="LV24" s="435"/>
      <c r="LW24" s="435"/>
      <c r="LX24" s="435"/>
      <c r="LY24" s="435"/>
      <c r="LZ24" s="435"/>
      <c r="MA24" s="435"/>
      <c r="MB24" s="435"/>
      <c r="MC24" s="435"/>
      <c r="MD24" s="435"/>
      <c r="ME24" s="435"/>
      <c r="MF24" s="435"/>
      <c r="MG24" s="435"/>
      <c r="MH24" s="435"/>
      <c r="MI24" s="435"/>
      <c r="MJ24" s="435"/>
      <c r="MK24" s="435"/>
      <c r="ML24" s="435"/>
      <c r="MM24" s="435"/>
      <c r="MN24" s="435"/>
      <c r="MO24" s="435"/>
      <c r="MP24" s="435"/>
      <c r="MQ24" s="435"/>
      <c r="MR24" s="435"/>
      <c r="MS24" s="435"/>
      <c r="MT24" s="435"/>
      <c r="MU24" s="435"/>
      <c r="MV24" s="435"/>
      <c r="MW24" s="435"/>
      <c r="MX24" s="435"/>
      <c r="MY24" s="435"/>
      <c r="MZ24" s="435"/>
      <c r="NA24" s="435"/>
      <c r="NB24" s="435"/>
      <c r="NC24" s="435"/>
      <c r="ND24" s="435"/>
      <c r="NE24" s="435"/>
      <c r="NF24" s="435"/>
      <c r="NG24" s="435"/>
      <c r="NH24" s="435"/>
      <c r="NI24" s="435"/>
      <c r="NJ24" s="435"/>
      <c r="NK24" s="435"/>
      <c r="NL24" s="435"/>
      <c r="NM24" s="435"/>
      <c r="NN24" s="435"/>
      <c r="NO24" s="435"/>
      <c r="NP24" s="435"/>
      <c r="NQ24" s="435"/>
      <c r="NR24" s="435"/>
      <c r="NS24" s="435"/>
      <c r="NT24" s="435"/>
      <c r="NU24" s="435"/>
      <c r="NV24" s="435"/>
      <c r="NW24" s="435"/>
      <c r="NX24" s="435"/>
      <c r="NY24" s="435"/>
      <c r="NZ24" s="435"/>
      <c r="OA24" s="435"/>
      <c r="OB24" s="435"/>
      <c r="OC24" s="435"/>
      <c r="OD24" s="435"/>
      <c r="OE24" s="435"/>
      <c r="OF24" s="435"/>
      <c r="OG24" s="435"/>
      <c r="OH24" s="435"/>
      <c r="OI24" s="435"/>
      <c r="OJ24" s="435"/>
      <c r="OK24" s="435"/>
      <c r="OL24" s="435"/>
      <c r="OM24" s="435"/>
      <c r="ON24" s="435"/>
      <c r="OO24" s="435"/>
      <c r="OP24" s="435"/>
      <c r="OQ24" s="435"/>
      <c r="OR24" s="435"/>
      <c r="OS24" s="435"/>
      <c r="OT24" s="435"/>
      <c r="OU24" s="435"/>
      <c r="OV24" s="435"/>
      <c r="OW24" s="435"/>
      <c r="OX24" s="435"/>
      <c r="OY24" s="435"/>
      <c r="OZ24" s="435"/>
      <c r="PA24" s="435"/>
      <c r="PB24" s="435"/>
      <c r="PC24" s="435"/>
      <c r="PD24" s="435"/>
      <c r="PE24" s="435"/>
      <c r="PF24" s="435"/>
      <c r="PG24" s="435"/>
      <c r="PH24" s="435"/>
      <c r="PI24" s="435"/>
      <c r="PJ24" s="435"/>
      <c r="PK24" s="435"/>
      <c r="PL24" s="435"/>
      <c r="PM24" s="435"/>
      <c r="PN24" s="435"/>
      <c r="PO24" s="435"/>
      <c r="PP24" s="435"/>
      <c r="PQ24" s="435"/>
      <c r="PR24" s="435"/>
      <c r="PS24" s="435"/>
      <c r="PT24" s="435"/>
      <c r="PU24" s="435"/>
      <c r="PV24" s="435"/>
      <c r="PW24" s="435"/>
      <c r="PX24" s="435"/>
      <c r="PY24" s="435"/>
      <c r="PZ24" s="435"/>
      <c r="QA24" s="435"/>
      <c r="QB24" s="435"/>
      <c r="QC24" s="435"/>
      <c r="QD24" s="435"/>
      <c r="QE24" s="435"/>
      <c r="QF24" s="435"/>
      <c r="QG24" s="435"/>
      <c r="QH24" s="435"/>
      <c r="QI24" s="435"/>
      <c r="QJ24" s="435"/>
      <c r="QK24" s="435"/>
      <c r="QL24" s="435"/>
      <c r="QM24" s="435"/>
      <c r="QN24" s="435"/>
      <c r="QO24" s="435"/>
      <c r="QP24" s="435"/>
      <c r="QQ24" s="435"/>
      <c r="QR24" s="435"/>
      <c r="QS24" s="435"/>
      <c r="QT24" s="435"/>
      <c r="QU24" s="435"/>
      <c r="QV24" s="435"/>
      <c r="QW24" s="435"/>
      <c r="QX24" s="435"/>
      <c r="QY24" s="435"/>
      <c r="QZ24" s="435"/>
      <c r="RA24" s="435"/>
      <c r="RB24" s="435"/>
      <c r="RC24" s="435"/>
      <c r="RD24" s="435"/>
      <c r="RE24" s="435"/>
      <c r="RF24" s="435"/>
      <c r="RG24" s="435"/>
      <c r="RH24" s="435"/>
      <c r="RI24" s="435"/>
      <c r="RJ24" s="435"/>
      <c r="RK24" s="435"/>
      <c r="RL24" s="435"/>
      <c r="RM24" s="435"/>
      <c r="RN24" s="435"/>
      <c r="RO24" s="435"/>
      <c r="RP24" s="435"/>
      <c r="RQ24" s="435"/>
      <c r="RR24" s="435"/>
      <c r="RS24" s="435"/>
      <c r="RT24" s="435"/>
      <c r="RU24" s="435"/>
      <c r="RV24" s="435"/>
      <c r="RW24" s="435"/>
      <c r="RX24" s="435"/>
      <c r="RY24" s="435"/>
      <c r="RZ24" s="435"/>
      <c r="SA24" s="435"/>
      <c r="SB24" s="435"/>
      <c r="SC24" s="435"/>
      <c r="SD24" s="435"/>
      <c r="SE24" s="435"/>
      <c r="SF24" s="435"/>
      <c r="SG24" s="435"/>
      <c r="SH24" s="435"/>
      <c r="SI24" s="435"/>
      <c r="SJ24" s="435"/>
      <c r="SK24" s="435"/>
      <c r="SL24" s="435"/>
      <c r="SM24" s="435"/>
    </row>
    <row r="25" spans="1:507" s="74" customFormat="1" ht="14.25">
      <c r="A25" s="430" t="s">
        <v>92</v>
      </c>
      <c r="B25" s="824" t="s">
        <v>67</v>
      </c>
      <c r="C25" s="1389">
        <f>D25*(F25/$F$56)</f>
        <v>0.57715362249401847</v>
      </c>
      <c r="D25" s="432">
        <f>'E255 CI SmallBusLighting'!E6</f>
        <v>12</v>
      </c>
      <c r="E25" s="37" t="s">
        <v>205</v>
      </c>
      <c r="F25" s="474">
        <f>'E255 CI SmallBusLighting'!L6</f>
        <v>16040000</v>
      </c>
      <c r="G25" s="1279">
        <f>'E255 CI SmallBusLighting'!N6</f>
        <v>1229130</v>
      </c>
      <c r="H25" s="1279">
        <f>'E255 CI SmallBusLighting'!O6</f>
        <v>4411000</v>
      </c>
      <c r="I25" s="1279">
        <f>'E255 CI SmallBusLighting'!P6</f>
        <v>1549810.8108108109</v>
      </c>
      <c r="J25" s="68">
        <f>I25+H25</f>
        <v>5960810.8108108109</v>
      </c>
      <c r="K25" s="54">
        <v>0</v>
      </c>
      <c r="L25" s="1279">
        <f>H25+G25</f>
        <v>5640130</v>
      </c>
      <c r="M25" s="434">
        <f t="shared" si="6"/>
        <v>7189940.8108108109</v>
      </c>
      <c r="N25" s="434">
        <v>0</v>
      </c>
      <c r="O25" s="428">
        <f t="shared" si="13"/>
        <v>5217511.5633672532</v>
      </c>
      <c r="P25" s="428">
        <f t="shared" si="11"/>
        <v>6651194.0895567173</v>
      </c>
      <c r="Q25" s="1261">
        <f>'E255 CI SmallBusLighting'!AD6</f>
        <v>13098177.512720864</v>
      </c>
      <c r="R25" s="1261">
        <f>'E255 CI SmallBusLighting'!X6</f>
        <v>14407995.26399295</v>
      </c>
      <c r="S25" s="39">
        <f t="shared" si="12"/>
        <v>0</v>
      </c>
      <c r="T25" s="40">
        <f t="shared" si="2"/>
        <v>2.5104261588387593</v>
      </c>
      <c r="U25" s="40">
        <f t="shared" si="3"/>
        <v>2.1662268564099594</v>
      </c>
      <c r="V25" s="435"/>
      <c r="W25" s="231"/>
      <c r="X25" s="231"/>
      <c r="Y25" s="231"/>
      <c r="Z25" s="231"/>
      <c r="AA25" s="231"/>
      <c r="AB25" s="231"/>
      <c r="AC25" s="231"/>
      <c r="AD25" s="231"/>
      <c r="AE25" s="231"/>
      <c r="AF25" s="231"/>
      <c r="AG25" s="435"/>
      <c r="AH25" s="435"/>
      <c r="AI25" s="435"/>
      <c r="AJ25" s="435"/>
      <c r="AK25" s="435"/>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c r="BK25" s="435"/>
      <c r="BL25" s="435"/>
      <c r="BM25" s="435"/>
      <c r="BN25" s="435"/>
      <c r="BO25" s="435"/>
      <c r="BP25" s="435"/>
      <c r="BQ25" s="435"/>
      <c r="BR25" s="435"/>
      <c r="BS25" s="435"/>
      <c r="BT25" s="435"/>
      <c r="BU25" s="435"/>
      <c r="BV25" s="435"/>
      <c r="BW25" s="435"/>
      <c r="BX25" s="435"/>
      <c r="BY25" s="435"/>
      <c r="BZ25" s="435"/>
      <c r="CA25" s="435"/>
      <c r="CB25" s="435"/>
      <c r="CC25" s="435"/>
      <c r="CD25" s="435"/>
      <c r="CE25" s="435"/>
      <c r="CF25" s="435"/>
      <c r="CG25" s="435"/>
      <c r="CH25" s="435"/>
      <c r="CI25" s="435"/>
      <c r="CJ25" s="435"/>
      <c r="CK25" s="435"/>
      <c r="CL25" s="435"/>
      <c r="CM25" s="435"/>
      <c r="CN25" s="435"/>
      <c r="CO25" s="435"/>
      <c r="CP25" s="435"/>
      <c r="CQ25" s="435"/>
      <c r="CR25" s="435"/>
      <c r="CS25" s="435"/>
      <c r="CT25" s="435"/>
      <c r="CU25" s="435"/>
      <c r="CV25" s="435"/>
      <c r="CW25" s="435"/>
      <c r="CX25" s="435"/>
      <c r="CY25" s="435"/>
      <c r="CZ25" s="435"/>
      <c r="DA25" s="435"/>
      <c r="DB25" s="435"/>
      <c r="DC25" s="435"/>
      <c r="DD25" s="435"/>
      <c r="DE25" s="435"/>
      <c r="DF25" s="435"/>
      <c r="DG25" s="435"/>
      <c r="DH25" s="435"/>
      <c r="DI25" s="435"/>
      <c r="DJ25" s="435"/>
      <c r="DK25" s="435"/>
      <c r="DL25" s="435"/>
      <c r="DM25" s="435"/>
      <c r="DN25" s="435"/>
      <c r="DO25" s="435"/>
      <c r="DP25" s="435"/>
      <c r="DQ25" s="435"/>
      <c r="DR25" s="435"/>
      <c r="DS25" s="435"/>
      <c r="DT25" s="435"/>
      <c r="DU25" s="435"/>
      <c r="DV25" s="435"/>
      <c r="DW25" s="435"/>
      <c r="DX25" s="435"/>
      <c r="DY25" s="435"/>
      <c r="DZ25" s="435"/>
      <c r="EA25" s="435"/>
      <c r="EB25" s="435"/>
      <c r="EC25" s="435"/>
      <c r="ED25" s="435"/>
      <c r="EE25" s="435"/>
      <c r="EF25" s="435"/>
      <c r="EG25" s="435"/>
      <c r="EH25" s="435"/>
      <c r="EI25" s="435"/>
      <c r="EJ25" s="435"/>
      <c r="EK25" s="435"/>
      <c r="EL25" s="435"/>
      <c r="EM25" s="435"/>
      <c r="EN25" s="435"/>
      <c r="EO25" s="435"/>
      <c r="EP25" s="435"/>
      <c r="EQ25" s="435"/>
      <c r="ER25" s="435"/>
      <c r="ES25" s="435"/>
      <c r="ET25" s="435"/>
      <c r="EU25" s="435"/>
      <c r="EV25" s="435"/>
      <c r="EW25" s="435"/>
      <c r="EX25" s="435"/>
      <c r="EY25" s="435"/>
      <c r="EZ25" s="435"/>
      <c r="FA25" s="435"/>
      <c r="FB25" s="435"/>
      <c r="FC25" s="435"/>
      <c r="FD25" s="435"/>
      <c r="FE25" s="435"/>
      <c r="FF25" s="435"/>
      <c r="FG25" s="435"/>
      <c r="FH25" s="435"/>
      <c r="FI25" s="435"/>
      <c r="FJ25" s="435"/>
      <c r="FK25" s="435"/>
      <c r="FL25" s="435"/>
      <c r="FM25" s="435"/>
      <c r="FN25" s="435"/>
      <c r="FO25" s="435"/>
      <c r="FP25" s="435"/>
      <c r="FQ25" s="435"/>
      <c r="FR25" s="435"/>
      <c r="FS25" s="435"/>
      <c r="FT25" s="435"/>
      <c r="FU25" s="435"/>
      <c r="FV25" s="435"/>
      <c r="FW25" s="435"/>
      <c r="FX25" s="435"/>
      <c r="FY25" s="435"/>
      <c r="FZ25" s="435"/>
      <c r="GA25" s="435"/>
      <c r="GB25" s="435"/>
      <c r="GC25" s="435"/>
      <c r="GD25" s="435"/>
      <c r="GE25" s="435"/>
      <c r="GF25" s="435"/>
      <c r="GG25" s="435"/>
      <c r="GH25" s="435"/>
      <c r="GI25" s="435"/>
      <c r="GJ25" s="435"/>
      <c r="GK25" s="435"/>
      <c r="GL25" s="435"/>
      <c r="GM25" s="435"/>
      <c r="GN25" s="435"/>
      <c r="GO25" s="435"/>
      <c r="GP25" s="435"/>
      <c r="GQ25" s="435"/>
      <c r="GR25" s="435"/>
      <c r="GS25" s="435"/>
      <c r="GT25" s="435"/>
      <c r="GU25" s="435"/>
      <c r="GV25" s="435"/>
      <c r="GW25" s="435"/>
      <c r="GX25" s="435"/>
      <c r="GY25" s="435"/>
      <c r="GZ25" s="435"/>
      <c r="HA25" s="435"/>
      <c r="HB25" s="435"/>
      <c r="HC25" s="435"/>
      <c r="HD25" s="435"/>
      <c r="HE25" s="435"/>
      <c r="HF25" s="435"/>
      <c r="HG25" s="435"/>
      <c r="HH25" s="435"/>
      <c r="HI25" s="435"/>
      <c r="HJ25" s="435"/>
      <c r="HK25" s="435"/>
      <c r="HL25" s="435"/>
      <c r="HM25" s="435"/>
      <c r="HN25" s="435"/>
      <c r="HO25" s="435"/>
      <c r="HP25" s="435"/>
      <c r="HQ25" s="435"/>
      <c r="HR25" s="435"/>
      <c r="HS25" s="435"/>
      <c r="HT25" s="435"/>
      <c r="HU25" s="435"/>
      <c r="HV25" s="435"/>
      <c r="HW25" s="435"/>
      <c r="HX25" s="435"/>
      <c r="HY25" s="435"/>
      <c r="HZ25" s="435"/>
      <c r="IA25" s="435"/>
      <c r="IB25" s="435"/>
      <c r="IC25" s="435"/>
      <c r="ID25" s="435"/>
      <c r="IE25" s="435"/>
      <c r="IF25" s="435"/>
      <c r="IG25" s="435"/>
      <c r="IH25" s="435"/>
      <c r="II25" s="435"/>
      <c r="IJ25" s="435"/>
      <c r="IK25" s="435"/>
      <c r="IL25" s="435"/>
      <c r="IM25" s="435"/>
      <c r="IN25" s="435"/>
      <c r="IO25" s="435"/>
      <c r="IP25" s="435"/>
      <c r="IQ25" s="435"/>
      <c r="IR25" s="435"/>
      <c r="IS25" s="435"/>
      <c r="IT25" s="435"/>
      <c r="IU25" s="435"/>
      <c r="IV25" s="435"/>
      <c r="IW25" s="435"/>
      <c r="IX25" s="435"/>
      <c r="IY25" s="435"/>
      <c r="IZ25" s="435"/>
      <c r="JA25" s="435"/>
      <c r="JB25" s="435"/>
      <c r="JC25" s="435"/>
      <c r="JD25" s="435"/>
      <c r="JE25" s="435"/>
      <c r="JF25" s="435"/>
      <c r="JG25" s="435"/>
      <c r="JH25" s="435"/>
      <c r="JI25" s="435"/>
      <c r="JJ25" s="435"/>
      <c r="JK25" s="435"/>
      <c r="JL25" s="435"/>
      <c r="JM25" s="435"/>
      <c r="JN25" s="435"/>
      <c r="JO25" s="435"/>
      <c r="JP25" s="435"/>
      <c r="JQ25" s="435"/>
      <c r="JR25" s="435"/>
      <c r="JS25" s="435"/>
      <c r="JT25" s="435"/>
      <c r="JU25" s="435"/>
      <c r="JV25" s="435"/>
      <c r="JW25" s="435"/>
      <c r="JX25" s="435"/>
      <c r="JY25" s="435"/>
      <c r="JZ25" s="435"/>
      <c r="KA25" s="435"/>
      <c r="KB25" s="435"/>
      <c r="KC25" s="435"/>
      <c r="KD25" s="435"/>
      <c r="KE25" s="435"/>
      <c r="KF25" s="435"/>
      <c r="KG25" s="435"/>
      <c r="KH25" s="435"/>
      <c r="KI25" s="435"/>
      <c r="KJ25" s="435"/>
      <c r="KK25" s="435"/>
      <c r="KL25" s="435"/>
      <c r="KM25" s="435"/>
      <c r="KN25" s="435"/>
      <c r="KO25" s="435"/>
      <c r="KP25" s="435"/>
      <c r="KQ25" s="435"/>
      <c r="KR25" s="435"/>
      <c r="KS25" s="435"/>
      <c r="KT25" s="435"/>
      <c r="KU25" s="435"/>
      <c r="KV25" s="435"/>
      <c r="KW25" s="435"/>
      <c r="KX25" s="435"/>
      <c r="KY25" s="435"/>
      <c r="KZ25" s="435"/>
      <c r="LA25" s="435"/>
      <c r="LB25" s="435"/>
      <c r="LC25" s="435"/>
      <c r="LD25" s="435"/>
      <c r="LE25" s="435"/>
      <c r="LF25" s="435"/>
      <c r="LG25" s="435"/>
      <c r="LH25" s="435"/>
      <c r="LI25" s="435"/>
      <c r="LJ25" s="435"/>
      <c r="LK25" s="435"/>
      <c r="LL25" s="435"/>
      <c r="LM25" s="435"/>
      <c r="LN25" s="435"/>
      <c r="LO25" s="435"/>
      <c r="LP25" s="435"/>
      <c r="LQ25" s="435"/>
      <c r="LR25" s="435"/>
      <c r="LS25" s="435"/>
      <c r="LT25" s="435"/>
      <c r="LU25" s="435"/>
      <c r="LV25" s="435"/>
      <c r="LW25" s="435"/>
      <c r="LX25" s="435"/>
      <c r="LY25" s="435"/>
      <c r="LZ25" s="435"/>
      <c r="MA25" s="435"/>
      <c r="MB25" s="435"/>
      <c r="MC25" s="435"/>
      <c r="MD25" s="435"/>
      <c r="ME25" s="435"/>
      <c r="MF25" s="435"/>
      <c r="MG25" s="435"/>
      <c r="MH25" s="435"/>
      <c r="MI25" s="435"/>
      <c r="MJ25" s="435"/>
      <c r="MK25" s="435"/>
      <c r="ML25" s="435"/>
      <c r="MM25" s="435"/>
      <c r="MN25" s="435"/>
      <c r="MO25" s="435"/>
      <c r="MP25" s="435"/>
      <c r="MQ25" s="435"/>
      <c r="MR25" s="435"/>
      <c r="MS25" s="435"/>
      <c r="MT25" s="435"/>
      <c r="MU25" s="435"/>
      <c r="MV25" s="435"/>
      <c r="MW25" s="435"/>
      <c r="MX25" s="435"/>
      <c r="MY25" s="435"/>
      <c r="MZ25" s="435"/>
      <c r="NA25" s="435"/>
      <c r="NB25" s="435"/>
      <c r="NC25" s="435"/>
      <c r="ND25" s="435"/>
      <c r="NE25" s="435"/>
      <c r="NF25" s="435"/>
      <c r="NG25" s="435"/>
      <c r="NH25" s="435"/>
      <c r="NI25" s="435"/>
      <c r="NJ25" s="435"/>
      <c r="NK25" s="435"/>
      <c r="NL25" s="435"/>
      <c r="NM25" s="435"/>
      <c r="NN25" s="435"/>
      <c r="NO25" s="435"/>
      <c r="NP25" s="435"/>
      <c r="NQ25" s="435"/>
      <c r="NR25" s="435"/>
      <c r="NS25" s="435"/>
      <c r="NT25" s="435"/>
      <c r="NU25" s="435"/>
      <c r="NV25" s="435"/>
      <c r="NW25" s="435"/>
      <c r="NX25" s="435"/>
      <c r="NY25" s="435"/>
      <c r="NZ25" s="435"/>
      <c r="OA25" s="435"/>
      <c r="OB25" s="435"/>
      <c r="OC25" s="435"/>
      <c r="OD25" s="435"/>
      <c r="OE25" s="435"/>
      <c r="OF25" s="435"/>
      <c r="OG25" s="435"/>
      <c r="OH25" s="435"/>
      <c r="OI25" s="435"/>
      <c r="OJ25" s="435"/>
      <c r="OK25" s="435"/>
      <c r="OL25" s="435"/>
      <c r="OM25" s="435"/>
      <c r="ON25" s="435"/>
      <c r="OO25" s="435"/>
      <c r="OP25" s="435"/>
      <c r="OQ25" s="435"/>
      <c r="OR25" s="435"/>
      <c r="OS25" s="435"/>
      <c r="OT25" s="435"/>
      <c r="OU25" s="435"/>
      <c r="OV25" s="435"/>
      <c r="OW25" s="435"/>
      <c r="OX25" s="435"/>
      <c r="OY25" s="435"/>
      <c r="OZ25" s="435"/>
      <c r="PA25" s="435"/>
      <c r="PB25" s="435"/>
      <c r="PC25" s="435"/>
      <c r="PD25" s="435"/>
      <c r="PE25" s="435"/>
      <c r="PF25" s="435"/>
      <c r="PG25" s="435"/>
      <c r="PH25" s="435"/>
      <c r="PI25" s="435"/>
      <c r="PJ25" s="435"/>
      <c r="PK25" s="435"/>
      <c r="PL25" s="435"/>
      <c r="PM25" s="435"/>
      <c r="PN25" s="435"/>
      <c r="PO25" s="435"/>
      <c r="PP25" s="435"/>
      <c r="PQ25" s="435"/>
      <c r="PR25" s="435"/>
      <c r="PS25" s="435"/>
      <c r="PT25" s="435"/>
      <c r="PU25" s="435"/>
      <c r="PV25" s="435"/>
      <c r="PW25" s="435"/>
      <c r="PX25" s="435"/>
      <c r="PY25" s="435"/>
      <c r="PZ25" s="435"/>
      <c r="QA25" s="435"/>
      <c r="QB25" s="435"/>
      <c r="QC25" s="435"/>
      <c r="QD25" s="435"/>
      <c r="QE25" s="435"/>
      <c r="QF25" s="435"/>
      <c r="QG25" s="435"/>
      <c r="QH25" s="435"/>
      <c r="QI25" s="435"/>
      <c r="QJ25" s="435"/>
      <c r="QK25" s="435"/>
      <c r="QL25" s="435"/>
      <c r="QM25" s="435"/>
      <c r="QN25" s="435"/>
      <c r="QO25" s="435"/>
      <c r="QP25" s="435"/>
      <c r="QQ25" s="435"/>
      <c r="QR25" s="435"/>
      <c r="QS25" s="435"/>
      <c r="QT25" s="435"/>
      <c r="QU25" s="435"/>
      <c r="QV25" s="435"/>
      <c r="QW25" s="435"/>
      <c r="QX25" s="435"/>
      <c r="QY25" s="435"/>
      <c r="QZ25" s="435"/>
      <c r="RA25" s="435"/>
      <c r="RB25" s="435"/>
      <c r="RC25" s="435"/>
      <c r="RD25" s="435"/>
      <c r="RE25" s="435"/>
      <c r="RF25" s="435"/>
      <c r="RG25" s="435"/>
      <c r="RH25" s="435"/>
      <c r="RI25" s="435"/>
      <c r="RJ25" s="435"/>
      <c r="RK25" s="435"/>
      <c r="RL25" s="435"/>
      <c r="RM25" s="435"/>
      <c r="RN25" s="435"/>
      <c r="RO25" s="435"/>
      <c r="RP25" s="435"/>
      <c r="RQ25" s="435"/>
      <c r="RR25" s="435"/>
      <c r="RS25" s="435"/>
      <c r="RT25" s="435"/>
      <c r="RU25" s="435"/>
      <c r="RV25" s="435"/>
      <c r="RW25" s="435"/>
      <c r="RX25" s="435"/>
      <c r="RY25" s="435"/>
      <c r="RZ25" s="435"/>
      <c r="SA25" s="435"/>
      <c r="SB25" s="435"/>
      <c r="SC25" s="435"/>
      <c r="SD25" s="435"/>
      <c r="SE25" s="435"/>
      <c r="SF25" s="435"/>
      <c r="SG25" s="435"/>
      <c r="SH25" s="435"/>
      <c r="SI25" s="435"/>
      <c r="SJ25" s="435"/>
      <c r="SK25" s="435"/>
      <c r="SL25" s="435"/>
      <c r="SM25" s="435"/>
    </row>
    <row r="26" spans="1:507" s="74" customFormat="1" ht="14.25">
      <c r="A26" s="430" t="s">
        <v>93</v>
      </c>
      <c r="B26" s="824" t="s">
        <v>68</v>
      </c>
      <c r="C26" s="1389">
        <f>D26*(F26/$F$56)</f>
        <v>0.58470987316258105</v>
      </c>
      <c r="D26" s="432">
        <f>'E258 CI High Voltage'!D5</f>
        <v>15</v>
      </c>
      <c r="E26" s="37" t="s">
        <v>205</v>
      </c>
      <c r="F26" s="474">
        <f>'E258 CI High Voltage'!L5</f>
        <v>13000000</v>
      </c>
      <c r="G26" s="1279">
        <f>'E258 CI High Voltage'!N6</f>
        <v>548550</v>
      </c>
      <c r="H26" s="1279">
        <f>'E258 CI High Voltage'!O6</f>
        <v>3640000</v>
      </c>
      <c r="I26" s="1279">
        <f>'E258 CI High Voltage'!P6</f>
        <v>910000</v>
      </c>
      <c r="J26" s="68">
        <f>I26+H26</f>
        <v>4550000</v>
      </c>
      <c r="K26" s="54">
        <v>0</v>
      </c>
      <c r="L26" s="1279">
        <f>H26+G26</f>
        <v>4188550</v>
      </c>
      <c r="M26" s="434">
        <f t="shared" si="6"/>
        <v>5098550</v>
      </c>
      <c r="N26" s="434">
        <v>0</v>
      </c>
      <c r="O26" s="428">
        <f t="shared" si="13"/>
        <v>3874699.3524514339</v>
      </c>
      <c r="P26" s="428">
        <f t="shared" si="11"/>
        <v>4716512.4884366328</v>
      </c>
      <c r="Q26" s="1261">
        <f>'E258 CI High Voltage'!AD6</f>
        <v>11432335.807398137</v>
      </c>
      <c r="R26" s="1261">
        <f>'E258 CI High Voltage'!X6</f>
        <v>12575569.388137951</v>
      </c>
      <c r="S26" s="39">
        <f t="shared" si="12"/>
        <v>0</v>
      </c>
      <c r="T26" s="40">
        <f t="shared" si="2"/>
        <v>2.9505091279314763</v>
      </c>
      <c r="U26" s="40">
        <f t="shared" si="3"/>
        <v>2.6662856122970502</v>
      </c>
      <c r="V26" s="435"/>
      <c r="W26" s="231"/>
      <c r="X26" s="231"/>
      <c r="Y26" s="231"/>
      <c r="Z26" s="231"/>
      <c r="AA26" s="231"/>
      <c r="AB26" s="231"/>
      <c r="AC26" s="231"/>
      <c r="AD26" s="231"/>
      <c r="AE26" s="231"/>
      <c r="AF26" s="231"/>
      <c r="AG26" s="435"/>
      <c r="AH26" s="435"/>
      <c r="AI26" s="435"/>
      <c r="AJ26" s="435"/>
      <c r="AK26" s="435"/>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35"/>
      <c r="CC26" s="435"/>
      <c r="CD26" s="435"/>
      <c r="CE26" s="435"/>
      <c r="CF26" s="435"/>
      <c r="CG26" s="435"/>
      <c r="CH26" s="435"/>
      <c r="CI26" s="435"/>
      <c r="CJ26" s="435"/>
      <c r="CK26" s="435"/>
      <c r="CL26" s="435"/>
      <c r="CM26" s="435"/>
      <c r="CN26" s="435"/>
      <c r="CO26" s="435"/>
      <c r="CP26" s="435"/>
      <c r="CQ26" s="435"/>
      <c r="CR26" s="435"/>
      <c r="CS26" s="435"/>
      <c r="CT26" s="435"/>
      <c r="CU26" s="435"/>
      <c r="CV26" s="435"/>
      <c r="CW26" s="435"/>
      <c r="CX26" s="435"/>
      <c r="CY26" s="435"/>
      <c r="CZ26" s="435"/>
      <c r="DA26" s="435"/>
      <c r="DB26" s="435"/>
      <c r="DC26" s="435"/>
      <c r="DD26" s="435"/>
      <c r="DE26" s="435"/>
      <c r="DF26" s="435"/>
      <c r="DG26" s="435"/>
      <c r="DH26" s="435"/>
      <c r="DI26" s="435"/>
      <c r="DJ26" s="435"/>
      <c r="DK26" s="435"/>
      <c r="DL26" s="435"/>
      <c r="DM26" s="435"/>
      <c r="DN26" s="435"/>
      <c r="DO26" s="435"/>
      <c r="DP26" s="435"/>
      <c r="DQ26" s="435"/>
      <c r="DR26" s="435"/>
      <c r="DS26" s="435"/>
      <c r="DT26" s="435"/>
      <c r="DU26" s="435"/>
      <c r="DV26" s="435"/>
      <c r="DW26" s="435"/>
      <c r="DX26" s="435"/>
      <c r="DY26" s="435"/>
      <c r="DZ26" s="435"/>
      <c r="EA26" s="435"/>
      <c r="EB26" s="435"/>
      <c r="EC26" s="435"/>
      <c r="ED26" s="435"/>
      <c r="EE26" s="435"/>
      <c r="EF26" s="435"/>
      <c r="EG26" s="435"/>
      <c r="EH26" s="435"/>
      <c r="EI26" s="435"/>
      <c r="EJ26" s="435"/>
      <c r="EK26" s="435"/>
      <c r="EL26" s="435"/>
      <c r="EM26" s="435"/>
      <c r="EN26" s="435"/>
      <c r="EO26" s="435"/>
      <c r="EP26" s="435"/>
      <c r="EQ26" s="435"/>
      <c r="ER26" s="435"/>
      <c r="ES26" s="435"/>
      <c r="ET26" s="435"/>
      <c r="EU26" s="435"/>
      <c r="EV26" s="435"/>
      <c r="EW26" s="435"/>
      <c r="EX26" s="435"/>
      <c r="EY26" s="435"/>
      <c r="EZ26" s="435"/>
      <c r="FA26" s="435"/>
      <c r="FB26" s="435"/>
      <c r="FC26" s="435"/>
      <c r="FD26" s="435"/>
      <c r="FE26" s="435"/>
      <c r="FF26" s="435"/>
      <c r="FG26" s="435"/>
      <c r="FH26" s="435"/>
      <c r="FI26" s="435"/>
      <c r="FJ26" s="435"/>
      <c r="FK26" s="435"/>
      <c r="FL26" s="435"/>
      <c r="FM26" s="435"/>
      <c r="FN26" s="435"/>
      <c r="FO26" s="435"/>
      <c r="FP26" s="435"/>
      <c r="FQ26" s="435"/>
      <c r="FR26" s="435"/>
      <c r="FS26" s="435"/>
      <c r="FT26" s="435"/>
      <c r="FU26" s="435"/>
      <c r="FV26" s="435"/>
      <c r="FW26" s="435"/>
      <c r="FX26" s="435"/>
      <c r="FY26" s="435"/>
      <c r="FZ26" s="435"/>
      <c r="GA26" s="435"/>
      <c r="GB26" s="435"/>
      <c r="GC26" s="435"/>
      <c r="GD26" s="435"/>
      <c r="GE26" s="435"/>
      <c r="GF26" s="435"/>
      <c r="GG26" s="435"/>
      <c r="GH26" s="435"/>
      <c r="GI26" s="435"/>
      <c r="GJ26" s="435"/>
      <c r="GK26" s="435"/>
      <c r="GL26" s="435"/>
      <c r="GM26" s="435"/>
      <c r="GN26" s="435"/>
      <c r="GO26" s="435"/>
      <c r="GP26" s="435"/>
      <c r="GQ26" s="435"/>
      <c r="GR26" s="435"/>
      <c r="GS26" s="435"/>
      <c r="GT26" s="435"/>
      <c r="GU26" s="435"/>
      <c r="GV26" s="435"/>
      <c r="GW26" s="435"/>
      <c r="GX26" s="435"/>
      <c r="GY26" s="435"/>
      <c r="GZ26" s="435"/>
      <c r="HA26" s="435"/>
      <c r="HB26" s="435"/>
      <c r="HC26" s="435"/>
      <c r="HD26" s="435"/>
      <c r="HE26" s="435"/>
      <c r="HF26" s="435"/>
      <c r="HG26" s="435"/>
      <c r="HH26" s="435"/>
      <c r="HI26" s="435"/>
      <c r="HJ26" s="435"/>
      <c r="HK26" s="435"/>
      <c r="HL26" s="435"/>
      <c r="HM26" s="435"/>
      <c r="HN26" s="435"/>
      <c r="HO26" s="435"/>
      <c r="HP26" s="435"/>
      <c r="HQ26" s="435"/>
      <c r="HR26" s="435"/>
      <c r="HS26" s="435"/>
      <c r="HT26" s="435"/>
      <c r="HU26" s="435"/>
      <c r="HV26" s="435"/>
      <c r="HW26" s="435"/>
      <c r="HX26" s="435"/>
      <c r="HY26" s="435"/>
      <c r="HZ26" s="435"/>
      <c r="IA26" s="435"/>
      <c r="IB26" s="435"/>
      <c r="IC26" s="435"/>
      <c r="ID26" s="435"/>
      <c r="IE26" s="435"/>
      <c r="IF26" s="435"/>
      <c r="IG26" s="435"/>
      <c r="IH26" s="435"/>
      <c r="II26" s="435"/>
      <c r="IJ26" s="435"/>
      <c r="IK26" s="435"/>
      <c r="IL26" s="435"/>
      <c r="IM26" s="435"/>
      <c r="IN26" s="435"/>
      <c r="IO26" s="435"/>
      <c r="IP26" s="435"/>
      <c r="IQ26" s="435"/>
      <c r="IR26" s="435"/>
      <c r="IS26" s="435"/>
      <c r="IT26" s="435"/>
      <c r="IU26" s="435"/>
      <c r="IV26" s="435"/>
      <c r="IW26" s="435"/>
      <c r="IX26" s="435"/>
      <c r="IY26" s="435"/>
      <c r="IZ26" s="435"/>
      <c r="JA26" s="435"/>
      <c r="JB26" s="435"/>
      <c r="JC26" s="435"/>
      <c r="JD26" s="435"/>
      <c r="JE26" s="435"/>
      <c r="JF26" s="435"/>
      <c r="JG26" s="435"/>
      <c r="JH26" s="435"/>
      <c r="JI26" s="435"/>
      <c r="JJ26" s="435"/>
      <c r="JK26" s="435"/>
      <c r="JL26" s="435"/>
      <c r="JM26" s="435"/>
      <c r="JN26" s="435"/>
      <c r="JO26" s="435"/>
      <c r="JP26" s="435"/>
      <c r="JQ26" s="435"/>
      <c r="JR26" s="435"/>
      <c r="JS26" s="435"/>
      <c r="JT26" s="435"/>
      <c r="JU26" s="435"/>
      <c r="JV26" s="435"/>
      <c r="JW26" s="435"/>
      <c r="JX26" s="435"/>
      <c r="JY26" s="435"/>
      <c r="JZ26" s="435"/>
      <c r="KA26" s="435"/>
      <c r="KB26" s="435"/>
      <c r="KC26" s="435"/>
      <c r="KD26" s="435"/>
      <c r="KE26" s="435"/>
      <c r="KF26" s="435"/>
      <c r="KG26" s="435"/>
      <c r="KH26" s="435"/>
      <c r="KI26" s="435"/>
      <c r="KJ26" s="435"/>
      <c r="KK26" s="435"/>
      <c r="KL26" s="435"/>
      <c r="KM26" s="435"/>
      <c r="KN26" s="435"/>
      <c r="KO26" s="435"/>
      <c r="KP26" s="435"/>
      <c r="KQ26" s="435"/>
      <c r="KR26" s="435"/>
      <c r="KS26" s="435"/>
      <c r="KT26" s="435"/>
      <c r="KU26" s="435"/>
      <c r="KV26" s="435"/>
      <c r="KW26" s="435"/>
      <c r="KX26" s="435"/>
      <c r="KY26" s="435"/>
      <c r="KZ26" s="435"/>
      <c r="LA26" s="435"/>
      <c r="LB26" s="435"/>
      <c r="LC26" s="435"/>
      <c r="LD26" s="435"/>
      <c r="LE26" s="435"/>
      <c r="LF26" s="435"/>
      <c r="LG26" s="435"/>
      <c r="LH26" s="435"/>
      <c r="LI26" s="435"/>
      <c r="LJ26" s="435"/>
      <c r="LK26" s="435"/>
      <c r="LL26" s="435"/>
      <c r="LM26" s="435"/>
      <c r="LN26" s="435"/>
      <c r="LO26" s="435"/>
      <c r="LP26" s="435"/>
      <c r="LQ26" s="435"/>
      <c r="LR26" s="435"/>
      <c r="LS26" s="435"/>
      <c r="LT26" s="435"/>
      <c r="LU26" s="435"/>
      <c r="LV26" s="435"/>
      <c r="LW26" s="435"/>
      <c r="LX26" s="435"/>
      <c r="LY26" s="435"/>
      <c r="LZ26" s="435"/>
      <c r="MA26" s="435"/>
      <c r="MB26" s="435"/>
      <c r="MC26" s="435"/>
      <c r="MD26" s="435"/>
      <c r="ME26" s="435"/>
      <c r="MF26" s="435"/>
      <c r="MG26" s="435"/>
      <c r="MH26" s="435"/>
      <c r="MI26" s="435"/>
      <c r="MJ26" s="435"/>
      <c r="MK26" s="435"/>
      <c r="ML26" s="435"/>
      <c r="MM26" s="435"/>
      <c r="MN26" s="435"/>
      <c r="MO26" s="435"/>
      <c r="MP26" s="435"/>
      <c r="MQ26" s="435"/>
      <c r="MR26" s="435"/>
      <c r="MS26" s="435"/>
      <c r="MT26" s="435"/>
      <c r="MU26" s="435"/>
      <c r="MV26" s="435"/>
      <c r="MW26" s="435"/>
      <c r="MX26" s="435"/>
      <c r="MY26" s="435"/>
      <c r="MZ26" s="435"/>
      <c r="NA26" s="435"/>
      <c r="NB26" s="435"/>
      <c r="NC26" s="435"/>
      <c r="ND26" s="435"/>
      <c r="NE26" s="435"/>
      <c r="NF26" s="435"/>
      <c r="NG26" s="435"/>
      <c r="NH26" s="435"/>
      <c r="NI26" s="435"/>
      <c r="NJ26" s="435"/>
      <c r="NK26" s="435"/>
      <c r="NL26" s="435"/>
      <c r="NM26" s="435"/>
      <c r="NN26" s="435"/>
      <c r="NO26" s="435"/>
      <c r="NP26" s="435"/>
      <c r="NQ26" s="435"/>
      <c r="NR26" s="435"/>
      <c r="NS26" s="435"/>
      <c r="NT26" s="435"/>
      <c r="NU26" s="435"/>
      <c r="NV26" s="435"/>
      <c r="NW26" s="435"/>
      <c r="NX26" s="435"/>
      <c r="NY26" s="435"/>
      <c r="NZ26" s="435"/>
      <c r="OA26" s="435"/>
      <c r="OB26" s="435"/>
      <c r="OC26" s="435"/>
      <c r="OD26" s="435"/>
      <c r="OE26" s="435"/>
      <c r="OF26" s="435"/>
      <c r="OG26" s="435"/>
      <c r="OH26" s="435"/>
      <c r="OI26" s="435"/>
      <c r="OJ26" s="435"/>
      <c r="OK26" s="435"/>
      <c r="OL26" s="435"/>
      <c r="OM26" s="435"/>
      <c r="ON26" s="435"/>
      <c r="OO26" s="435"/>
      <c r="OP26" s="435"/>
      <c r="OQ26" s="435"/>
      <c r="OR26" s="435"/>
      <c r="OS26" s="435"/>
      <c r="OT26" s="435"/>
      <c r="OU26" s="435"/>
      <c r="OV26" s="435"/>
      <c r="OW26" s="435"/>
      <c r="OX26" s="435"/>
      <c r="OY26" s="435"/>
      <c r="OZ26" s="435"/>
      <c r="PA26" s="435"/>
      <c r="PB26" s="435"/>
      <c r="PC26" s="435"/>
      <c r="PD26" s="435"/>
      <c r="PE26" s="435"/>
      <c r="PF26" s="435"/>
      <c r="PG26" s="435"/>
      <c r="PH26" s="435"/>
      <c r="PI26" s="435"/>
      <c r="PJ26" s="435"/>
      <c r="PK26" s="435"/>
      <c r="PL26" s="435"/>
      <c r="PM26" s="435"/>
      <c r="PN26" s="435"/>
      <c r="PO26" s="435"/>
      <c r="PP26" s="435"/>
      <c r="PQ26" s="435"/>
      <c r="PR26" s="435"/>
      <c r="PS26" s="435"/>
      <c r="PT26" s="435"/>
      <c r="PU26" s="435"/>
      <c r="PV26" s="435"/>
      <c r="PW26" s="435"/>
      <c r="PX26" s="435"/>
      <c r="PY26" s="435"/>
      <c r="PZ26" s="435"/>
      <c r="QA26" s="435"/>
      <c r="QB26" s="435"/>
      <c r="QC26" s="435"/>
      <c r="QD26" s="435"/>
      <c r="QE26" s="435"/>
      <c r="QF26" s="435"/>
      <c r="QG26" s="435"/>
      <c r="QH26" s="435"/>
      <c r="QI26" s="435"/>
      <c r="QJ26" s="435"/>
      <c r="QK26" s="435"/>
      <c r="QL26" s="435"/>
      <c r="QM26" s="435"/>
      <c r="QN26" s="435"/>
      <c r="QO26" s="435"/>
      <c r="QP26" s="435"/>
      <c r="QQ26" s="435"/>
      <c r="QR26" s="435"/>
      <c r="QS26" s="435"/>
      <c r="QT26" s="435"/>
      <c r="QU26" s="435"/>
      <c r="QV26" s="435"/>
      <c r="QW26" s="435"/>
      <c r="QX26" s="435"/>
      <c r="QY26" s="435"/>
      <c r="QZ26" s="435"/>
      <c r="RA26" s="435"/>
      <c r="RB26" s="435"/>
      <c r="RC26" s="435"/>
      <c r="RD26" s="435"/>
      <c r="RE26" s="435"/>
      <c r="RF26" s="435"/>
      <c r="RG26" s="435"/>
      <c r="RH26" s="435"/>
      <c r="RI26" s="435"/>
      <c r="RJ26" s="435"/>
      <c r="RK26" s="435"/>
      <c r="RL26" s="435"/>
      <c r="RM26" s="435"/>
      <c r="RN26" s="435"/>
      <c r="RO26" s="435"/>
      <c r="RP26" s="435"/>
      <c r="RQ26" s="435"/>
      <c r="RR26" s="435"/>
      <c r="RS26" s="435"/>
      <c r="RT26" s="435"/>
      <c r="RU26" s="435"/>
      <c r="RV26" s="435"/>
      <c r="RW26" s="435"/>
      <c r="RX26" s="435"/>
      <c r="RY26" s="435"/>
      <c r="RZ26" s="435"/>
      <c r="SA26" s="435"/>
      <c r="SB26" s="435"/>
      <c r="SC26" s="435"/>
      <c r="SD26" s="435"/>
      <c r="SE26" s="435"/>
      <c r="SF26" s="435"/>
      <c r="SG26" s="435"/>
      <c r="SH26" s="435"/>
      <c r="SI26" s="435"/>
      <c r="SJ26" s="435"/>
      <c r="SK26" s="435"/>
      <c r="SL26" s="435"/>
      <c r="SM26" s="435"/>
    </row>
    <row r="27" spans="1:507" s="74" customFormat="1" ht="14.25">
      <c r="A27" s="430" t="s">
        <v>94</v>
      </c>
      <c r="B27" s="431" t="s">
        <v>69</v>
      </c>
      <c r="C27" s="1389"/>
      <c r="D27" s="432" t="s">
        <v>555</v>
      </c>
      <c r="E27" s="37" t="s">
        <v>555</v>
      </c>
      <c r="F27" s="474">
        <v>0</v>
      </c>
      <c r="G27" s="1279">
        <v>0</v>
      </c>
      <c r="H27" s="1279">
        <v>0</v>
      </c>
      <c r="I27" s="1279">
        <v>0</v>
      </c>
      <c r="J27" s="68">
        <v>0</v>
      </c>
      <c r="K27" s="54">
        <v>0</v>
      </c>
      <c r="L27" s="1279">
        <v>30600</v>
      </c>
      <c r="M27" s="434">
        <f t="shared" si="6"/>
        <v>30600</v>
      </c>
      <c r="N27" s="434">
        <v>0</v>
      </c>
      <c r="O27" s="428">
        <f t="shared" si="13"/>
        <v>28307.123034227567</v>
      </c>
      <c r="P27" s="428">
        <f t="shared" si="11"/>
        <v>28307.123034227567</v>
      </c>
      <c r="Q27" s="1261">
        <f>'T&amp;D-Generation'!AD5</f>
        <v>6142727.3435739409</v>
      </c>
      <c r="R27" s="1261">
        <f>'T&amp;D-Generation'!X5</f>
        <v>6757000.0779313333</v>
      </c>
      <c r="S27" s="39">
        <f t="shared" si="12"/>
        <v>0</v>
      </c>
      <c r="T27" s="40">
        <v>0</v>
      </c>
      <c r="U27" s="40">
        <v>0</v>
      </c>
      <c r="V27" s="435"/>
      <c r="W27" s="231"/>
      <c r="X27" s="231"/>
      <c r="Y27" s="231"/>
      <c r="Z27" s="231"/>
      <c r="AA27" s="231"/>
      <c r="AB27" s="231"/>
      <c r="AC27" s="231"/>
      <c r="AD27" s="231"/>
      <c r="AE27" s="231"/>
      <c r="AF27" s="231"/>
      <c r="AG27" s="435"/>
      <c r="AH27" s="435"/>
      <c r="AI27" s="435"/>
      <c r="AJ27" s="435"/>
      <c r="AK27" s="435"/>
      <c r="AL27" s="435"/>
      <c r="AM27" s="435"/>
      <c r="AN27" s="435"/>
      <c r="AO27" s="435"/>
      <c r="AP27" s="435"/>
      <c r="AQ27" s="435"/>
      <c r="AR27" s="435"/>
      <c r="AS27" s="435"/>
      <c r="AT27" s="435"/>
      <c r="AU27" s="435"/>
      <c r="AV27" s="435"/>
      <c r="AW27" s="435"/>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c r="CB27" s="435"/>
      <c r="CC27" s="435"/>
      <c r="CD27" s="435"/>
      <c r="CE27" s="435"/>
      <c r="CF27" s="435"/>
      <c r="CG27" s="435"/>
      <c r="CH27" s="435"/>
      <c r="CI27" s="435"/>
      <c r="CJ27" s="435"/>
      <c r="CK27" s="435"/>
      <c r="CL27" s="435"/>
      <c r="CM27" s="435"/>
      <c r="CN27" s="435"/>
      <c r="CO27" s="435"/>
      <c r="CP27" s="435"/>
      <c r="CQ27" s="435"/>
      <c r="CR27" s="435"/>
      <c r="CS27" s="435"/>
      <c r="CT27" s="435"/>
      <c r="CU27" s="435"/>
      <c r="CV27" s="435"/>
      <c r="CW27" s="435"/>
      <c r="CX27" s="435"/>
      <c r="CY27" s="435"/>
      <c r="CZ27" s="435"/>
      <c r="DA27" s="435"/>
      <c r="DB27" s="435"/>
      <c r="DC27" s="435"/>
      <c r="DD27" s="435"/>
      <c r="DE27" s="435"/>
      <c r="DF27" s="435"/>
      <c r="DG27" s="435"/>
      <c r="DH27" s="435"/>
      <c r="DI27" s="435"/>
      <c r="DJ27" s="435"/>
      <c r="DK27" s="435"/>
      <c r="DL27" s="435"/>
      <c r="DM27" s="435"/>
      <c r="DN27" s="435"/>
      <c r="DO27" s="435"/>
      <c r="DP27" s="435"/>
      <c r="DQ27" s="435"/>
      <c r="DR27" s="435"/>
      <c r="DS27" s="435"/>
      <c r="DT27" s="435"/>
      <c r="DU27" s="435"/>
      <c r="DV27" s="435"/>
      <c r="DW27" s="435"/>
      <c r="DX27" s="435"/>
      <c r="DY27" s="435"/>
      <c r="DZ27" s="435"/>
      <c r="EA27" s="435"/>
      <c r="EB27" s="435"/>
      <c r="EC27" s="435"/>
      <c r="ED27" s="435"/>
      <c r="EE27" s="435"/>
      <c r="EF27" s="435"/>
      <c r="EG27" s="435"/>
      <c r="EH27" s="435"/>
      <c r="EI27" s="435"/>
      <c r="EJ27" s="435"/>
      <c r="EK27" s="435"/>
      <c r="EL27" s="435"/>
      <c r="EM27" s="435"/>
      <c r="EN27" s="435"/>
      <c r="EO27" s="435"/>
      <c r="EP27" s="435"/>
      <c r="EQ27" s="435"/>
      <c r="ER27" s="435"/>
      <c r="ES27" s="435"/>
      <c r="ET27" s="435"/>
      <c r="EU27" s="435"/>
      <c r="EV27" s="435"/>
      <c r="EW27" s="435"/>
      <c r="EX27" s="435"/>
      <c r="EY27" s="435"/>
      <c r="EZ27" s="435"/>
      <c r="FA27" s="435"/>
      <c r="FB27" s="435"/>
      <c r="FC27" s="435"/>
      <c r="FD27" s="435"/>
      <c r="FE27" s="435"/>
      <c r="FF27" s="435"/>
      <c r="FG27" s="435"/>
      <c r="FH27" s="435"/>
      <c r="FI27" s="435"/>
      <c r="FJ27" s="435"/>
      <c r="FK27" s="435"/>
      <c r="FL27" s="435"/>
      <c r="FM27" s="435"/>
      <c r="FN27" s="435"/>
      <c r="FO27" s="435"/>
      <c r="FP27" s="435"/>
      <c r="FQ27" s="435"/>
      <c r="FR27" s="435"/>
      <c r="FS27" s="435"/>
      <c r="FT27" s="435"/>
      <c r="FU27" s="435"/>
      <c r="FV27" s="435"/>
      <c r="FW27" s="435"/>
      <c r="FX27" s="435"/>
      <c r="FY27" s="435"/>
      <c r="FZ27" s="435"/>
      <c r="GA27" s="435"/>
      <c r="GB27" s="435"/>
      <c r="GC27" s="435"/>
      <c r="GD27" s="435"/>
      <c r="GE27" s="435"/>
      <c r="GF27" s="435"/>
      <c r="GG27" s="435"/>
      <c r="GH27" s="435"/>
      <c r="GI27" s="435"/>
      <c r="GJ27" s="435"/>
      <c r="GK27" s="435"/>
      <c r="GL27" s="435"/>
      <c r="GM27" s="435"/>
      <c r="GN27" s="435"/>
      <c r="GO27" s="435"/>
      <c r="GP27" s="435"/>
      <c r="GQ27" s="435"/>
      <c r="GR27" s="435"/>
      <c r="GS27" s="435"/>
      <c r="GT27" s="435"/>
      <c r="GU27" s="435"/>
      <c r="GV27" s="435"/>
      <c r="GW27" s="435"/>
      <c r="GX27" s="435"/>
      <c r="GY27" s="435"/>
      <c r="GZ27" s="435"/>
      <c r="HA27" s="435"/>
      <c r="HB27" s="435"/>
      <c r="HC27" s="435"/>
      <c r="HD27" s="435"/>
      <c r="HE27" s="435"/>
      <c r="HF27" s="435"/>
      <c r="HG27" s="435"/>
      <c r="HH27" s="435"/>
      <c r="HI27" s="435"/>
      <c r="HJ27" s="435"/>
      <c r="HK27" s="435"/>
      <c r="HL27" s="435"/>
      <c r="HM27" s="435"/>
      <c r="HN27" s="435"/>
      <c r="HO27" s="435"/>
      <c r="HP27" s="435"/>
      <c r="HQ27" s="435"/>
      <c r="HR27" s="435"/>
      <c r="HS27" s="435"/>
      <c r="HT27" s="435"/>
      <c r="HU27" s="435"/>
      <c r="HV27" s="435"/>
      <c r="HW27" s="435"/>
      <c r="HX27" s="435"/>
      <c r="HY27" s="435"/>
      <c r="HZ27" s="435"/>
      <c r="IA27" s="435"/>
      <c r="IB27" s="435"/>
      <c r="IC27" s="435"/>
      <c r="ID27" s="435"/>
      <c r="IE27" s="435"/>
      <c r="IF27" s="435"/>
      <c r="IG27" s="435"/>
      <c r="IH27" s="435"/>
      <c r="II27" s="435"/>
      <c r="IJ27" s="435"/>
      <c r="IK27" s="435"/>
      <c r="IL27" s="435"/>
      <c r="IM27" s="435"/>
      <c r="IN27" s="435"/>
      <c r="IO27" s="435"/>
      <c r="IP27" s="435"/>
      <c r="IQ27" s="435"/>
      <c r="IR27" s="435"/>
      <c r="IS27" s="435"/>
      <c r="IT27" s="435"/>
      <c r="IU27" s="435"/>
      <c r="IV27" s="435"/>
      <c r="IW27" s="435"/>
      <c r="IX27" s="435"/>
      <c r="IY27" s="435"/>
      <c r="IZ27" s="435"/>
      <c r="JA27" s="435"/>
      <c r="JB27" s="435"/>
      <c r="JC27" s="435"/>
      <c r="JD27" s="435"/>
      <c r="JE27" s="435"/>
      <c r="JF27" s="435"/>
      <c r="JG27" s="435"/>
      <c r="JH27" s="435"/>
      <c r="JI27" s="435"/>
      <c r="JJ27" s="435"/>
      <c r="JK27" s="435"/>
      <c r="JL27" s="435"/>
      <c r="JM27" s="435"/>
      <c r="JN27" s="435"/>
      <c r="JO27" s="435"/>
      <c r="JP27" s="435"/>
      <c r="JQ27" s="435"/>
      <c r="JR27" s="435"/>
      <c r="JS27" s="435"/>
      <c r="JT27" s="435"/>
      <c r="JU27" s="435"/>
      <c r="JV27" s="435"/>
      <c r="JW27" s="435"/>
      <c r="JX27" s="435"/>
      <c r="JY27" s="435"/>
      <c r="JZ27" s="435"/>
      <c r="KA27" s="435"/>
      <c r="KB27" s="435"/>
      <c r="KC27" s="435"/>
      <c r="KD27" s="435"/>
      <c r="KE27" s="435"/>
      <c r="KF27" s="435"/>
      <c r="KG27" s="435"/>
      <c r="KH27" s="435"/>
      <c r="KI27" s="435"/>
      <c r="KJ27" s="435"/>
      <c r="KK27" s="435"/>
      <c r="KL27" s="435"/>
      <c r="KM27" s="435"/>
      <c r="KN27" s="435"/>
      <c r="KO27" s="435"/>
      <c r="KP27" s="435"/>
      <c r="KQ27" s="435"/>
      <c r="KR27" s="435"/>
      <c r="KS27" s="435"/>
      <c r="KT27" s="435"/>
      <c r="KU27" s="435"/>
      <c r="KV27" s="435"/>
      <c r="KW27" s="435"/>
      <c r="KX27" s="435"/>
      <c r="KY27" s="435"/>
      <c r="KZ27" s="435"/>
      <c r="LA27" s="435"/>
      <c r="LB27" s="435"/>
      <c r="LC27" s="435"/>
      <c r="LD27" s="435"/>
      <c r="LE27" s="435"/>
      <c r="LF27" s="435"/>
      <c r="LG27" s="435"/>
      <c r="LH27" s="435"/>
      <c r="LI27" s="435"/>
      <c r="LJ27" s="435"/>
      <c r="LK27" s="435"/>
      <c r="LL27" s="435"/>
      <c r="LM27" s="435"/>
      <c r="LN27" s="435"/>
      <c r="LO27" s="435"/>
      <c r="LP27" s="435"/>
      <c r="LQ27" s="435"/>
      <c r="LR27" s="435"/>
      <c r="LS27" s="435"/>
      <c r="LT27" s="435"/>
      <c r="LU27" s="435"/>
      <c r="LV27" s="435"/>
      <c r="LW27" s="435"/>
      <c r="LX27" s="435"/>
      <c r="LY27" s="435"/>
      <c r="LZ27" s="435"/>
      <c r="MA27" s="435"/>
      <c r="MB27" s="435"/>
      <c r="MC27" s="435"/>
      <c r="MD27" s="435"/>
      <c r="ME27" s="435"/>
      <c r="MF27" s="435"/>
      <c r="MG27" s="435"/>
      <c r="MH27" s="435"/>
      <c r="MI27" s="435"/>
      <c r="MJ27" s="435"/>
      <c r="MK27" s="435"/>
      <c r="ML27" s="435"/>
      <c r="MM27" s="435"/>
      <c r="MN27" s="435"/>
      <c r="MO27" s="435"/>
      <c r="MP27" s="435"/>
      <c r="MQ27" s="435"/>
      <c r="MR27" s="435"/>
      <c r="MS27" s="435"/>
      <c r="MT27" s="435"/>
      <c r="MU27" s="435"/>
      <c r="MV27" s="435"/>
      <c r="MW27" s="435"/>
      <c r="MX27" s="435"/>
      <c r="MY27" s="435"/>
      <c r="MZ27" s="435"/>
      <c r="NA27" s="435"/>
      <c r="NB27" s="435"/>
      <c r="NC27" s="435"/>
      <c r="ND27" s="435"/>
      <c r="NE27" s="435"/>
      <c r="NF27" s="435"/>
      <c r="NG27" s="435"/>
      <c r="NH27" s="435"/>
      <c r="NI27" s="435"/>
      <c r="NJ27" s="435"/>
      <c r="NK27" s="435"/>
      <c r="NL27" s="435"/>
      <c r="NM27" s="435"/>
      <c r="NN27" s="435"/>
      <c r="NO27" s="435"/>
      <c r="NP27" s="435"/>
      <c r="NQ27" s="435"/>
      <c r="NR27" s="435"/>
      <c r="NS27" s="435"/>
      <c r="NT27" s="435"/>
      <c r="NU27" s="435"/>
      <c r="NV27" s="435"/>
      <c r="NW27" s="435"/>
      <c r="NX27" s="435"/>
      <c r="NY27" s="435"/>
      <c r="NZ27" s="435"/>
      <c r="OA27" s="435"/>
      <c r="OB27" s="435"/>
      <c r="OC27" s="435"/>
      <c r="OD27" s="435"/>
      <c r="OE27" s="435"/>
      <c r="OF27" s="435"/>
      <c r="OG27" s="435"/>
      <c r="OH27" s="435"/>
      <c r="OI27" s="435"/>
      <c r="OJ27" s="435"/>
      <c r="OK27" s="435"/>
      <c r="OL27" s="435"/>
      <c r="OM27" s="435"/>
      <c r="ON27" s="435"/>
      <c r="OO27" s="435"/>
      <c r="OP27" s="435"/>
      <c r="OQ27" s="435"/>
      <c r="OR27" s="435"/>
      <c r="OS27" s="435"/>
      <c r="OT27" s="435"/>
      <c r="OU27" s="435"/>
      <c r="OV27" s="435"/>
      <c r="OW27" s="435"/>
      <c r="OX27" s="435"/>
      <c r="OY27" s="435"/>
      <c r="OZ27" s="435"/>
      <c r="PA27" s="435"/>
      <c r="PB27" s="435"/>
      <c r="PC27" s="435"/>
      <c r="PD27" s="435"/>
      <c r="PE27" s="435"/>
      <c r="PF27" s="435"/>
      <c r="PG27" s="435"/>
      <c r="PH27" s="435"/>
      <c r="PI27" s="435"/>
      <c r="PJ27" s="435"/>
      <c r="PK27" s="435"/>
      <c r="PL27" s="435"/>
      <c r="PM27" s="435"/>
      <c r="PN27" s="435"/>
      <c r="PO27" s="435"/>
      <c r="PP27" s="435"/>
      <c r="PQ27" s="435"/>
      <c r="PR27" s="435"/>
      <c r="PS27" s="435"/>
      <c r="PT27" s="435"/>
      <c r="PU27" s="435"/>
      <c r="PV27" s="435"/>
      <c r="PW27" s="435"/>
      <c r="PX27" s="435"/>
      <c r="PY27" s="435"/>
      <c r="PZ27" s="435"/>
      <c r="QA27" s="435"/>
      <c r="QB27" s="435"/>
      <c r="QC27" s="435"/>
      <c r="QD27" s="435"/>
      <c r="QE27" s="435"/>
      <c r="QF27" s="435"/>
      <c r="QG27" s="435"/>
      <c r="QH27" s="435"/>
      <c r="QI27" s="435"/>
      <c r="QJ27" s="435"/>
      <c r="QK27" s="435"/>
      <c r="QL27" s="435"/>
      <c r="QM27" s="435"/>
      <c r="QN27" s="435"/>
      <c r="QO27" s="435"/>
      <c r="QP27" s="435"/>
      <c r="QQ27" s="435"/>
      <c r="QR27" s="435"/>
      <c r="QS27" s="435"/>
      <c r="QT27" s="435"/>
      <c r="QU27" s="435"/>
      <c r="QV27" s="435"/>
      <c r="QW27" s="435"/>
      <c r="QX27" s="435"/>
      <c r="QY27" s="435"/>
      <c r="QZ27" s="435"/>
      <c r="RA27" s="435"/>
      <c r="RB27" s="435"/>
      <c r="RC27" s="435"/>
      <c r="RD27" s="435"/>
      <c r="RE27" s="435"/>
      <c r="RF27" s="435"/>
      <c r="RG27" s="435"/>
      <c r="RH27" s="435"/>
      <c r="RI27" s="435"/>
      <c r="RJ27" s="435"/>
      <c r="RK27" s="435"/>
      <c r="RL27" s="435"/>
      <c r="RM27" s="435"/>
      <c r="RN27" s="435"/>
      <c r="RO27" s="435"/>
      <c r="RP27" s="435"/>
      <c r="RQ27" s="435"/>
      <c r="RR27" s="435"/>
      <c r="RS27" s="435"/>
      <c r="RT27" s="435"/>
      <c r="RU27" s="435"/>
      <c r="RV27" s="435"/>
      <c r="RW27" s="435"/>
      <c r="RX27" s="435"/>
      <c r="RY27" s="435"/>
      <c r="RZ27" s="435"/>
      <c r="SA27" s="435"/>
      <c r="SB27" s="435"/>
      <c r="SC27" s="435"/>
      <c r="SD27" s="435"/>
      <c r="SE27" s="435"/>
      <c r="SF27" s="435"/>
      <c r="SG27" s="435"/>
      <c r="SH27" s="435"/>
      <c r="SI27" s="435"/>
      <c r="SJ27" s="435"/>
      <c r="SK27" s="435"/>
      <c r="SL27" s="435"/>
      <c r="SM27" s="435"/>
    </row>
    <row r="28" spans="1:507" s="74" customFormat="1" ht="14.25">
      <c r="A28" s="430" t="s">
        <v>95</v>
      </c>
      <c r="B28" s="824" t="s">
        <v>70</v>
      </c>
      <c r="C28" s="1389">
        <f>D28*(F28/$F$56)</f>
        <v>0.8358487007400065</v>
      </c>
      <c r="D28" s="432">
        <f>'E262 CI Rebates'!E21</f>
        <v>8.1242289028459851</v>
      </c>
      <c r="E28" s="37" t="s">
        <v>205</v>
      </c>
      <c r="F28" s="474">
        <f>'E262 CI Rebates'!L21</f>
        <v>34311500</v>
      </c>
      <c r="G28" s="1279">
        <f>'E262 CI Rebates'!N21</f>
        <v>1521579.9999999998</v>
      </c>
      <c r="H28" s="1279">
        <f>'E262 CI Rebates'!O21</f>
        <v>5126539.7503200006</v>
      </c>
      <c r="I28" s="55">
        <f>'E262 CI Rebates'!P21</f>
        <v>2667681.5288012181</v>
      </c>
      <c r="J28" s="68">
        <f>I28+H28</f>
        <v>7794221.2791212182</v>
      </c>
      <c r="K28" s="54">
        <v>0</v>
      </c>
      <c r="L28" s="1279">
        <f>H28+G28</f>
        <v>6648119.7503200006</v>
      </c>
      <c r="M28" s="434">
        <f t="shared" si="6"/>
        <v>9315801.2791212182</v>
      </c>
      <c r="N28" s="434">
        <f>'E262 CI Rebates'!T21</f>
        <v>0</v>
      </c>
      <c r="O28" s="428">
        <f t="shared" si="13"/>
        <v>6149972.0169472722</v>
      </c>
      <c r="P28" s="428">
        <f t="shared" si="11"/>
        <v>8617762.5153757799</v>
      </c>
      <c r="Q28" s="1261">
        <f>'E262 CI Rebates'!AD21</f>
        <v>24065145.634068388</v>
      </c>
      <c r="R28" s="1261">
        <f>'E262 CI Rebates'!X21</f>
        <v>26471660.197475225</v>
      </c>
      <c r="S28" s="39">
        <f t="shared" si="12"/>
        <v>0</v>
      </c>
      <c r="T28" s="40">
        <f>Q28/O28</f>
        <v>3.9130496151450562</v>
      </c>
      <c r="U28" s="40">
        <f>(R28+S28)/P28</f>
        <v>3.0717555920396493</v>
      </c>
      <c r="V28" s="435"/>
      <c r="W28" s="231"/>
      <c r="X28" s="231"/>
      <c r="Y28" s="231"/>
      <c r="Z28" s="231"/>
      <c r="AA28" s="231"/>
      <c r="AB28" s="231"/>
      <c r="AC28" s="231"/>
      <c r="AD28" s="231"/>
      <c r="AE28" s="231"/>
      <c r="AF28" s="231"/>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35"/>
      <c r="BC28" s="435"/>
      <c r="BD28" s="435"/>
      <c r="BE28" s="435"/>
      <c r="BF28" s="435"/>
      <c r="BG28" s="435"/>
      <c r="BH28" s="435"/>
      <c r="BI28" s="435"/>
      <c r="BJ28" s="435"/>
      <c r="BK28" s="435"/>
      <c r="BL28" s="435"/>
      <c r="BM28" s="435"/>
      <c r="BN28" s="435"/>
      <c r="BO28" s="435"/>
      <c r="BP28" s="435"/>
      <c r="BQ28" s="435"/>
      <c r="BR28" s="435"/>
      <c r="BS28" s="435"/>
      <c r="BT28" s="435"/>
      <c r="BU28" s="435"/>
      <c r="BV28" s="435"/>
      <c r="BW28" s="435"/>
      <c r="BX28" s="435"/>
      <c r="BY28" s="435"/>
      <c r="BZ28" s="435"/>
      <c r="CA28" s="435"/>
      <c r="CB28" s="435"/>
      <c r="CC28" s="435"/>
      <c r="CD28" s="435"/>
      <c r="CE28" s="435"/>
      <c r="CF28" s="435"/>
      <c r="CG28" s="435"/>
      <c r="CH28" s="435"/>
      <c r="CI28" s="435"/>
      <c r="CJ28" s="435"/>
      <c r="CK28" s="435"/>
      <c r="CL28" s="435"/>
      <c r="CM28" s="435"/>
      <c r="CN28" s="435"/>
      <c r="CO28" s="435"/>
      <c r="CP28" s="435"/>
      <c r="CQ28" s="435"/>
      <c r="CR28" s="435"/>
      <c r="CS28" s="435"/>
      <c r="CT28" s="435"/>
      <c r="CU28" s="435"/>
      <c r="CV28" s="435"/>
      <c r="CW28" s="435"/>
      <c r="CX28" s="435"/>
      <c r="CY28" s="435"/>
      <c r="CZ28" s="435"/>
      <c r="DA28" s="435"/>
      <c r="DB28" s="435"/>
      <c r="DC28" s="435"/>
      <c r="DD28" s="435"/>
      <c r="DE28" s="435"/>
      <c r="DF28" s="435"/>
      <c r="DG28" s="435"/>
      <c r="DH28" s="435"/>
      <c r="DI28" s="435"/>
      <c r="DJ28" s="435"/>
      <c r="DK28" s="435"/>
      <c r="DL28" s="435"/>
      <c r="DM28" s="435"/>
      <c r="DN28" s="435"/>
      <c r="DO28" s="435"/>
      <c r="DP28" s="435"/>
      <c r="DQ28" s="435"/>
      <c r="DR28" s="435"/>
      <c r="DS28" s="435"/>
      <c r="DT28" s="435"/>
      <c r="DU28" s="435"/>
      <c r="DV28" s="435"/>
      <c r="DW28" s="435"/>
      <c r="DX28" s="435"/>
      <c r="DY28" s="435"/>
      <c r="DZ28" s="435"/>
      <c r="EA28" s="435"/>
      <c r="EB28" s="435"/>
      <c r="EC28" s="435"/>
      <c r="ED28" s="435"/>
      <c r="EE28" s="435"/>
      <c r="EF28" s="435"/>
      <c r="EG28" s="435"/>
      <c r="EH28" s="435"/>
      <c r="EI28" s="435"/>
      <c r="EJ28" s="435"/>
      <c r="EK28" s="435"/>
      <c r="EL28" s="435"/>
      <c r="EM28" s="435"/>
      <c r="EN28" s="435"/>
      <c r="EO28" s="435"/>
      <c r="EP28" s="435"/>
      <c r="EQ28" s="435"/>
      <c r="ER28" s="435"/>
      <c r="ES28" s="435"/>
      <c r="ET28" s="435"/>
      <c r="EU28" s="435"/>
      <c r="EV28" s="435"/>
      <c r="EW28" s="435"/>
      <c r="EX28" s="435"/>
      <c r="EY28" s="435"/>
      <c r="EZ28" s="435"/>
      <c r="FA28" s="435"/>
      <c r="FB28" s="435"/>
      <c r="FC28" s="435"/>
      <c r="FD28" s="435"/>
      <c r="FE28" s="435"/>
      <c r="FF28" s="435"/>
      <c r="FG28" s="435"/>
      <c r="FH28" s="435"/>
      <c r="FI28" s="435"/>
      <c r="FJ28" s="435"/>
      <c r="FK28" s="435"/>
      <c r="FL28" s="435"/>
      <c r="FM28" s="435"/>
      <c r="FN28" s="435"/>
      <c r="FO28" s="435"/>
      <c r="FP28" s="435"/>
      <c r="FQ28" s="435"/>
      <c r="FR28" s="435"/>
      <c r="FS28" s="435"/>
      <c r="FT28" s="435"/>
      <c r="FU28" s="435"/>
      <c r="FV28" s="435"/>
      <c r="FW28" s="435"/>
      <c r="FX28" s="435"/>
      <c r="FY28" s="435"/>
      <c r="FZ28" s="435"/>
      <c r="GA28" s="435"/>
      <c r="GB28" s="435"/>
      <c r="GC28" s="435"/>
      <c r="GD28" s="435"/>
      <c r="GE28" s="435"/>
      <c r="GF28" s="435"/>
      <c r="GG28" s="435"/>
      <c r="GH28" s="435"/>
      <c r="GI28" s="435"/>
      <c r="GJ28" s="435"/>
      <c r="GK28" s="435"/>
      <c r="GL28" s="435"/>
      <c r="GM28" s="435"/>
      <c r="GN28" s="435"/>
      <c r="GO28" s="435"/>
      <c r="GP28" s="435"/>
      <c r="GQ28" s="435"/>
      <c r="GR28" s="435"/>
      <c r="GS28" s="435"/>
      <c r="GT28" s="435"/>
      <c r="GU28" s="435"/>
      <c r="GV28" s="435"/>
      <c r="GW28" s="435"/>
      <c r="GX28" s="435"/>
      <c r="GY28" s="435"/>
      <c r="GZ28" s="435"/>
      <c r="HA28" s="435"/>
      <c r="HB28" s="435"/>
      <c r="HC28" s="435"/>
      <c r="HD28" s="435"/>
      <c r="HE28" s="435"/>
      <c r="HF28" s="435"/>
      <c r="HG28" s="435"/>
      <c r="HH28" s="435"/>
      <c r="HI28" s="435"/>
      <c r="HJ28" s="435"/>
      <c r="HK28" s="435"/>
      <c r="HL28" s="435"/>
      <c r="HM28" s="435"/>
      <c r="HN28" s="435"/>
      <c r="HO28" s="435"/>
      <c r="HP28" s="435"/>
      <c r="HQ28" s="435"/>
      <c r="HR28" s="435"/>
      <c r="HS28" s="435"/>
      <c r="HT28" s="435"/>
      <c r="HU28" s="435"/>
      <c r="HV28" s="435"/>
      <c r="HW28" s="435"/>
      <c r="HX28" s="435"/>
      <c r="HY28" s="435"/>
      <c r="HZ28" s="435"/>
      <c r="IA28" s="435"/>
      <c r="IB28" s="435"/>
      <c r="IC28" s="435"/>
      <c r="ID28" s="435"/>
      <c r="IE28" s="435"/>
      <c r="IF28" s="435"/>
      <c r="IG28" s="435"/>
      <c r="IH28" s="435"/>
      <c r="II28" s="435"/>
      <c r="IJ28" s="435"/>
      <c r="IK28" s="435"/>
      <c r="IL28" s="435"/>
      <c r="IM28" s="435"/>
      <c r="IN28" s="435"/>
      <c r="IO28" s="435"/>
      <c r="IP28" s="435"/>
      <c r="IQ28" s="435"/>
      <c r="IR28" s="435"/>
      <c r="IS28" s="435"/>
      <c r="IT28" s="435"/>
      <c r="IU28" s="435"/>
      <c r="IV28" s="435"/>
      <c r="IW28" s="435"/>
      <c r="IX28" s="435"/>
      <c r="IY28" s="435"/>
      <c r="IZ28" s="435"/>
      <c r="JA28" s="435"/>
      <c r="JB28" s="435"/>
      <c r="JC28" s="435"/>
      <c r="JD28" s="435"/>
      <c r="JE28" s="435"/>
      <c r="JF28" s="435"/>
      <c r="JG28" s="435"/>
      <c r="JH28" s="435"/>
      <c r="JI28" s="435"/>
      <c r="JJ28" s="435"/>
      <c r="JK28" s="435"/>
      <c r="JL28" s="435"/>
      <c r="JM28" s="435"/>
      <c r="JN28" s="435"/>
      <c r="JO28" s="435"/>
      <c r="JP28" s="435"/>
      <c r="JQ28" s="435"/>
      <c r="JR28" s="435"/>
      <c r="JS28" s="435"/>
      <c r="JT28" s="435"/>
      <c r="JU28" s="435"/>
      <c r="JV28" s="435"/>
      <c r="JW28" s="435"/>
      <c r="JX28" s="435"/>
      <c r="JY28" s="435"/>
      <c r="JZ28" s="435"/>
      <c r="KA28" s="435"/>
      <c r="KB28" s="435"/>
      <c r="KC28" s="435"/>
      <c r="KD28" s="435"/>
      <c r="KE28" s="435"/>
      <c r="KF28" s="435"/>
      <c r="KG28" s="435"/>
      <c r="KH28" s="435"/>
      <c r="KI28" s="435"/>
      <c r="KJ28" s="435"/>
      <c r="KK28" s="435"/>
      <c r="KL28" s="435"/>
      <c r="KM28" s="435"/>
      <c r="KN28" s="435"/>
      <c r="KO28" s="435"/>
      <c r="KP28" s="435"/>
      <c r="KQ28" s="435"/>
      <c r="KR28" s="435"/>
      <c r="KS28" s="435"/>
      <c r="KT28" s="435"/>
      <c r="KU28" s="435"/>
      <c r="KV28" s="435"/>
      <c r="KW28" s="435"/>
      <c r="KX28" s="435"/>
      <c r="KY28" s="435"/>
      <c r="KZ28" s="435"/>
      <c r="LA28" s="435"/>
      <c r="LB28" s="435"/>
      <c r="LC28" s="435"/>
      <c r="LD28" s="435"/>
      <c r="LE28" s="435"/>
      <c r="LF28" s="435"/>
      <c r="LG28" s="435"/>
      <c r="LH28" s="435"/>
      <c r="LI28" s="435"/>
      <c r="LJ28" s="435"/>
      <c r="LK28" s="435"/>
      <c r="LL28" s="435"/>
      <c r="LM28" s="435"/>
      <c r="LN28" s="435"/>
      <c r="LO28" s="435"/>
      <c r="LP28" s="435"/>
      <c r="LQ28" s="435"/>
      <c r="LR28" s="435"/>
      <c r="LS28" s="435"/>
      <c r="LT28" s="435"/>
      <c r="LU28" s="435"/>
      <c r="LV28" s="435"/>
      <c r="LW28" s="435"/>
      <c r="LX28" s="435"/>
      <c r="LY28" s="435"/>
      <c r="LZ28" s="435"/>
      <c r="MA28" s="435"/>
      <c r="MB28" s="435"/>
      <c r="MC28" s="435"/>
      <c r="MD28" s="435"/>
      <c r="ME28" s="435"/>
      <c r="MF28" s="435"/>
      <c r="MG28" s="435"/>
      <c r="MH28" s="435"/>
      <c r="MI28" s="435"/>
      <c r="MJ28" s="435"/>
      <c r="MK28" s="435"/>
      <c r="ML28" s="435"/>
      <c r="MM28" s="435"/>
      <c r="MN28" s="435"/>
      <c r="MO28" s="435"/>
      <c r="MP28" s="435"/>
      <c r="MQ28" s="435"/>
      <c r="MR28" s="435"/>
      <c r="MS28" s="435"/>
      <c r="MT28" s="435"/>
      <c r="MU28" s="435"/>
      <c r="MV28" s="435"/>
      <c r="MW28" s="435"/>
      <c r="MX28" s="435"/>
      <c r="MY28" s="435"/>
      <c r="MZ28" s="435"/>
      <c r="NA28" s="435"/>
      <c r="NB28" s="435"/>
      <c r="NC28" s="435"/>
      <c r="ND28" s="435"/>
      <c r="NE28" s="435"/>
      <c r="NF28" s="435"/>
      <c r="NG28" s="435"/>
      <c r="NH28" s="435"/>
      <c r="NI28" s="435"/>
      <c r="NJ28" s="435"/>
      <c r="NK28" s="435"/>
      <c r="NL28" s="435"/>
      <c r="NM28" s="435"/>
      <c r="NN28" s="435"/>
      <c r="NO28" s="435"/>
      <c r="NP28" s="435"/>
      <c r="NQ28" s="435"/>
      <c r="NR28" s="435"/>
      <c r="NS28" s="435"/>
      <c r="NT28" s="435"/>
      <c r="NU28" s="435"/>
      <c r="NV28" s="435"/>
      <c r="NW28" s="435"/>
      <c r="NX28" s="435"/>
      <c r="NY28" s="435"/>
      <c r="NZ28" s="435"/>
      <c r="OA28" s="435"/>
      <c r="OB28" s="435"/>
      <c r="OC28" s="435"/>
      <c r="OD28" s="435"/>
      <c r="OE28" s="435"/>
      <c r="OF28" s="435"/>
      <c r="OG28" s="435"/>
      <c r="OH28" s="435"/>
      <c r="OI28" s="435"/>
      <c r="OJ28" s="435"/>
      <c r="OK28" s="435"/>
      <c r="OL28" s="435"/>
      <c r="OM28" s="435"/>
      <c r="ON28" s="435"/>
      <c r="OO28" s="435"/>
      <c r="OP28" s="435"/>
      <c r="OQ28" s="435"/>
      <c r="OR28" s="435"/>
      <c r="OS28" s="435"/>
      <c r="OT28" s="435"/>
      <c r="OU28" s="435"/>
      <c r="OV28" s="435"/>
      <c r="OW28" s="435"/>
      <c r="OX28" s="435"/>
      <c r="OY28" s="435"/>
      <c r="OZ28" s="435"/>
      <c r="PA28" s="435"/>
      <c r="PB28" s="435"/>
      <c r="PC28" s="435"/>
      <c r="PD28" s="435"/>
      <c r="PE28" s="435"/>
      <c r="PF28" s="435"/>
      <c r="PG28" s="435"/>
      <c r="PH28" s="435"/>
      <c r="PI28" s="435"/>
      <c r="PJ28" s="435"/>
      <c r="PK28" s="435"/>
      <c r="PL28" s="435"/>
      <c r="PM28" s="435"/>
      <c r="PN28" s="435"/>
      <c r="PO28" s="435"/>
      <c r="PP28" s="435"/>
      <c r="PQ28" s="435"/>
      <c r="PR28" s="435"/>
      <c r="PS28" s="435"/>
      <c r="PT28" s="435"/>
      <c r="PU28" s="435"/>
      <c r="PV28" s="435"/>
      <c r="PW28" s="435"/>
      <c r="PX28" s="435"/>
      <c r="PY28" s="435"/>
      <c r="PZ28" s="435"/>
      <c r="QA28" s="435"/>
      <c r="QB28" s="435"/>
      <c r="QC28" s="435"/>
      <c r="QD28" s="435"/>
      <c r="QE28" s="435"/>
      <c r="QF28" s="435"/>
      <c r="QG28" s="435"/>
      <c r="QH28" s="435"/>
      <c r="QI28" s="435"/>
      <c r="QJ28" s="435"/>
      <c r="QK28" s="435"/>
      <c r="QL28" s="435"/>
      <c r="QM28" s="435"/>
      <c r="QN28" s="435"/>
      <c r="QO28" s="435"/>
      <c r="QP28" s="435"/>
      <c r="QQ28" s="435"/>
      <c r="QR28" s="435"/>
      <c r="QS28" s="435"/>
      <c r="QT28" s="435"/>
      <c r="QU28" s="435"/>
      <c r="QV28" s="435"/>
      <c r="QW28" s="435"/>
      <c r="QX28" s="435"/>
      <c r="QY28" s="435"/>
      <c r="QZ28" s="435"/>
      <c r="RA28" s="435"/>
      <c r="RB28" s="435"/>
      <c r="RC28" s="435"/>
      <c r="RD28" s="435"/>
      <c r="RE28" s="435"/>
      <c r="RF28" s="435"/>
      <c r="RG28" s="435"/>
      <c r="RH28" s="435"/>
      <c r="RI28" s="435"/>
      <c r="RJ28" s="435"/>
      <c r="RK28" s="435"/>
      <c r="RL28" s="435"/>
      <c r="RM28" s="435"/>
      <c r="RN28" s="435"/>
      <c r="RO28" s="435"/>
      <c r="RP28" s="435"/>
      <c r="RQ28" s="435"/>
      <c r="RR28" s="435"/>
      <c r="RS28" s="435"/>
      <c r="RT28" s="435"/>
      <c r="RU28" s="435"/>
      <c r="RV28" s="435"/>
      <c r="RW28" s="435"/>
      <c r="RX28" s="435"/>
      <c r="RY28" s="435"/>
      <c r="RZ28" s="435"/>
      <c r="SA28" s="435"/>
      <c r="SB28" s="435"/>
      <c r="SC28" s="435"/>
      <c r="SD28" s="435"/>
      <c r="SE28" s="435"/>
      <c r="SF28" s="435"/>
      <c r="SG28" s="435"/>
      <c r="SH28" s="435"/>
      <c r="SI28" s="435"/>
      <c r="SJ28" s="435"/>
      <c r="SK28" s="435"/>
      <c r="SL28" s="435"/>
      <c r="SM28" s="435"/>
    </row>
    <row r="29" spans="1:507" s="561" customFormat="1" ht="15">
      <c r="A29" s="557"/>
      <c r="B29" s="558" t="s">
        <v>71</v>
      </c>
      <c r="C29" s="1388"/>
      <c r="D29" s="559"/>
      <c r="E29" s="475"/>
      <c r="F29" s="506">
        <f t="shared" ref="F29:M29" si="14">SUM(F22:F28)</f>
        <v>156976500</v>
      </c>
      <c r="G29" s="475">
        <f t="shared" si="14"/>
        <v>10209580</v>
      </c>
      <c r="H29" s="1280">
        <f t="shared" si="14"/>
        <v>28281054.750320002</v>
      </c>
      <c r="I29" s="475">
        <f t="shared" si="14"/>
        <v>20436507.296483114</v>
      </c>
      <c r="J29" s="475">
        <f t="shared" si="14"/>
        <v>48717562.046803117</v>
      </c>
      <c r="K29" s="475">
        <f t="shared" si="14"/>
        <v>0</v>
      </c>
      <c r="L29" s="475">
        <f t="shared" si="14"/>
        <v>38521234.750320002</v>
      </c>
      <c r="M29" s="475">
        <f t="shared" si="14"/>
        <v>58957742.046803117</v>
      </c>
      <c r="N29" s="456">
        <f t="shared" ref="N29:S29" si="15">SUM(N22:N28)</f>
        <v>452177</v>
      </c>
      <c r="O29" s="456">
        <f t="shared" si="15"/>
        <v>35634814.755152635</v>
      </c>
      <c r="P29" s="505">
        <f t="shared" si="15"/>
        <v>54540001.893434882</v>
      </c>
      <c r="Q29" s="559">
        <f>SUM(Q22:Q28)</f>
        <v>116232624.96042058</v>
      </c>
      <c r="R29" s="559">
        <f>SUM(R22:R28)</f>
        <v>127855887.45646262</v>
      </c>
      <c r="S29" s="559">
        <f t="shared" si="15"/>
        <v>418295.09713228495</v>
      </c>
      <c r="T29" s="671">
        <f>Q29/O29</f>
        <v>3.2617715500713769</v>
      </c>
      <c r="U29" s="671">
        <f>(R29+S29)/P29</f>
        <v>2.3519284580192799</v>
      </c>
      <c r="V29" s="560"/>
      <c r="W29" s="231"/>
      <c r="X29" s="231"/>
      <c r="Y29" s="231"/>
      <c r="Z29" s="231"/>
      <c r="AA29" s="231"/>
      <c r="AB29" s="231"/>
      <c r="AC29" s="231"/>
      <c r="AD29" s="231"/>
      <c r="AE29" s="231"/>
      <c r="AF29" s="231"/>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560"/>
      <c r="BL29" s="560"/>
      <c r="BM29" s="560"/>
      <c r="BN29" s="560"/>
      <c r="BO29" s="560"/>
      <c r="BP29" s="560"/>
      <c r="BQ29" s="560"/>
      <c r="BR29" s="560"/>
      <c r="BS29" s="560"/>
      <c r="BT29" s="560"/>
      <c r="BU29" s="560"/>
      <c r="BV29" s="560"/>
      <c r="BW29" s="560"/>
      <c r="BX29" s="560"/>
      <c r="BY29" s="560"/>
      <c r="BZ29" s="560"/>
      <c r="CA29" s="560"/>
      <c r="CB29" s="560"/>
      <c r="CC29" s="560"/>
      <c r="CD29" s="560"/>
      <c r="CE29" s="560"/>
      <c r="CF29" s="560"/>
      <c r="CG29" s="560"/>
      <c r="CH29" s="560"/>
      <c r="CI29" s="560"/>
      <c r="CJ29" s="560"/>
      <c r="CK29" s="560"/>
      <c r="CL29" s="560"/>
      <c r="CM29" s="560"/>
      <c r="CN29" s="560"/>
      <c r="CO29" s="560"/>
      <c r="CP29" s="560"/>
      <c r="CQ29" s="560"/>
      <c r="CR29" s="560"/>
      <c r="CS29" s="560"/>
      <c r="CT29" s="560"/>
      <c r="CU29" s="560"/>
      <c r="CV29" s="560"/>
      <c r="CW29" s="560"/>
      <c r="CX29" s="560"/>
      <c r="CY29" s="560"/>
      <c r="CZ29" s="560"/>
      <c r="DA29" s="560"/>
      <c r="DB29" s="560"/>
      <c r="DC29" s="560"/>
      <c r="DD29" s="560"/>
      <c r="DE29" s="560"/>
      <c r="DF29" s="560"/>
      <c r="DG29" s="560"/>
      <c r="DH29" s="560"/>
      <c r="DI29" s="560"/>
      <c r="DJ29" s="560"/>
      <c r="DK29" s="560"/>
      <c r="DL29" s="560"/>
      <c r="DM29" s="560"/>
      <c r="DN29" s="560"/>
      <c r="DO29" s="560"/>
      <c r="DP29" s="560"/>
      <c r="DQ29" s="560"/>
      <c r="DR29" s="560"/>
      <c r="DS29" s="560"/>
      <c r="DT29" s="560"/>
      <c r="DU29" s="560"/>
      <c r="DV29" s="560"/>
      <c r="DW29" s="560"/>
      <c r="DX29" s="560"/>
      <c r="DY29" s="560"/>
      <c r="DZ29" s="560"/>
      <c r="EA29" s="560"/>
      <c r="EB29" s="560"/>
      <c r="EC29" s="560"/>
      <c r="ED29" s="560"/>
      <c r="EE29" s="560"/>
      <c r="EF29" s="560"/>
      <c r="EG29" s="560"/>
      <c r="EH29" s="560"/>
      <c r="EI29" s="560"/>
      <c r="EJ29" s="560"/>
      <c r="EK29" s="560"/>
      <c r="EL29" s="560"/>
      <c r="EM29" s="560"/>
      <c r="EN29" s="560"/>
      <c r="EO29" s="560"/>
      <c r="EP29" s="560"/>
      <c r="EQ29" s="560"/>
      <c r="ER29" s="560"/>
      <c r="ES29" s="560"/>
      <c r="ET29" s="560"/>
      <c r="EU29" s="560"/>
      <c r="EV29" s="560"/>
      <c r="EW29" s="560"/>
      <c r="EX29" s="560"/>
      <c r="EY29" s="560"/>
      <c r="EZ29" s="560"/>
      <c r="FA29" s="560"/>
      <c r="FB29" s="560"/>
      <c r="FC29" s="560"/>
      <c r="FD29" s="560"/>
      <c r="FE29" s="560"/>
      <c r="FF29" s="560"/>
      <c r="FG29" s="560"/>
      <c r="FH29" s="560"/>
      <c r="FI29" s="560"/>
      <c r="FJ29" s="560"/>
      <c r="FK29" s="560"/>
      <c r="FL29" s="560"/>
      <c r="FM29" s="560"/>
      <c r="FN29" s="560"/>
      <c r="FO29" s="560"/>
      <c r="FP29" s="560"/>
      <c r="FQ29" s="560"/>
      <c r="FR29" s="560"/>
      <c r="FS29" s="560"/>
      <c r="FT29" s="560"/>
      <c r="FU29" s="560"/>
      <c r="FV29" s="560"/>
      <c r="FW29" s="560"/>
      <c r="FX29" s="560"/>
      <c r="FY29" s="560"/>
      <c r="FZ29" s="560"/>
      <c r="GA29" s="560"/>
      <c r="GB29" s="560"/>
      <c r="GC29" s="560"/>
      <c r="GD29" s="560"/>
      <c r="GE29" s="560"/>
      <c r="GF29" s="560"/>
      <c r="GG29" s="560"/>
      <c r="GH29" s="560"/>
      <c r="GI29" s="560"/>
      <c r="GJ29" s="560"/>
      <c r="GK29" s="560"/>
      <c r="GL29" s="560"/>
      <c r="GM29" s="560"/>
      <c r="GN29" s="560"/>
      <c r="GO29" s="560"/>
      <c r="GP29" s="560"/>
      <c r="GQ29" s="560"/>
      <c r="GR29" s="560"/>
      <c r="GS29" s="560"/>
      <c r="GT29" s="560"/>
      <c r="GU29" s="560"/>
      <c r="GV29" s="560"/>
      <c r="GW29" s="560"/>
      <c r="GX29" s="560"/>
      <c r="GY29" s="560"/>
      <c r="GZ29" s="560"/>
      <c r="HA29" s="560"/>
      <c r="HB29" s="560"/>
      <c r="HC29" s="560"/>
      <c r="HD29" s="560"/>
      <c r="HE29" s="560"/>
      <c r="HF29" s="560"/>
      <c r="HG29" s="560"/>
      <c r="HH29" s="560"/>
      <c r="HI29" s="560"/>
      <c r="HJ29" s="560"/>
      <c r="HK29" s="560"/>
      <c r="HL29" s="560"/>
      <c r="HM29" s="560"/>
      <c r="HN29" s="560"/>
      <c r="HO29" s="560"/>
      <c r="HP29" s="560"/>
      <c r="HQ29" s="560"/>
      <c r="HR29" s="560"/>
      <c r="HS29" s="560"/>
      <c r="HT29" s="560"/>
      <c r="HU29" s="560"/>
      <c r="HV29" s="560"/>
      <c r="HW29" s="560"/>
      <c r="HX29" s="560"/>
      <c r="HY29" s="560"/>
      <c r="HZ29" s="560"/>
      <c r="IA29" s="560"/>
      <c r="IB29" s="560"/>
      <c r="IC29" s="560"/>
      <c r="ID29" s="560"/>
      <c r="IE29" s="560"/>
      <c r="IF29" s="560"/>
      <c r="IG29" s="560"/>
      <c r="IH29" s="560"/>
      <c r="II29" s="560"/>
      <c r="IJ29" s="560"/>
      <c r="IK29" s="560"/>
      <c r="IL29" s="560"/>
      <c r="IM29" s="560"/>
      <c r="IN29" s="560"/>
      <c r="IO29" s="560"/>
      <c r="IP29" s="560"/>
      <c r="IQ29" s="560"/>
      <c r="IR29" s="560"/>
      <c r="IS29" s="560"/>
      <c r="IT29" s="560"/>
      <c r="IU29" s="560"/>
      <c r="IV29" s="560"/>
      <c r="IW29" s="560"/>
      <c r="IX29" s="560"/>
      <c r="IY29" s="560"/>
      <c r="IZ29" s="560"/>
      <c r="JA29" s="560"/>
      <c r="JB29" s="560"/>
      <c r="JC29" s="560"/>
      <c r="JD29" s="560"/>
      <c r="JE29" s="560"/>
      <c r="JF29" s="560"/>
      <c r="JG29" s="560"/>
      <c r="JH29" s="560"/>
      <c r="JI29" s="560"/>
      <c r="JJ29" s="560"/>
      <c r="JK29" s="560"/>
      <c r="JL29" s="560"/>
      <c r="JM29" s="560"/>
      <c r="JN29" s="560"/>
      <c r="JO29" s="560"/>
      <c r="JP29" s="560"/>
      <c r="JQ29" s="560"/>
      <c r="JR29" s="560"/>
      <c r="JS29" s="560"/>
      <c r="JT29" s="560"/>
      <c r="JU29" s="560"/>
      <c r="JV29" s="560"/>
      <c r="JW29" s="560"/>
      <c r="JX29" s="560"/>
      <c r="JY29" s="560"/>
      <c r="JZ29" s="560"/>
      <c r="KA29" s="560"/>
      <c r="KB29" s="560"/>
      <c r="KC29" s="560"/>
      <c r="KD29" s="560"/>
      <c r="KE29" s="560"/>
      <c r="KF29" s="560"/>
      <c r="KG29" s="560"/>
      <c r="KH29" s="560"/>
      <c r="KI29" s="560"/>
      <c r="KJ29" s="560"/>
      <c r="KK29" s="560"/>
      <c r="KL29" s="560"/>
      <c r="KM29" s="560"/>
      <c r="KN29" s="560"/>
      <c r="KO29" s="560"/>
      <c r="KP29" s="560"/>
      <c r="KQ29" s="560"/>
      <c r="KR29" s="560"/>
      <c r="KS29" s="560"/>
      <c r="KT29" s="560"/>
      <c r="KU29" s="560"/>
      <c r="KV29" s="560"/>
      <c r="KW29" s="560"/>
      <c r="KX29" s="560"/>
      <c r="KY29" s="560"/>
      <c r="KZ29" s="560"/>
      <c r="LA29" s="560"/>
      <c r="LB29" s="560"/>
      <c r="LC29" s="560"/>
      <c r="LD29" s="560"/>
      <c r="LE29" s="560"/>
      <c r="LF29" s="560"/>
      <c r="LG29" s="560"/>
      <c r="LH29" s="560"/>
      <c r="LI29" s="560"/>
      <c r="LJ29" s="560"/>
      <c r="LK29" s="560"/>
      <c r="LL29" s="560"/>
      <c r="LM29" s="560"/>
      <c r="LN29" s="560"/>
      <c r="LO29" s="560"/>
      <c r="LP29" s="560"/>
      <c r="LQ29" s="560"/>
      <c r="LR29" s="560"/>
      <c r="LS29" s="560"/>
      <c r="LT29" s="560"/>
      <c r="LU29" s="560"/>
      <c r="LV29" s="560"/>
      <c r="LW29" s="560"/>
      <c r="LX29" s="560"/>
      <c r="LY29" s="560"/>
      <c r="LZ29" s="560"/>
      <c r="MA29" s="560"/>
      <c r="MB29" s="560"/>
      <c r="MC29" s="560"/>
      <c r="MD29" s="560"/>
      <c r="ME29" s="560"/>
      <c r="MF29" s="560"/>
      <c r="MG29" s="560"/>
      <c r="MH29" s="560"/>
      <c r="MI29" s="560"/>
      <c r="MJ29" s="560"/>
      <c r="MK29" s="560"/>
      <c r="ML29" s="560"/>
      <c r="MM29" s="560"/>
      <c r="MN29" s="560"/>
      <c r="MO29" s="560"/>
      <c r="MP29" s="560"/>
      <c r="MQ29" s="560"/>
      <c r="MR29" s="560"/>
      <c r="MS29" s="560"/>
      <c r="MT29" s="560"/>
      <c r="MU29" s="560"/>
      <c r="MV29" s="560"/>
      <c r="MW29" s="560"/>
      <c r="MX29" s="560"/>
      <c r="MY29" s="560"/>
      <c r="MZ29" s="560"/>
      <c r="NA29" s="560"/>
      <c r="NB29" s="560"/>
      <c r="NC29" s="560"/>
      <c r="ND29" s="560"/>
      <c r="NE29" s="560"/>
      <c r="NF29" s="560"/>
      <c r="NG29" s="560"/>
      <c r="NH29" s="560"/>
      <c r="NI29" s="560"/>
      <c r="NJ29" s="560"/>
      <c r="NK29" s="560"/>
      <c r="NL29" s="560"/>
      <c r="NM29" s="560"/>
      <c r="NN29" s="560"/>
      <c r="NO29" s="560"/>
      <c r="NP29" s="560"/>
      <c r="NQ29" s="560"/>
      <c r="NR29" s="560"/>
      <c r="NS29" s="560"/>
      <c r="NT29" s="560"/>
      <c r="NU29" s="560"/>
      <c r="NV29" s="560"/>
      <c r="NW29" s="560"/>
      <c r="NX29" s="560"/>
      <c r="NY29" s="560"/>
      <c r="NZ29" s="560"/>
      <c r="OA29" s="560"/>
      <c r="OB29" s="560"/>
      <c r="OC29" s="560"/>
      <c r="OD29" s="560"/>
      <c r="OE29" s="560"/>
      <c r="OF29" s="560"/>
      <c r="OG29" s="560"/>
      <c r="OH29" s="560"/>
      <c r="OI29" s="560"/>
      <c r="OJ29" s="560"/>
      <c r="OK29" s="560"/>
      <c r="OL29" s="560"/>
      <c r="OM29" s="560"/>
      <c r="ON29" s="560"/>
      <c r="OO29" s="560"/>
      <c r="OP29" s="560"/>
      <c r="OQ29" s="560"/>
      <c r="OR29" s="560"/>
      <c r="OS29" s="560"/>
      <c r="OT29" s="560"/>
      <c r="OU29" s="560"/>
      <c r="OV29" s="560"/>
      <c r="OW29" s="560"/>
      <c r="OX29" s="560"/>
      <c r="OY29" s="560"/>
      <c r="OZ29" s="560"/>
      <c r="PA29" s="560"/>
      <c r="PB29" s="560"/>
      <c r="PC29" s="560"/>
      <c r="PD29" s="560"/>
      <c r="PE29" s="560"/>
      <c r="PF29" s="560"/>
      <c r="PG29" s="560"/>
      <c r="PH29" s="560"/>
      <c r="PI29" s="560"/>
      <c r="PJ29" s="560"/>
      <c r="PK29" s="560"/>
      <c r="PL29" s="560"/>
      <c r="PM29" s="560"/>
      <c r="PN29" s="560"/>
      <c r="PO29" s="560"/>
      <c r="PP29" s="560"/>
      <c r="PQ29" s="560"/>
      <c r="PR29" s="560"/>
      <c r="PS29" s="560"/>
      <c r="PT29" s="560"/>
      <c r="PU29" s="560"/>
      <c r="PV29" s="560"/>
      <c r="PW29" s="560"/>
      <c r="PX29" s="560"/>
      <c r="PY29" s="560"/>
      <c r="PZ29" s="560"/>
      <c r="QA29" s="560"/>
      <c r="QB29" s="560"/>
      <c r="QC29" s="560"/>
      <c r="QD29" s="560"/>
      <c r="QE29" s="560"/>
      <c r="QF29" s="560"/>
      <c r="QG29" s="560"/>
      <c r="QH29" s="560"/>
      <c r="QI29" s="560"/>
      <c r="QJ29" s="560"/>
      <c r="QK29" s="560"/>
      <c r="QL29" s="560"/>
      <c r="QM29" s="560"/>
      <c r="QN29" s="560"/>
      <c r="QO29" s="560"/>
      <c r="QP29" s="560"/>
      <c r="QQ29" s="560"/>
      <c r="QR29" s="560"/>
      <c r="QS29" s="560"/>
      <c r="QT29" s="560"/>
      <c r="QU29" s="560"/>
      <c r="QV29" s="560"/>
      <c r="QW29" s="560"/>
      <c r="QX29" s="560"/>
      <c r="QY29" s="560"/>
      <c r="QZ29" s="560"/>
      <c r="RA29" s="560"/>
      <c r="RB29" s="560"/>
      <c r="RC29" s="560"/>
      <c r="RD29" s="560"/>
      <c r="RE29" s="560"/>
      <c r="RF29" s="560"/>
      <c r="RG29" s="560"/>
      <c r="RH29" s="560"/>
      <c r="RI29" s="560"/>
      <c r="RJ29" s="560"/>
      <c r="RK29" s="560"/>
      <c r="RL29" s="560"/>
      <c r="RM29" s="560"/>
      <c r="RN29" s="560"/>
      <c r="RO29" s="560"/>
      <c r="RP29" s="560"/>
      <c r="RQ29" s="560"/>
      <c r="RR29" s="560"/>
      <c r="RS29" s="560"/>
      <c r="RT29" s="560"/>
      <c r="RU29" s="560"/>
      <c r="RV29" s="560"/>
      <c r="RW29" s="560"/>
      <c r="RX29" s="560"/>
      <c r="RY29" s="560"/>
      <c r="RZ29" s="560"/>
      <c r="SA29" s="560"/>
      <c r="SB29" s="560"/>
      <c r="SC29" s="560"/>
      <c r="SD29" s="560"/>
      <c r="SE29" s="560"/>
      <c r="SF29" s="560"/>
      <c r="SG29" s="560"/>
      <c r="SH29" s="560"/>
      <c r="SI29" s="560"/>
      <c r="SJ29" s="560"/>
      <c r="SK29" s="560"/>
      <c r="SL29" s="560"/>
      <c r="SM29" s="560"/>
    </row>
    <row r="30" spans="1:507" s="457" customFormat="1" ht="14.25">
      <c r="A30" s="430"/>
      <c r="B30" s="436" t="s">
        <v>72</v>
      </c>
      <c r="C30" s="1389">
        <f>D30*(F30/$F$56)</f>
        <v>0.29107307262858795</v>
      </c>
      <c r="D30" s="432">
        <f>NEEA!D5</f>
        <v>5</v>
      </c>
      <c r="E30" s="37" t="s">
        <v>35</v>
      </c>
      <c r="F30" s="474">
        <f>NEEA!L5</f>
        <v>19414500</v>
      </c>
      <c r="G30" s="1279">
        <f>NEEA!N5</f>
        <v>5260640</v>
      </c>
      <c r="H30" s="1281">
        <f>NEEA!O6</f>
        <v>0</v>
      </c>
      <c r="I30" s="72">
        <f>NEEA!P6</f>
        <v>0</v>
      </c>
      <c r="J30" s="55">
        <f>I30+H30</f>
        <v>0</v>
      </c>
      <c r="K30" s="71">
        <v>0</v>
      </c>
      <c r="L30" s="482">
        <v>5260640</v>
      </c>
      <c r="M30" s="433">
        <f t="shared" si="6"/>
        <v>5260640</v>
      </c>
      <c r="N30" s="438">
        <v>0</v>
      </c>
      <c r="O30" s="438">
        <f t="shared" si="13"/>
        <v>4866456.9842738211</v>
      </c>
      <c r="P30" s="438">
        <f t="shared" si="11"/>
        <v>4866456.9842738211</v>
      </c>
      <c r="Q30" s="1261">
        <f>NEEA!AD6</f>
        <v>7867274.3764188634</v>
      </c>
      <c r="R30" s="1261">
        <f>NEEA!X6</f>
        <v>8654001.8140607495</v>
      </c>
      <c r="S30" s="39">
        <f>N30/(1.081)^1</f>
        <v>0</v>
      </c>
      <c r="T30" s="40">
        <f>Q30/O30</f>
        <v>1.6166328813431048</v>
      </c>
      <c r="U30" s="40">
        <f>(R30+S30)/P30</f>
        <v>1.7782961694774151</v>
      </c>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row>
    <row r="31" spans="1:507" s="35" customFormat="1" ht="14.25">
      <c r="A31" s="430"/>
      <c r="B31" s="436" t="s">
        <v>73</v>
      </c>
      <c r="C31" s="1389">
        <f>D31*(F31/$F$56)</f>
        <v>0.29068176679039459</v>
      </c>
      <c r="D31" s="432">
        <f>'T&amp;D-Generation'!D4</f>
        <v>12</v>
      </c>
      <c r="E31" s="37" t="s">
        <v>205</v>
      </c>
      <c r="F31" s="474">
        <f>'T&amp;D-Generation'!L5</f>
        <v>8078500</v>
      </c>
      <c r="G31" s="1279">
        <f>'T&amp;D-Generation'!N5</f>
        <v>1.0000000000000001E-9</v>
      </c>
      <c r="H31" s="1279">
        <v>0</v>
      </c>
      <c r="I31" s="55">
        <v>0</v>
      </c>
      <c r="J31" s="68">
        <f>I31+H31</f>
        <v>0</v>
      </c>
      <c r="K31" s="69">
        <v>0</v>
      </c>
      <c r="L31" s="38">
        <f>H31+G31</f>
        <v>1.0000000000000001E-9</v>
      </c>
      <c r="M31" s="433">
        <f t="shared" si="6"/>
        <v>1.0000000000000001E-9</v>
      </c>
      <c r="N31" s="438">
        <v>0</v>
      </c>
      <c r="O31" s="438">
        <f t="shared" si="13"/>
        <v>9.250693802035154E-10</v>
      </c>
      <c r="P31" s="438">
        <f t="shared" si="11"/>
        <v>9.250693802035154E-10</v>
      </c>
      <c r="Q31" s="1261">
        <f>'T&amp;D-Generation'!AD5</f>
        <v>6142727.3435739409</v>
      </c>
      <c r="R31" s="1261">
        <f>'T&amp;D-Generation'!X5</f>
        <v>6757000.0779313333</v>
      </c>
      <c r="S31" s="39">
        <f>N31/(1.081)^1</f>
        <v>0</v>
      </c>
      <c r="T31" s="40"/>
      <c r="U31" s="40"/>
      <c r="V31" s="23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row>
    <row r="32" spans="1:507" s="429" customFormat="1" ht="15">
      <c r="A32" s="487"/>
      <c r="B32" s="491" t="s">
        <v>74</v>
      </c>
      <c r="C32" s="491"/>
      <c r="D32" s="511"/>
      <c r="E32" s="471"/>
      <c r="F32" s="506">
        <f>F31+F30</f>
        <v>27493000</v>
      </c>
      <c r="G32" s="475">
        <f>G31+G30</f>
        <v>5260640.0000000009</v>
      </c>
      <c r="H32" s="1280">
        <f t="shared" ref="H32:N32" si="16">SUM(H30:H31)</f>
        <v>0</v>
      </c>
      <c r="I32" s="475">
        <f t="shared" si="16"/>
        <v>0</v>
      </c>
      <c r="J32" s="475">
        <f t="shared" si="16"/>
        <v>0</v>
      </c>
      <c r="K32" s="475">
        <f t="shared" si="16"/>
        <v>0</v>
      </c>
      <c r="L32" s="508">
        <f>SUM(L30:L31)</f>
        <v>5260640.0000000009</v>
      </c>
      <c r="M32" s="475">
        <f t="shared" si="16"/>
        <v>5260640.0000000009</v>
      </c>
      <c r="N32" s="475">
        <f t="shared" si="16"/>
        <v>0</v>
      </c>
      <c r="O32" s="475">
        <f>SUM(O30:O31)</f>
        <v>4866456.984273822</v>
      </c>
      <c r="P32" s="475">
        <f>SUM(P30:P31)</f>
        <v>4866456.984273822</v>
      </c>
      <c r="Q32" s="559">
        <f>SUM(Q30:Q31)</f>
        <v>14010001.719992805</v>
      </c>
      <c r="R32" s="559">
        <f>SUM(R30:R31)</f>
        <v>15411001.891992083</v>
      </c>
      <c r="S32" s="1284">
        <f>SUM(S30:S31)</f>
        <v>0</v>
      </c>
      <c r="T32" s="671">
        <f>Q32/O32</f>
        <v>2.8788915149700829</v>
      </c>
      <c r="U32" s="671">
        <f>(R32+S32)/P32</f>
        <v>3.1667806664670906</v>
      </c>
      <c r="V32" s="23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row>
    <row r="33" spans="1:507" s="35" customFormat="1" ht="14.25">
      <c r="A33" s="516"/>
      <c r="B33" s="517" t="s">
        <v>75</v>
      </c>
      <c r="C33" s="462"/>
      <c r="D33" s="462"/>
      <c r="E33" s="507"/>
      <c r="F33" s="470"/>
      <c r="G33" s="489"/>
      <c r="H33" s="1263"/>
      <c r="I33" s="513"/>
      <c r="J33" s="513"/>
      <c r="K33" s="513"/>
      <c r="L33" s="672">
        <f>SUM(L34:L37)</f>
        <v>1519182.2412399999</v>
      </c>
      <c r="M33" s="676">
        <f>SUM(M34:M37)</f>
        <v>1519182.2412399999</v>
      </c>
      <c r="N33" s="676">
        <v>0</v>
      </c>
      <c r="O33" s="510">
        <f t="shared" ref="O33:P37" si="17">L33/(1+$B$2)^1</f>
        <v>1405348.9743200738</v>
      </c>
      <c r="P33" s="510">
        <f t="shared" si="17"/>
        <v>1405348.9743200738</v>
      </c>
      <c r="Q33" s="1262"/>
      <c r="R33" s="458"/>
      <c r="S33" s="513"/>
      <c r="T33" s="458"/>
      <c r="U33" s="458"/>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row>
    <row r="34" spans="1:507" s="35" customFormat="1" ht="14.25">
      <c r="A34" s="430"/>
      <c r="B34" s="554" t="s">
        <v>623</v>
      </c>
      <c r="C34" s="437"/>
      <c r="D34" s="437"/>
      <c r="E34" s="37"/>
      <c r="F34" s="474"/>
      <c r="G34" s="44"/>
      <c r="H34" s="1279"/>
      <c r="I34" s="38"/>
      <c r="J34" s="38"/>
      <c r="K34" s="38"/>
      <c r="L34" s="480">
        <v>1083272.2020399999</v>
      </c>
      <c r="M34" s="677">
        <f>L34+I34+K34</f>
        <v>1083272.2020399999</v>
      </c>
      <c r="N34" s="434">
        <v>0</v>
      </c>
      <c r="O34" s="438">
        <f t="shared" si="17"/>
        <v>1002101.9445328399</v>
      </c>
      <c r="P34" s="438">
        <f t="shared" si="17"/>
        <v>1002101.9445328399</v>
      </c>
      <c r="Q34" s="1261"/>
      <c r="R34" s="39"/>
      <c r="S34" s="44"/>
      <c r="T34" s="40"/>
      <c r="U34" s="40"/>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row>
    <row r="35" spans="1:507" s="35" customFormat="1" ht="14.25">
      <c r="A35" s="430"/>
      <c r="B35" s="554" t="s">
        <v>624</v>
      </c>
      <c r="C35" s="437"/>
      <c r="D35" s="437"/>
      <c r="E35" s="37"/>
      <c r="F35" s="474"/>
      <c r="G35" s="44"/>
      <c r="H35" s="1279"/>
      <c r="I35" s="38"/>
      <c r="J35" s="38"/>
      <c r="K35" s="38"/>
      <c r="L35" s="480">
        <v>297418.77999999997</v>
      </c>
      <c r="M35" s="677">
        <f>L35+I35+K35</f>
        <v>297418.77999999997</v>
      </c>
      <c r="N35" s="434">
        <v>0</v>
      </c>
      <c r="O35" s="438">
        <f t="shared" si="17"/>
        <v>275133.00647548563</v>
      </c>
      <c r="P35" s="438">
        <f t="shared" si="17"/>
        <v>275133.00647548563</v>
      </c>
      <c r="Q35" s="1261"/>
      <c r="R35" s="39"/>
      <c r="S35" s="44"/>
      <c r="T35" s="40"/>
      <c r="U35" s="40"/>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row>
    <row r="36" spans="1:507" s="35" customFormat="1" ht="14.25">
      <c r="A36" s="430"/>
      <c r="B36" s="554" t="s">
        <v>625</v>
      </c>
      <c r="C36" s="437"/>
      <c r="D36" s="437"/>
      <c r="E36" s="37"/>
      <c r="F36" s="474"/>
      <c r="G36" s="44"/>
      <c r="H36" s="1279"/>
      <c r="I36" s="38"/>
      <c r="J36" s="38"/>
      <c r="K36" s="38"/>
      <c r="L36" s="480">
        <v>54250</v>
      </c>
      <c r="M36" s="677">
        <f>L36+I36+K36</f>
        <v>54250</v>
      </c>
      <c r="N36" s="434">
        <v>0</v>
      </c>
      <c r="O36" s="438">
        <f t="shared" si="17"/>
        <v>50185.013876040706</v>
      </c>
      <c r="P36" s="438">
        <f t="shared" si="17"/>
        <v>50185.013876040706</v>
      </c>
      <c r="Q36" s="1261"/>
      <c r="R36" s="39"/>
      <c r="S36" s="44"/>
      <c r="T36" s="40"/>
      <c r="U36" s="40"/>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row>
    <row r="37" spans="1:507" s="35" customFormat="1" ht="14.25">
      <c r="A37" s="430"/>
      <c r="B37" s="554" t="s">
        <v>626</v>
      </c>
      <c r="C37" s="437"/>
      <c r="D37" s="437"/>
      <c r="E37" s="37"/>
      <c r="F37" s="474"/>
      <c r="G37" s="44"/>
      <c r="H37" s="1279"/>
      <c r="I37" s="38"/>
      <c r="J37" s="38"/>
      <c r="K37" s="38"/>
      <c r="L37" s="480">
        <v>84241.2592</v>
      </c>
      <c r="M37" s="677">
        <f>L37+I37+K37</f>
        <v>84241.2592</v>
      </c>
      <c r="N37" s="434">
        <v>0</v>
      </c>
      <c r="O37" s="438">
        <f t="shared" si="17"/>
        <v>77929.009435707674</v>
      </c>
      <c r="P37" s="438">
        <f t="shared" si="17"/>
        <v>77929.009435707674</v>
      </c>
      <c r="Q37" s="1261"/>
      <c r="R37" s="39"/>
      <c r="S37" s="44"/>
      <c r="T37" s="40"/>
      <c r="U37" s="40"/>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c r="BU37" s="231"/>
      <c r="BV37" s="231"/>
      <c r="BW37" s="231"/>
      <c r="BX37" s="231"/>
      <c r="BY37" s="231"/>
      <c r="BZ37" s="231"/>
      <c r="CA37" s="231"/>
      <c r="CB37" s="231"/>
      <c r="CC37" s="231"/>
      <c r="CD37" s="231"/>
      <c r="CE37" s="231"/>
      <c r="CF37" s="231"/>
      <c r="CG37" s="231"/>
      <c r="CH37" s="231"/>
      <c r="CI37" s="231"/>
      <c r="CJ37" s="231"/>
      <c r="CK37" s="231"/>
      <c r="CL37" s="231"/>
      <c r="CM37" s="231"/>
      <c r="CN37" s="231"/>
      <c r="CO37" s="231"/>
      <c r="CP37" s="231"/>
      <c r="CQ37" s="231"/>
      <c r="CR37" s="231"/>
      <c r="CS37" s="231"/>
      <c r="CT37" s="231"/>
      <c r="CU37" s="231"/>
      <c r="CV37" s="231"/>
      <c r="CW37" s="231"/>
      <c r="CX37" s="231"/>
      <c r="CY37" s="231"/>
      <c r="CZ37" s="231"/>
      <c r="DA37" s="231"/>
      <c r="DB37" s="231"/>
      <c r="DC37" s="231"/>
      <c r="DD37" s="231"/>
      <c r="DE37" s="231"/>
      <c r="DF37" s="231"/>
      <c r="DG37" s="231"/>
      <c r="DH37" s="231"/>
      <c r="DI37" s="231"/>
      <c r="DJ37" s="231"/>
      <c r="DK37" s="231"/>
      <c r="DL37" s="231"/>
      <c r="DM37" s="231"/>
      <c r="DN37" s="231"/>
      <c r="DO37" s="231"/>
      <c r="DP37" s="231"/>
      <c r="DQ37" s="231"/>
      <c r="DR37" s="231"/>
      <c r="DS37" s="231"/>
      <c r="DT37" s="231"/>
      <c r="DU37" s="231"/>
      <c r="DV37" s="231"/>
      <c r="DW37" s="231"/>
      <c r="DX37" s="231"/>
      <c r="DY37" s="231"/>
      <c r="DZ37" s="231"/>
      <c r="EA37" s="231"/>
      <c r="EB37" s="231"/>
      <c r="EC37" s="231"/>
      <c r="ED37" s="231"/>
      <c r="EE37" s="231"/>
      <c r="EF37" s="231"/>
      <c r="EG37" s="231"/>
      <c r="EH37" s="231"/>
      <c r="EI37" s="231"/>
      <c r="EJ37" s="231"/>
      <c r="EK37" s="231"/>
      <c r="EL37" s="231"/>
      <c r="EM37" s="231"/>
      <c r="EN37" s="231"/>
      <c r="EO37" s="231"/>
      <c r="EP37" s="231"/>
      <c r="EQ37" s="231"/>
      <c r="ER37" s="231"/>
      <c r="ES37" s="231"/>
      <c r="ET37" s="231"/>
      <c r="EU37" s="231"/>
      <c r="EV37" s="231"/>
      <c r="EW37" s="231"/>
      <c r="EX37" s="231"/>
      <c r="EY37" s="231"/>
      <c r="EZ37" s="231"/>
      <c r="FA37" s="231"/>
      <c r="FB37" s="231"/>
      <c r="FC37" s="231"/>
      <c r="FD37" s="231"/>
      <c r="FE37" s="231"/>
      <c r="FF37" s="231"/>
      <c r="FG37" s="231"/>
      <c r="FH37" s="231"/>
      <c r="FI37" s="231"/>
      <c r="FJ37" s="231"/>
      <c r="FK37" s="231"/>
      <c r="FL37" s="231"/>
      <c r="FM37" s="231"/>
      <c r="FN37" s="231"/>
      <c r="FO37" s="231"/>
      <c r="FP37" s="231"/>
      <c r="FQ37" s="231"/>
      <c r="FR37" s="231"/>
      <c r="FS37" s="231"/>
      <c r="FT37" s="231"/>
      <c r="FU37" s="231"/>
      <c r="FV37" s="231"/>
      <c r="FW37" s="231"/>
      <c r="FX37" s="231"/>
      <c r="FY37" s="231"/>
      <c r="FZ37" s="231"/>
      <c r="GA37" s="231"/>
      <c r="GB37" s="231"/>
      <c r="GC37" s="231"/>
      <c r="GD37" s="231"/>
      <c r="GE37" s="231"/>
      <c r="GF37" s="231"/>
      <c r="GG37" s="231"/>
      <c r="GH37" s="231"/>
      <c r="GI37" s="231"/>
      <c r="GJ37" s="231"/>
      <c r="GK37" s="231"/>
      <c r="GL37" s="231"/>
      <c r="GM37" s="231"/>
      <c r="GN37" s="231"/>
      <c r="GO37" s="231"/>
      <c r="GP37" s="231"/>
      <c r="GQ37" s="231"/>
      <c r="GR37" s="231"/>
      <c r="GS37" s="231"/>
      <c r="GT37" s="231"/>
      <c r="GU37" s="231"/>
      <c r="GV37" s="231"/>
      <c r="GW37" s="231"/>
      <c r="GX37" s="231"/>
      <c r="GY37" s="231"/>
      <c r="GZ37" s="231"/>
      <c r="HA37" s="231"/>
      <c r="HB37" s="231"/>
      <c r="HC37" s="231"/>
      <c r="HD37" s="231"/>
      <c r="HE37" s="231"/>
      <c r="HF37" s="231"/>
      <c r="HG37" s="231"/>
      <c r="HH37" s="231"/>
      <c r="HI37" s="231"/>
      <c r="HJ37" s="231"/>
      <c r="HK37" s="231"/>
      <c r="HL37" s="231"/>
      <c r="HM37" s="231"/>
      <c r="HN37" s="231"/>
      <c r="HO37" s="231"/>
      <c r="HP37" s="231"/>
      <c r="HQ37" s="231"/>
      <c r="HR37" s="231"/>
      <c r="HS37" s="231"/>
      <c r="HT37" s="231"/>
      <c r="HU37" s="231"/>
      <c r="HV37" s="231"/>
      <c r="HW37" s="231"/>
      <c r="HX37" s="231"/>
      <c r="HY37" s="231"/>
      <c r="HZ37" s="231"/>
      <c r="IA37" s="231"/>
      <c r="IB37" s="231"/>
      <c r="IC37" s="231"/>
      <c r="ID37" s="231"/>
      <c r="IE37" s="231"/>
      <c r="IF37" s="231"/>
      <c r="IG37" s="231"/>
      <c r="IH37" s="231"/>
      <c r="II37" s="231"/>
      <c r="IJ37" s="231"/>
      <c r="IK37" s="231"/>
      <c r="IL37" s="231"/>
      <c r="IM37" s="231"/>
      <c r="IN37" s="231"/>
      <c r="IO37" s="231"/>
      <c r="IP37" s="231"/>
      <c r="IQ37" s="231"/>
      <c r="IR37" s="231"/>
      <c r="IS37" s="231"/>
      <c r="IT37" s="231"/>
      <c r="IU37" s="231"/>
      <c r="IV37" s="231"/>
      <c r="IW37" s="231"/>
      <c r="IX37" s="231"/>
      <c r="IY37" s="231"/>
      <c r="IZ37" s="231"/>
      <c r="JA37" s="231"/>
      <c r="JB37" s="231"/>
      <c r="JC37" s="231"/>
      <c r="JD37" s="231"/>
      <c r="JE37" s="231"/>
      <c r="JF37" s="231"/>
      <c r="JG37" s="231"/>
      <c r="JH37" s="231"/>
      <c r="JI37" s="231"/>
      <c r="JJ37" s="231"/>
      <c r="JK37" s="231"/>
      <c r="JL37" s="231"/>
      <c r="JM37" s="231"/>
      <c r="JN37" s="231"/>
      <c r="JO37" s="231"/>
      <c r="JP37" s="231"/>
      <c r="JQ37" s="231"/>
      <c r="JR37" s="231"/>
      <c r="JS37" s="231"/>
      <c r="JT37" s="231"/>
      <c r="JU37" s="231"/>
      <c r="JV37" s="231"/>
      <c r="JW37" s="231"/>
      <c r="JX37" s="231"/>
      <c r="JY37" s="231"/>
      <c r="JZ37" s="231"/>
      <c r="KA37" s="231"/>
      <c r="KB37" s="231"/>
      <c r="KC37" s="231"/>
      <c r="KD37" s="231"/>
      <c r="KE37" s="231"/>
      <c r="KF37" s="231"/>
      <c r="KG37" s="231"/>
      <c r="KH37" s="231"/>
      <c r="KI37" s="231"/>
      <c r="KJ37" s="231"/>
      <c r="KK37" s="231"/>
      <c r="KL37" s="231"/>
      <c r="KM37" s="231"/>
      <c r="KN37" s="231"/>
      <c r="KO37" s="231"/>
      <c r="KP37" s="231"/>
      <c r="KQ37" s="231"/>
      <c r="KR37" s="231"/>
      <c r="KS37" s="231"/>
      <c r="KT37" s="231"/>
      <c r="KU37" s="231"/>
      <c r="KV37" s="231"/>
      <c r="KW37" s="231"/>
      <c r="KX37" s="231"/>
      <c r="KY37" s="231"/>
      <c r="KZ37" s="231"/>
      <c r="LA37" s="231"/>
      <c r="LB37" s="231"/>
      <c r="LC37" s="231"/>
      <c r="LD37" s="231"/>
      <c r="LE37" s="231"/>
      <c r="LF37" s="231"/>
      <c r="LG37" s="231"/>
      <c r="LH37" s="231"/>
      <c r="LI37" s="231"/>
      <c r="LJ37" s="231"/>
      <c r="LK37" s="231"/>
      <c r="LL37" s="231"/>
      <c r="LM37" s="231"/>
      <c r="LN37" s="231"/>
      <c r="LO37" s="231"/>
      <c r="LP37" s="231"/>
      <c r="LQ37" s="231"/>
      <c r="LR37" s="231"/>
      <c r="LS37" s="231"/>
      <c r="LT37" s="231"/>
      <c r="LU37" s="231"/>
      <c r="LV37" s="231"/>
      <c r="LW37" s="231"/>
      <c r="LX37" s="231"/>
      <c r="LY37" s="231"/>
      <c r="LZ37" s="231"/>
      <c r="MA37" s="231"/>
      <c r="MB37" s="231"/>
      <c r="MC37" s="231"/>
      <c r="MD37" s="231"/>
      <c r="ME37" s="231"/>
      <c r="MF37" s="231"/>
      <c r="MG37" s="231"/>
      <c r="MH37" s="231"/>
      <c r="MI37" s="231"/>
      <c r="MJ37" s="231"/>
      <c r="MK37" s="231"/>
      <c r="ML37" s="231"/>
      <c r="MM37" s="231"/>
      <c r="MN37" s="231"/>
      <c r="MO37" s="231"/>
      <c r="MP37" s="231"/>
      <c r="MQ37" s="231"/>
      <c r="MR37" s="231"/>
      <c r="MS37" s="231"/>
      <c r="MT37" s="231"/>
      <c r="MU37" s="231"/>
      <c r="MV37" s="231"/>
      <c r="MW37" s="231"/>
      <c r="MX37" s="231"/>
      <c r="MY37" s="231"/>
      <c r="MZ37" s="231"/>
      <c r="NA37" s="231"/>
      <c r="NB37" s="231"/>
      <c r="NC37" s="231"/>
      <c r="ND37" s="231"/>
      <c r="NE37" s="231"/>
      <c r="NF37" s="231"/>
      <c r="NG37" s="231"/>
      <c r="NH37" s="231"/>
      <c r="NI37" s="231"/>
      <c r="NJ37" s="231"/>
      <c r="NK37" s="231"/>
      <c r="NL37" s="231"/>
      <c r="NM37" s="231"/>
      <c r="NN37" s="231"/>
      <c r="NO37" s="231"/>
      <c r="NP37" s="231"/>
      <c r="NQ37" s="231"/>
      <c r="NR37" s="231"/>
      <c r="NS37" s="231"/>
      <c r="NT37" s="231"/>
      <c r="NU37" s="231"/>
      <c r="NV37" s="231"/>
      <c r="NW37" s="231"/>
      <c r="NX37" s="231"/>
      <c r="NY37" s="231"/>
      <c r="NZ37" s="231"/>
      <c r="OA37" s="231"/>
      <c r="OB37" s="231"/>
      <c r="OC37" s="231"/>
      <c r="OD37" s="231"/>
      <c r="OE37" s="231"/>
      <c r="OF37" s="231"/>
      <c r="OG37" s="231"/>
      <c r="OH37" s="231"/>
      <c r="OI37" s="231"/>
      <c r="OJ37" s="231"/>
      <c r="OK37" s="231"/>
      <c r="OL37" s="231"/>
      <c r="OM37" s="231"/>
      <c r="ON37" s="231"/>
      <c r="OO37" s="231"/>
      <c r="OP37" s="231"/>
      <c r="OQ37" s="231"/>
      <c r="OR37" s="231"/>
      <c r="OS37" s="231"/>
      <c r="OT37" s="231"/>
      <c r="OU37" s="231"/>
      <c r="OV37" s="231"/>
      <c r="OW37" s="231"/>
      <c r="OX37" s="231"/>
      <c r="OY37" s="231"/>
      <c r="OZ37" s="231"/>
      <c r="PA37" s="231"/>
      <c r="PB37" s="231"/>
      <c r="PC37" s="231"/>
      <c r="PD37" s="231"/>
      <c r="PE37" s="231"/>
      <c r="PF37" s="231"/>
      <c r="PG37" s="231"/>
      <c r="PH37" s="231"/>
      <c r="PI37" s="231"/>
      <c r="PJ37" s="231"/>
      <c r="PK37" s="231"/>
      <c r="PL37" s="231"/>
      <c r="PM37" s="231"/>
      <c r="PN37" s="231"/>
      <c r="PO37" s="231"/>
      <c r="PP37" s="231"/>
      <c r="PQ37" s="231"/>
      <c r="PR37" s="231"/>
      <c r="PS37" s="231"/>
      <c r="PT37" s="231"/>
      <c r="PU37" s="231"/>
      <c r="PV37" s="231"/>
      <c r="PW37" s="231"/>
      <c r="PX37" s="231"/>
      <c r="PY37" s="231"/>
      <c r="PZ37" s="231"/>
      <c r="QA37" s="231"/>
      <c r="QB37" s="231"/>
      <c r="QC37" s="231"/>
      <c r="QD37" s="231"/>
      <c r="QE37" s="231"/>
      <c r="QF37" s="231"/>
      <c r="QG37" s="231"/>
      <c r="QH37" s="231"/>
      <c r="QI37" s="231"/>
      <c r="QJ37" s="231"/>
      <c r="QK37" s="231"/>
      <c r="QL37" s="231"/>
      <c r="QM37" s="231"/>
      <c r="QN37" s="231"/>
      <c r="QO37" s="231"/>
      <c r="QP37" s="231"/>
      <c r="QQ37" s="231"/>
      <c r="QR37" s="231"/>
      <c r="QS37" s="231"/>
      <c r="QT37" s="231"/>
      <c r="QU37" s="231"/>
      <c r="QV37" s="231"/>
      <c r="QW37" s="231"/>
      <c r="QX37" s="231"/>
      <c r="QY37" s="231"/>
      <c r="QZ37" s="231"/>
      <c r="RA37" s="231"/>
      <c r="RB37" s="231"/>
      <c r="RC37" s="231"/>
      <c r="RD37" s="231"/>
      <c r="RE37" s="231"/>
      <c r="RF37" s="231"/>
      <c r="RG37" s="231"/>
      <c r="RH37" s="231"/>
      <c r="RI37" s="231"/>
      <c r="RJ37" s="231"/>
      <c r="RK37" s="231"/>
      <c r="RL37" s="231"/>
      <c r="RM37" s="231"/>
      <c r="RN37" s="231"/>
      <c r="RO37" s="231"/>
      <c r="RP37" s="231"/>
      <c r="RQ37" s="231"/>
      <c r="RR37" s="231"/>
      <c r="RS37" s="231"/>
      <c r="RT37" s="231"/>
      <c r="RU37" s="231"/>
      <c r="RV37" s="231"/>
      <c r="RW37" s="231"/>
      <c r="RX37" s="231"/>
      <c r="RY37" s="231"/>
      <c r="RZ37" s="231"/>
      <c r="SA37" s="231"/>
      <c r="SB37" s="231"/>
      <c r="SC37" s="231"/>
      <c r="SD37" s="231"/>
      <c r="SE37" s="231"/>
      <c r="SF37" s="231"/>
      <c r="SG37" s="231"/>
      <c r="SH37" s="231"/>
      <c r="SI37" s="231"/>
      <c r="SJ37" s="231"/>
      <c r="SK37" s="231"/>
      <c r="SL37" s="231"/>
      <c r="SM37" s="231"/>
    </row>
    <row r="38" spans="1:507" s="35" customFormat="1" ht="14.25">
      <c r="A38" s="516"/>
      <c r="B38" s="555" t="s">
        <v>615</v>
      </c>
      <c r="C38" s="462"/>
      <c r="D38" s="462"/>
      <c r="E38" s="507"/>
      <c r="F38" s="470"/>
      <c r="G38" s="489"/>
      <c r="H38" s="1263"/>
      <c r="I38" s="513"/>
      <c r="J38" s="513"/>
      <c r="K38" s="513"/>
      <c r="L38" s="672">
        <f>L39+L45</f>
        <v>999155.68599999999</v>
      </c>
      <c r="M38" s="467">
        <f>M39+M45</f>
        <v>999155.68599999999</v>
      </c>
      <c r="N38" s="467">
        <f>N39+N45</f>
        <v>0</v>
      </c>
      <c r="O38" s="467">
        <f t="shared" ref="O38:P38" si="18">O39+O45</f>
        <v>924288.33117483812</v>
      </c>
      <c r="P38" s="467">
        <f t="shared" si="18"/>
        <v>924288.33117483812</v>
      </c>
      <c r="Q38" s="1263"/>
      <c r="R38" s="467"/>
      <c r="S38" s="467"/>
      <c r="T38" s="493"/>
      <c r="U38" s="493"/>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231"/>
      <c r="IY38" s="231"/>
      <c r="IZ38" s="231"/>
      <c r="JA38" s="231"/>
      <c r="JB38" s="231"/>
      <c r="JC38" s="231"/>
      <c r="JD38" s="231"/>
      <c r="JE38" s="231"/>
      <c r="JF38" s="231"/>
      <c r="JG38" s="231"/>
      <c r="JH38" s="231"/>
      <c r="JI38" s="231"/>
      <c r="JJ38" s="231"/>
      <c r="JK38" s="231"/>
      <c r="JL38" s="231"/>
      <c r="JM38" s="231"/>
      <c r="JN38" s="231"/>
      <c r="JO38" s="231"/>
      <c r="JP38" s="231"/>
      <c r="JQ38" s="231"/>
      <c r="JR38" s="231"/>
      <c r="JS38" s="231"/>
      <c r="JT38" s="231"/>
      <c r="JU38" s="231"/>
      <c r="JV38" s="231"/>
      <c r="JW38" s="231"/>
      <c r="JX38" s="231"/>
      <c r="JY38" s="231"/>
      <c r="JZ38" s="231"/>
      <c r="KA38" s="231"/>
      <c r="KB38" s="231"/>
      <c r="KC38" s="231"/>
      <c r="KD38" s="231"/>
      <c r="KE38" s="231"/>
      <c r="KF38" s="231"/>
      <c r="KG38" s="231"/>
      <c r="KH38" s="231"/>
      <c r="KI38" s="231"/>
      <c r="KJ38" s="231"/>
      <c r="KK38" s="231"/>
      <c r="KL38" s="231"/>
      <c r="KM38" s="231"/>
      <c r="KN38" s="231"/>
      <c r="KO38" s="231"/>
      <c r="KP38" s="231"/>
      <c r="KQ38" s="231"/>
      <c r="KR38" s="231"/>
      <c r="KS38" s="231"/>
      <c r="KT38" s="231"/>
      <c r="KU38" s="231"/>
      <c r="KV38" s="231"/>
      <c r="KW38" s="231"/>
      <c r="KX38" s="231"/>
      <c r="KY38" s="231"/>
      <c r="KZ38" s="231"/>
      <c r="LA38" s="231"/>
      <c r="LB38" s="231"/>
      <c r="LC38" s="231"/>
      <c r="LD38" s="231"/>
      <c r="LE38" s="231"/>
      <c r="LF38" s="231"/>
      <c r="LG38" s="231"/>
      <c r="LH38" s="231"/>
      <c r="LI38" s="231"/>
      <c r="LJ38" s="231"/>
      <c r="LK38" s="231"/>
      <c r="LL38" s="231"/>
      <c r="LM38" s="231"/>
      <c r="LN38" s="231"/>
      <c r="LO38" s="231"/>
      <c r="LP38" s="231"/>
      <c r="LQ38" s="231"/>
      <c r="LR38" s="231"/>
      <c r="LS38" s="231"/>
      <c r="LT38" s="231"/>
      <c r="LU38" s="231"/>
      <c r="LV38" s="231"/>
      <c r="LW38" s="231"/>
      <c r="LX38" s="231"/>
      <c r="LY38" s="231"/>
      <c r="LZ38" s="231"/>
      <c r="MA38" s="231"/>
      <c r="MB38" s="231"/>
      <c r="MC38" s="231"/>
      <c r="MD38" s="231"/>
      <c r="ME38" s="231"/>
      <c r="MF38" s="231"/>
      <c r="MG38" s="231"/>
      <c r="MH38" s="231"/>
      <c r="MI38" s="231"/>
      <c r="MJ38" s="231"/>
      <c r="MK38" s="231"/>
      <c r="ML38" s="231"/>
      <c r="MM38" s="231"/>
      <c r="MN38" s="231"/>
      <c r="MO38" s="231"/>
      <c r="MP38" s="231"/>
      <c r="MQ38" s="231"/>
      <c r="MR38" s="231"/>
      <c r="MS38" s="231"/>
      <c r="MT38" s="231"/>
      <c r="MU38" s="231"/>
      <c r="MV38" s="231"/>
      <c r="MW38" s="231"/>
      <c r="MX38" s="231"/>
      <c r="MY38" s="231"/>
      <c r="MZ38" s="231"/>
      <c r="NA38" s="231"/>
      <c r="NB38" s="231"/>
      <c r="NC38" s="231"/>
      <c r="ND38" s="231"/>
      <c r="NE38" s="231"/>
      <c r="NF38" s="231"/>
      <c r="NG38" s="231"/>
      <c r="NH38" s="231"/>
      <c r="NI38" s="231"/>
      <c r="NJ38" s="231"/>
      <c r="NK38" s="231"/>
      <c r="NL38" s="231"/>
      <c r="NM38" s="231"/>
      <c r="NN38" s="231"/>
      <c r="NO38" s="231"/>
      <c r="NP38" s="231"/>
      <c r="NQ38" s="231"/>
      <c r="NR38" s="231"/>
      <c r="NS38" s="231"/>
      <c r="NT38" s="231"/>
      <c r="NU38" s="231"/>
      <c r="NV38" s="231"/>
      <c r="NW38" s="231"/>
      <c r="NX38" s="231"/>
      <c r="NY38" s="231"/>
      <c r="NZ38" s="231"/>
      <c r="OA38" s="231"/>
      <c r="OB38" s="231"/>
      <c r="OC38" s="231"/>
      <c r="OD38" s="231"/>
      <c r="OE38" s="231"/>
      <c r="OF38" s="231"/>
      <c r="OG38" s="231"/>
      <c r="OH38" s="231"/>
      <c r="OI38" s="231"/>
      <c r="OJ38" s="231"/>
      <c r="OK38" s="231"/>
      <c r="OL38" s="231"/>
      <c r="OM38" s="231"/>
      <c r="ON38" s="231"/>
      <c r="OO38" s="231"/>
      <c r="OP38" s="231"/>
      <c r="OQ38" s="231"/>
      <c r="OR38" s="231"/>
      <c r="OS38" s="231"/>
      <c r="OT38" s="231"/>
      <c r="OU38" s="231"/>
      <c r="OV38" s="231"/>
      <c r="OW38" s="231"/>
      <c r="OX38" s="231"/>
      <c r="OY38" s="231"/>
      <c r="OZ38" s="231"/>
      <c r="PA38" s="231"/>
      <c r="PB38" s="231"/>
      <c r="PC38" s="231"/>
      <c r="PD38" s="231"/>
      <c r="PE38" s="231"/>
      <c r="PF38" s="231"/>
      <c r="PG38" s="231"/>
      <c r="PH38" s="231"/>
      <c r="PI38" s="231"/>
      <c r="PJ38" s="231"/>
      <c r="PK38" s="231"/>
      <c r="PL38" s="231"/>
      <c r="PM38" s="231"/>
      <c r="PN38" s="231"/>
      <c r="PO38" s="231"/>
      <c r="PP38" s="231"/>
      <c r="PQ38" s="231"/>
      <c r="PR38" s="231"/>
      <c r="PS38" s="231"/>
      <c r="PT38" s="231"/>
      <c r="PU38" s="231"/>
      <c r="PV38" s="231"/>
      <c r="PW38" s="231"/>
      <c r="PX38" s="231"/>
      <c r="PY38" s="231"/>
      <c r="PZ38" s="231"/>
      <c r="QA38" s="231"/>
      <c r="QB38" s="231"/>
      <c r="QC38" s="231"/>
      <c r="QD38" s="231"/>
      <c r="QE38" s="231"/>
      <c r="QF38" s="231"/>
      <c r="QG38" s="231"/>
      <c r="QH38" s="231"/>
      <c r="QI38" s="231"/>
      <c r="QJ38" s="231"/>
      <c r="QK38" s="231"/>
      <c r="QL38" s="231"/>
      <c r="QM38" s="231"/>
      <c r="QN38" s="231"/>
      <c r="QO38" s="231"/>
      <c r="QP38" s="231"/>
      <c r="QQ38" s="231"/>
      <c r="QR38" s="231"/>
      <c r="QS38" s="231"/>
      <c r="QT38" s="231"/>
      <c r="QU38" s="231"/>
      <c r="QV38" s="231"/>
      <c r="QW38" s="231"/>
      <c r="QX38" s="231"/>
      <c r="QY38" s="231"/>
      <c r="QZ38" s="231"/>
      <c r="RA38" s="231"/>
      <c r="RB38" s="231"/>
      <c r="RC38" s="231"/>
      <c r="RD38" s="231"/>
      <c r="RE38" s="231"/>
      <c r="RF38" s="231"/>
      <c r="RG38" s="231"/>
      <c r="RH38" s="231"/>
      <c r="RI38" s="231"/>
      <c r="RJ38" s="231"/>
      <c r="RK38" s="231"/>
      <c r="RL38" s="231"/>
      <c r="RM38" s="231"/>
      <c r="RN38" s="231"/>
      <c r="RO38" s="231"/>
      <c r="RP38" s="231"/>
      <c r="RQ38" s="231"/>
      <c r="RR38" s="231"/>
      <c r="RS38" s="231"/>
      <c r="RT38" s="231"/>
      <c r="RU38" s="231"/>
      <c r="RV38" s="231"/>
      <c r="RW38" s="231"/>
      <c r="RX38" s="231"/>
      <c r="RY38" s="231"/>
      <c r="RZ38" s="231"/>
      <c r="SA38" s="231"/>
      <c r="SB38" s="231"/>
      <c r="SC38" s="231"/>
      <c r="SD38" s="231"/>
      <c r="SE38" s="231"/>
      <c r="SF38" s="231"/>
      <c r="SG38" s="231"/>
      <c r="SH38" s="231"/>
      <c r="SI38" s="231"/>
      <c r="SJ38" s="231"/>
      <c r="SK38" s="231"/>
      <c r="SL38" s="231"/>
      <c r="SM38" s="231"/>
    </row>
    <row r="39" spans="1:507" s="35" customFormat="1" ht="14.25">
      <c r="A39" s="430"/>
      <c r="B39" s="461" t="s">
        <v>614</v>
      </c>
      <c r="C39" s="437"/>
      <c r="D39" s="437"/>
      <c r="E39" s="37"/>
      <c r="F39" s="474"/>
      <c r="G39" s="38"/>
      <c r="H39" s="1279"/>
      <c r="I39" s="38"/>
      <c r="J39" s="38"/>
      <c r="K39" s="38"/>
      <c r="L39" s="673">
        <f>SUM(L40:L44)</f>
        <v>632470</v>
      </c>
      <c r="M39" s="38">
        <f t="shared" ref="M39:M55" si="19">L39+I39+K39</f>
        <v>632470</v>
      </c>
      <c r="N39" s="434">
        <v>0</v>
      </c>
      <c r="O39" s="438">
        <f t="shared" ref="O39:O55" si="20">L39/(1+$B$2)^1</f>
        <v>585078.63089731731</v>
      </c>
      <c r="P39" s="438">
        <f t="shared" ref="P39:P55" si="21">M39/(1+$B$2)^1</f>
        <v>585078.63089731731</v>
      </c>
      <c r="Q39" s="1261"/>
      <c r="R39" s="39"/>
      <c r="S39" s="44"/>
      <c r="T39" s="40"/>
      <c r="U39" s="40"/>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c r="BU39" s="231"/>
      <c r="BV39" s="231"/>
      <c r="BW39" s="231"/>
      <c r="BX39" s="231"/>
      <c r="BY39" s="231"/>
      <c r="BZ39" s="231"/>
      <c r="CA39" s="231"/>
      <c r="CB39" s="231"/>
      <c r="CC39" s="231"/>
      <c r="CD39" s="231"/>
      <c r="CE39" s="231"/>
      <c r="CF39" s="231"/>
      <c r="CG39" s="231"/>
      <c r="CH39" s="231"/>
      <c r="CI39" s="231"/>
      <c r="CJ39" s="231"/>
      <c r="CK39" s="231"/>
      <c r="CL39" s="231"/>
      <c r="CM39" s="231"/>
      <c r="CN39" s="231"/>
      <c r="CO39" s="231"/>
      <c r="CP39" s="231"/>
      <c r="CQ39" s="231"/>
      <c r="CR39" s="231"/>
      <c r="CS39" s="231"/>
      <c r="CT39" s="231"/>
      <c r="CU39" s="231"/>
      <c r="CV39" s="231"/>
      <c r="CW39" s="231"/>
      <c r="CX39" s="231"/>
      <c r="CY39" s="231"/>
      <c r="CZ39" s="231"/>
      <c r="DA39" s="231"/>
      <c r="DB39" s="231"/>
      <c r="DC39" s="231"/>
      <c r="DD39" s="231"/>
      <c r="DE39" s="231"/>
      <c r="DF39" s="231"/>
      <c r="DG39" s="231"/>
      <c r="DH39" s="231"/>
      <c r="DI39" s="231"/>
      <c r="DJ39" s="231"/>
      <c r="DK39" s="231"/>
      <c r="DL39" s="231"/>
      <c r="DM39" s="231"/>
      <c r="DN39" s="231"/>
      <c r="DO39" s="231"/>
      <c r="DP39" s="231"/>
      <c r="DQ39" s="231"/>
      <c r="DR39" s="231"/>
      <c r="DS39" s="231"/>
      <c r="DT39" s="231"/>
      <c r="DU39" s="231"/>
      <c r="DV39" s="231"/>
      <c r="DW39" s="231"/>
      <c r="DX39" s="231"/>
      <c r="DY39" s="231"/>
      <c r="DZ39" s="231"/>
      <c r="EA39" s="231"/>
      <c r="EB39" s="231"/>
      <c r="EC39" s="231"/>
      <c r="ED39" s="231"/>
      <c r="EE39" s="231"/>
      <c r="EF39" s="231"/>
      <c r="EG39" s="231"/>
      <c r="EH39" s="231"/>
      <c r="EI39" s="231"/>
      <c r="EJ39" s="231"/>
      <c r="EK39" s="231"/>
      <c r="EL39" s="231"/>
      <c r="EM39" s="231"/>
      <c r="EN39" s="231"/>
      <c r="EO39" s="231"/>
      <c r="EP39" s="231"/>
      <c r="EQ39" s="231"/>
      <c r="ER39" s="231"/>
      <c r="ES39" s="231"/>
      <c r="ET39" s="231"/>
      <c r="EU39" s="231"/>
      <c r="EV39" s="231"/>
      <c r="EW39" s="231"/>
      <c r="EX39" s="231"/>
      <c r="EY39" s="231"/>
      <c r="EZ39" s="231"/>
      <c r="FA39" s="231"/>
      <c r="FB39" s="231"/>
      <c r="FC39" s="231"/>
      <c r="FD39" s="231"/>
      <c r="FE39" s="231"/>
      <c r="FF39" s="231"/>
      <c r="FG39" s="231"/>
      <c r="FH39" s="231"/>
      <c r="FI39" s="231"/>
      <c r="FJ39" s="231"/>
      <c r="FK39" s="231"/>
      <c r="FL39" s="231"/>
      <c r="FM39" s="231"/>
      <c r="FN39" s="231"/>
      <c r="FO39" s="231"/>
      <c r="FP39" s="231"/>
      <c r="FQ39" s="231"/>
      <c r="FR39" s="231"/>
      <c r="FS39" s="231"/>
      <c r="FT39" s="231"/>
      <c r="FU39" s="231"/>
      <c r="FV39" s="231"/>
      <c r="FW39" s="231"/>
      <c r="FX39" s="231"/>
      <c r="FY39" s="231"/>
      <c r="FZ39" s="231"/>
      <c r="GA39" s="231"/>
      <c r="GB39" s="231"/>
      <c r="GC39" s="231"/>
      <c r="GD39" s="231"/>
      <c r="GE39" s="231"/>
      <c r="GF39" s="231"/>
      <c r="GG39" s="231"/>
      <c r="GH39" s="231"/>
      <c r="GI39" s="231"/>
      <c r="GJ39" s="231"/>
      <c r="GK39" s="231"/>
      <c r="GL39" s="231"/>
      <c r="GM39" s="231"/>
      <c r="GN39" s="231"/>
      <c r="GO39" s="231"/>
      <c r="GP39" s="231"/>
      <c r="GQ39" s="231"/>
      <c r="GR39" s="231"/>
      <c r="GS39" s="231"/>
      <c r="GT39" s="231"/>
      <c r="GU39" s="231"/>
      <c r="GV39" s="231"/>
      <c r="GW39" s="231"/>
      <c r="GX39" s="231"/>
      <c r="GY39" s="231"/>
      <c r="GZ39" s="231"/>
      <c r="HA39" s="231"/>
      <c r="HB39" s="231"/>
      <c r="HC39" s="231"/>
      <c r="HD39" s="231"/>
      <c r="HE39" s="231"/>
      <c r="HF39" s="231"/>
      <c r="HG39" s="231"/>
      <c r="HH39" s="231"/>
      <c r="HI39" s="231"/>
      <c r="HJ39" s="231"/>
      <c r="HK39" s="231"/>
      <c r="HL39" s="231"/>
      <c r="HM39" s="231"/>
      <c r="HN39" s="231"/>
      <c r="HO39" s="231"/>
      <c r="HP39" s="231"/>
      <c r="HQ39" s="231"/>
      <c r="HR39" s="231"/>
      <c r="HS39" s="231"/>
      <c r="HT39" s="231"/>
      <c r="HU39" s="231"/>
      <c r="HV39" s="231"/>
      <c r="HW39" s="231"/>
      <c r="HX39" s="231"/>
      <c r="HY39" s="231"/>
      <c r="HZ39" s="231"/>
      <c r="IA39" s="231"/>
      <c r="IB39" s="231"/>
      <c r="IC39" s="231"/>
      <c r="ID39" s="231"/>
      <c r="IE39" s="231"/>
      <c r="IF39" s="231"/>
      <c r="IG39" s="231"/>
      <c r="IH39" s="231"/>
      <c r="II39" s="231"/>
      <c r="IJ39" s="231"/>
      <c r="IK39" s="231"/>
      <c r="IL39" s="231"/>
      <c r="IM39" s="231"/>
      <c r="IN39" s="231"/>
      <c r="IO39" s="231"/>
      <c r="IP39" s="231"/>
      <c r="IQ39" s="231"/>
      <c r="IR39" s="231"/>
      <c r="IS39" s="231"/>
      <c r="IT39" s="231"/>
      <c r="IU39" s="231"/>
      <c r="IV39" s="231"/>
      <c r="IW39" s="231"/>
      <c r="IX39" s="231"/>
      <c r="IY39" s="231"/>
      <c r="IZ39" s="231"/>
      <c r="JA39" s="231"/>
      <c r="JB39" s="231"/>
      <c r="JC39" s="231"/>
      <c r="JD39" s="231"/>
      <c r="JE39" s="231"/>
      <c r="JF39" s="231"/>
      <c r="JG39" s="231"/>
      <c r="JH39" s="231"/>
      <c r="JI39" s="231"/>
      <c r="JJ39" s="231"/>
      <c r="JK39" s="231"/>
      <c r="JL39" s="231"/>
      <c r="JM39" s="231"/>
      <c r="JN39" s="231"/>
      <c r="JO39" s="231"/>
      <c r="JP39" s="231"/>
      <c r="JQ39" s="231"/>
      <c r="JR39" s="231"/>
      <c r="JS39" s="231"/>
      <c r="JT39" s="231"/>
      <c r="JU39" s="231"/>
      <c r="JV39" s="231"/>
      <c r="JW39" s="231"/>
      <c r="JX39" s="231"/>
      <c r="JY39" s="231"/>
      <c r="JZ39" s="231"/>
      <c r="KA39" s="231"/>
      <c r="KB39" s="231"/>
      <c r="KC39" s="231"/>
      <c r="KD39" s="231"/>
      <c r="KE39" s="231"/>
      <c r="KF39" s="231"/>
      <c r="KG39" s="231"/>
      <c r="KH39" s="231"/>
      <c r="KI39" s="231"/>
      <c r="KJ39" s="231"/>
      <c r="KK39" s="231"/>
      <c r="KL39" s="231"/>
      <c r="KM39" s="231"/>
      <c r="KN39" s="231"/>
      <c r="KO39" s="231"/>
      <c r="KP39" s="231"/>
      <c r="KQ39" s="231"/>
      <c r="KR39" s="231"/>
      <c r="KS39" s="231"/>
      <c r="KT39" s="231"/>
      <c r="KU39" s="231"/>
      <c r="KV39" s="231"/>
      <c r="KW39" s="231"/>
      <c r="KX39" s="231"/>
      <c r="KY39" s="231"/>
      <c r="KZ39" s="231"/>
      <c r="LA39" s="231"/>
      <c r="LB39" s="231"/>
      <c r="LC39" s="231"/>
      <c r="LD39" s="231"/>
      <c r="LE39" s="231"/>
      <c r="LF39" s="231"/>
      <c r="LG39" s="231"/>
      <c r="LH39" s="231"/>
      <c r="LI39" s="231"/>
      <c r="LJ39" s="231"/>
      <c r="LK39" s="231"/>
      <c r="LL39" s="231"/>
      <c r="LM39" s="231"/>
      <c r="LN39" s="231"/>
      <c r="LO39" s="231"/>
      <c r="LP39" s="231"/>
      <c r="LQ39" s="231"/>
      <c r="LR39" s="231"/>
      <c r="LS39" s="231"/>
      <c r="LT39" s="231"/>
      <c r="LU39" s="231"/>
      <c r="LV39" s="231"/>
      <c r="LW39" s="231"/>
      <c r="LX39" s="231"/>
      <c r="LY39" s="231"/>
      <c r="LZ39" s="231"/>
      <c r="MA39" s="231"/>
      <c r="MB39" s="231"/>
      <c r="MC39" s="231"/>
      <c r="MD39" s="231"/>
      <c r="ME39" s="231"/>
      <c r="MF39" s="231"/>
      <c r="MG39" s="231"/>
      <c r="MH39" s="231"/>
      <c r="MI39" s="231"/>
      <c r="MJ39" s="231"/>
      <c r="MK39" s="231"/>
      <c r="ML39" s="231"/>
      <c r="MM39" s="231"/>
      <c r="MN39" s="231"/>
      <c r="MO39" s="231"/>
      <c r="MP39" s="231"/>
      <c r="MQ39" s="231"/>
      <c r="MR39" s="231"/>
      <c r="MS39" s="231"/>
      <c r="MT39" s="231"/>
      <c r="MU39" s="231"/>
      <c r="MV39" s="231"/>
      <c r="MW39" s="231"/>
      <c r="MX39" s="231"/>
      <c r="MY39" s="231"/>
      <c r="MZ39" s="231"/>
      <c r="NA39" s="231"/>
      <c r="NB39" s="231"/>
      <c r="NC39" s="231"/>
      <c r="ND39" s="231"/>
      <c r="NE39" s="231"/>
      <c r="NF39" s="231"/>
      <c r="NG39" s="231"/>
      <c r="NH39" s="231"/>
      <c r="NI39" s="231"/>
      <c r="NJ39" s="231"/>
      <c r="NK39" s="231"/>
      <c r="NL39" s="231"/>
      <c r="NM39" s="231"/>
      <c r="NN39" s="231"/>
      <c r="NO39" s="231"/>
      <c r="NP39" s="231"/>
      <c r="NQ39" s="231"/>
      <c r="NR39" s="231"/>
      <c r="NS39" s="231"/>
      <c r="NT39" s="231"/>
      <c r="NU39" s="231"/>
      <c r="NV39" s="231"/>
      <c r="NW39" s="231"/>
      <c r="NX39" s="231"/>
      <c r="NY39" s="231"/>
      <c r="NZ39" s="231"/>
      <c r="OA39" s="231"/>
      <c r="OB39" s="231"/>
      <c r="OC39" s="231"/>
      <c r="OD39" s="231"/>
      <c r="OE39" s="231"/>
      <c r="OF39" s="231"/>
      <c r="OG39" s="231"/>
      <c r="OH39" s="231"/>
      <c r="OI39" s="231"/>
      <c r="OJ39" s="231"/>
      <c r="OK39" s="231"/>
      <c r="OL39" s="231"/>
      <c r="OM39" s="231"/>
      <c r="ON39" s="231"/>
      <c r="OO39" s="231"/>
      <c r="OP39" s="231"/>
      <c r="OQ39" s="231"/>
      <c r="OR39" s="231"/>
      <c r="OS39" s="231"/>
      <c r="OT39" s="231"/>
      <c r="OU39" s="231"/>
      <c r="OV39" s="231"/>
      <c r="OW39" s="231"/>
      <c r="OX39" s="231"/>
      <c r="OY39" s="231"/>
      <c r="OZ39" s="231"/>
      <c r="PA39" s="231"/>
      <c r="PB39" s="231"/>
      <c r="PC39" s="231"/>
      <c r="PD39" s="231"/>
      <c r="PE39" s="231"/>
      <c r="PF39" s="231"/>
      <c r="PG39" s="231"/>
      <c r="PH39" s="231"/>
      <c r="PI39" s="231"/>
      <c r="PJ39" s="231"/>
      <c r="PK39" s="231"/>
      <c r="PL39" s="231"/>
      <c r="PM39" s="231"/>
      <c r="PN39" s="231"/>
      <c r="PO39" s="231"/>
      <c r="PP39" s="231"/>
      <c r="PQ39" s="231"/>
      <c r="PR39" s="231"/>
      <c r="PS39" s="231"/>
      <c r="PT39" s="231"/>
      <c r="PU39" s="231"/>
      <c r="PV39" s="231"/>
      <c r="PW39" s="231"/>
      <c r="PX39" s="231"/>
      <c r="PY39" s="231"/>
      <c r="PZ39" s="231"/>
      <c r="QA39" s="231"/>
      <c r="QB39" s="231"/>
      <c r="QC39" s="231"/>
      <c r="QD39" s="231"/>
      <c r="QE39" s="231"/>
      <c r="QF39" s="231"/>
      <c r="QG39" s="231"/>
      <c r="QH39" s="231"/>
      <c r="QI39" s="231"/>
      <c r="QJ39" s="231"/>
      <c r="QK39" s="231"/>
      <c r="QL39" s="231"/>
      <c r="QM39" s="231"/>
      <c r="QN39" s="231"/>
      <c r="QO39" s="231"/>
      <c r="QP39" s="231"/>
      <c r="QQ39" s="231"/>
      <c r="QR39" s="231"/>
      <c r="QS39" s="231"/>
      <c r="QT39" s="231"/>
      <c r="QU39" s="231"/>
      <c r="QV39" s="231"/>
      <c r="QW39" s="231"/>
      <c r="QX39" s="231"/>
      <c r="QY39" s="231"/>
      <c r="QZ39" s="231"/>
      <c r="RA39" s="231"/>
      <c r="RB39" s="231"/>
      <c r="RC39" s="231"/>
      <c r="RD39" s="231"/>
      <c r="RE39" s="231"/>
      <c r="RF39" s="231"/>
      <c r="RG39" s="231"/>
      <c r="RH39" s="231"/>
      <c r="RI39" s="231"/>
      <c r="RJ39" s="231"/>
      <c r="RK39" s="231"/>
      <c r="RL39" s="231"/>
      <c r="RM39" s="231"/>
      <c r="RN39" s="231"/>
      <c r="RO39" s="231"/>
      <c r="RP39" s="231"/>
      <c r="RQ39" s="231"/>
      <c r="RR39" s="231"/>
      <c r="RS39" s="231"/>
      <c r="RT39" s="231"/>
      <c r="RU39" s="231"/>
      <c r="RV39" s="231"/>
      <c r="RW39" s="231"/>
      <c r="RX39" s="231"/>
      <c r="RY39" s="231"/>
      <c r="RZ39" s="231"/>
      <c r="SA39" s="231"/>
      <c r="SB39" s="231"/>
      <c r="SC39" s="231"/>
      <c r="SD39" s="231"/>
      <c r="SE39" s="231"/>
      <c r="SF39" s="231"/>
      <c r="SG39" s="231"/>
      <c r="SH39" s="231"/>
      <c r="SI39" s="231"/>
      <c r="SJ39" s="231"/>
      <c r="SK39" s="231"/>
      <c r="SL39" s="231"/>
      <c r="SM39" s="231"/>
    </row>
    <row r="40" spans="1:507" s="35" customFormat="1" ht="14.25">
      <c r="A40" s="430"/>
      <c r="B40" s="466" t="s">
        <v>151</v>
      </c>
      <c r="C40" s="437"/>
      <c r="D40" s="437"/>
      <c r="E40" s="37"/>
      <c r="F40" s="474"/>
      <c r="G40" s="38"/>
      <c r="H40" s="1279"/>
      <c r="I40" s="38"/>
      <c r="J40" s="38"/>
      <c r="K40" s="38"/>
      <c r="L40" s="483">
        <v>87100</v>
      </c>
      <c r="M40" s="678">
        <f t="shared" si="19"/>
        <v>87100</v>
      </c>
      <c r="N40" s="434">
        <v>0</v>
      </c>
      <c r="O40" s="438">
        <f t="shared" si="20"/>
        <v>80573.543015726187</v>
      </c>
      <c r="P40" s="438">
        <f t="shared" si="21"/>
        <v>80573.543015726187</v>
      </c>
      <c r="Q40" s="1261"/>
      <c r="R40" s="39"/>
      <c r="S40" s="44"/>
      <c r="T40" s="40"/>
      <c r="U40" s="40"/>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c r="BU40" s="231"/>
      <c r="BV40" s="231"/>
      <c r="BW40" s="231"/>
      <c r="BX40" s="231"/>
      <c r="BY40" s="231"/>
      <c r="BZ40" s="231"/>
      <c r="CA40" s="231"/>
      <c r="CB40" s="231"/>
      <c r="CC40" s="231"/>
      <c r="CD40" s="231"/>
      <c r="CE40" s="231"/>
      <c r="CF40" s="231"/>
      <c r="CG40" s="231"/>
      <c r="CH40" s="231"/>
      <c r="CI40" s="231"/>
      <c r="CJ40" s="231"/>
      <c r="CK40" s="231"/>
      <c r="CL40" s="231"/>
      <c r="CM40" s="231"/>
      <c r="CN40" s="231"/>
      <c r="CO40" s="231"/>
      <c r="CP40" s="231"/>
      <c r="CQ40" s="231"/>
      <c r="CR40" s="231"/>
      <c r="CS40" s="231"/>
      <c r="CT40" s="231"/>
      <c r="CU40" s="231"/>
      <c r="CV40" s="231"/>
      <c r="CW40" s="231"/>
      <c r="CX40" s="231"/>
      <c r="CY40" s="231"/>
      <c r="CZ40" s="231"/>
      <c r="DA40" s="231"/>
      <c r="DB40" s="231"/>
      <c r="DC40" s="231"/>
      <c r="DD40" s="231"/>
      <c r="DE40" s="231"/>
      <c r="DF40" s="231"/>
      <c r="DG40" s="231"/>
      <c r="DH40" s="231"/>
      <c r="DI40" s="231"/>
      <c r="DJ40" s="231"/>
      <c r="DK40" s="231"/>
      <c r="DL40" s="231"/>
      <c r="DM40" s="231"/>
      <c r="DN40" s="231"/>
      <c r="DO40" s="231"/>
      <c r="DP40" s="231"/>
      <c r="DQ40" s="231"/>
      <c r="DR40" s="231"/>
      <c r="DS40" s="231"/>
      <c r="DT40" s="231"/>
      <c r="DU40" s="231"/>
      <c r="DV40" s="231"/>
      <c r="DW40" s="231"/>
      <c r="DX40" s="231"/>
      <c r="DY40" s="231"/>
      <c r="DZ40" s="231"/>
      <c r="EA40" s="231"/>
      <c r="EB40" s="231"/>
      <c r="EC40" s="231"/>
      <c r="ED40" s="231"/>
      <c r="EE40" s="231"/>
      <c r="EF40" s="231"/>
      <c r="EG40" s="231"/>
      <c r="EH40" s="231"/>
      <c r="EI40" s="231"/>
      <c r="EJ40" s="231"/>
      <c r="EK40" s="231"/>
      <c r="EL40" s="231"/>
      <c r="EM40" s="231"/>
      <c r="EN40" s="231"/>
      <c r="EO40" s="231"/>
      <c r="EP40" s="231"/>
      <c r="EQ40" s="231"/>
      <c r="ER40" s="231"/>
      <c r="ES40" s="231"/>
      <c r="ET40" s="231"/>
      <c r="EU40" s="231"/>
      <c r="EV40" s="231"/>
      <c r="EW40" s="231"/>
      <c r="EX40" s="231"/>
      <c r="EY40" s="231"/>
      <c r="EZ40" s="231"/>
      <c r="FA40" s="231"/>
      <c r="FB40" s="231"/>
      <c r="FC40" s="231"/>
      <c r="FD40" s="231"/>
      <c r="FE40" s="231"/>
      <c r="FF40" s="231"/>
      <c r="FG40" s="231"/>
      <c r="FH40" s="231"/>
      <c r="FI40" s="231"/>
      <c r="FJ40" s="231"/>
      <c r="FK40" s="231"/>
      <c r="FL40" s="231"/>
      <c r="FM40" s="231"/>
      <c r="FN40" s="231"/>
      <c r="FO40" s="231"/>
      <c r="FP40" s="231"/>
      <c r="FQ40" s="231"/>
      <c r="FR40" s="231"/>
      <c r="FS40" s="231"/>
      <c r="FT40" s="231"/>
      <c r="FU40" s="231"/>
      <c r="FV40" s="231"/>
      <c r="FW40" s="231"/>
      <c r="FX40" s="231"/>
      <c r="FY40" s="231"/>
      <c r="FZ40" s="231"/>
      <c r="GA40" s="231"/>
      <c r="GB40" s="231"/>
      <c r="GC40" s="231"/>
      <c r="GD40" s="231"/>
      <c r="GE40" s="231"/>
      <c r="GF40" s="231"/>
      <c r="GG40" s="231"/>
      <c r="GH40" s="231"/>
      <c r="GI40" s="231"/>
      <c r="GJ40" s="231"/>
      <c r="GK40" s="231"/>
      <c r="GL40" s="231"/>
      <c r="GM40" s="231"/>
      <c r="GN40" s="231"/>
      <c r="GO40" s="231"/>
      <c r="GP40" s="231"/>
      <c r="GQ40" s="231"/>
      <c r="GR40" s="231"/>
      <c r="GS40" s="231"/>
      <c r="GT40" s="231"/>
      <c r="GU40" s="231"/>
      <c r="GV40" s="231"/>
      <c r="GW40" s="231"/>
      <c r="GX40" s="231"/>
      <c r="GY40" s="231"/>
      <c r="GZ40" s="231"/>
      <c r="HA40" s="231"/>
      <c r="HB40" s="231"/>
      <c r="HC40" s="231"/>
      <c r="HD40" s="231"/>
      <c r="HE40" s="231"/>
      <c r="HF40" s="231"/>
      <c r="HG40" s="231"/>
      <c r="HH40" s="231"/>
      <c r="HI40" s="231"/>
      <c r="HJ40" s="231"/>
      <c r="HK40" s="231"/>
      <c r="HL40" s="231"/>
      <c r="HM40" s="231"/>
      <c r="HN40" s="231"/>
      <c r="HO40" s="231"/>
      <c r="HP40" s="231"/>
      <c r="HQ40" s="231"/>
      <c r="HR40" s="231"/>
      <c r="HS40" s="231"/>
      <c r="HT40" s="231"/>
      <c r="HU40" s="231"/>
      <c r="HV40" s="231"/>
      <c r="HW40" s="231"/>
      <c r="HX40" s="231"/>
      <c r="HY40" s="231"/>
      <c r="HZ40" s="231"/>
      <c r="IA40" s="231"/>
      <c r="IB40" s="231"/>
      <c r="IC40" s="231"/>
      <c r="ID40" s="231"/>
      <c r="IE40" s="231"/>
      <c r="IF40" s="231"/>
      <c r="IG40" s="231"/>
      <c r="IH40" s="231"/>
      <c r="II40" s="231"/>
      <c r="IJ40" s="231"/>
      <c r="IK40" s="231"/>
      <c r="IL40" s="231"/>
      <c r="IM40" s="231"/>
      <c r="IN40" s="231"/>
      <c r="IO40" s="231"/>
      <c r="IP40" s="231"/>
      <c r="IQ40" s="231"/>
      <c r="IR40" s="231"/>
      <c r="IS40" s="231"/>
      <c r="IT40" s="231"/>
      <c r="IU40" s="231"/>
      <c r="IV40" s="231"/>
      <c r="IW40" s="231"/>
      <c r="IX40" s="231"/>
      <c r="IY40" s="231"/>
      <c r="IZ40" s="231"/>
      <c r="JA40" s="231"/>
      <c r="JB40" s="231"/>
      <c r="JC40" s="231"/>
      <c r="JD40" s="231"/>
      <c r="JE40" s="231"/>
      <c r="JF40" s="231"/>
      <c r="JG40" s="231"/>
      <c r="JH40" s="231"/>
      <c r="JI40" s="231"/>
      <c r="JJ40" s="231"/>
      <c r="JK40" s="231"/>
      <c r="JL40" s="231"/>
      <c r="JM40" s="231"/>
      <c r="JN40" s="231"/>
      <c r="JO40" s="231"/>
      <c r="JP40" s="231"/>
      <c r="JQ40" s="231"/>
      <c r="JR40" s="231"/>
      <c r="JS40" s="231"/>
      <c r="JT40" s="231"/>
      <c r="JU40" s="231"/>
      <c r="JV40" s="231"/>
      <c r="JW40" s="231"/>
      <c r="JX40" s="231"/>
      <c r="JY40" s="231"/>
      <c r="JZ40" s="231"/>
      <c r="KA40" s="231"/>
      <c r="KB40" s="231"/>
      <c r="KC40" s="231"/>
      <c r="KD40" s="231"/>
      <c r="KE40" s="231"/>
      <c r="KF40" s="231"/>
      <c r="KG40" s="231"/>
      <c r="KH40" s="231"/>
      <c r="KI40" s="231"/>
      <c r="KJ40" s="231"/>
      <c r="KK40" s="231"/>
      <c r="KL40" s="231"/>
      <c r="KM40" s="231"/>
      <c r="KN40" s="231"/>
      <c r="KO40" s="231"/>
      <c r="KP40" s="231"/>
      <c r="KQ40" s="231"/>
      <c r="KR40" s="231"/>
      <c r="KS40" s="231"/>
      <c r="KT40" s="231"/>
      <c r="KU40" s="231"/>
      <c r="KV40" s="231"/>
      <c r="KW40" s="231"/>
      <c r="KX40" s="231"/>
      <c r="KY40" s="231"/>
      <c r="KZ40" s="231"/>
      <c r="LA40" s="231"/>
      <c r="LB40" s="231"/>
      <c r="LC40" s="231"/>
      <c r="LD40" s="231"/>
      <c r="LE40" s="231"/>
      <c r="LF40" s="231"/>
      <c r="LG40" s="231"/>
      <c r="LH40" s="231"/>
      <c r="LI40" s="231"/>
      <c r="LJ40" s="231"/>
      <c r="LK40" s="231"/>
      <c r="LL40" s="231"/>
      <c r="LM40" s="231"/>
      <c r="LN40" s="231"/>
      <c r="LO40" s="231"/>
      <c r="LP40" s="231"/>
      <c r="LQ40" s="231"/>
      <c r="LR40" s="231"/>
      <c r="LS40" s="231"/>
      <c r="LT40" s="231"/>
      <c r="LU40" s="231"/>
      <c r="LV40" s="231"/>
      <c r="LW40" s="231"/>
      <c r="LX40" s="231"/>
      <c r="LY40" s="231"/>
      <c r="LZ40" s="231"/>
      <c r="MA40" s="231"/>
      <c r="MB40" s="231"/>
      <c r="MC40" s="231"/>
      <c r="MD40" s="231"/>
      <c r="ME40" s="231"/>
      <c r="MF40" s="231"/>
      <c r="MG40" s="231"/>
      <c r="MH40" s="231"/>
      <c r="MI40" s="231"/>
      <c r="MJ40" s="231"/>
      <c r="MK40" s="231"/>
      <c r="ML40" s="231"/>
      <c r="MM40" s="231"/>
      <c r="MN40" s="231"/>
      <c r="MO40" s="231"/>
      <c r="MP40" s="231"/>
      <c r="MQ40" s="231"/>
      <c r="MR40" s="231"/>
      <c r="MS40" s="231"/>
      <c r="MT40" s="231"/>
      <c r="MU40" s="231"/>
      <c r="MV40" s="231"/>
      <c r="MW40" s="231"/>
      <c r="MX40" s="231"/>
      <c r="MY40" s="231"/>
      <c r="MZ40" s="231"/>
      <c r="NA40" s="231"/>
      <c r="NB40" s="231"/>
      <c r="NC40" s="231"/>
      <c r="ND40" s="231"/>
      <c r="NE40" s="231"/>
      <c r="NF40" s="231"/>
      <c r="NG40" s="231"/>
      <c r="NH40" s="231"/>
      <c r="NI40" s="231"/>
      <c r="NJ40" s="231"/>
      <c r="NK40" s="231"/>
      <c r="NL40" s="231"/>
      <c r="NM40" s="231"/>
      <c r="NN40" s="231"/>
      <c r="NO40" s="231"/>
      <c r="NP40" s="231"/>
      <c r="NQ40" s="231"/>
      <c r="NR40" s="231"/>
      <c r="NS40" s="231"/>
      <c r="NT40" s="231"/>
      <c r="NU40" s="231"/>
      <c r="NV40" s="231"/>
      <c r="NW40" s="231"/>
      <c r="NX40" s="231"/>
      <c r="NY40" s="231"/>
      <c r="NZ40" s="231"/>
      <c r="OA40" s="231"/>
      <c r="OB40" s="231"/>
      <c r="OC40" s="231"/>
      <c r="OD40" s="231"/>
      <c r="OE40" s="231"/>
      <c r="OF40" s="231"/>
      <c r="OG40" s="231"/>
      <c r="OH40" s="231"/>
      <c r="OI40" s="231"/>
      <c r="OJ40" s="231"/>
      <c r="OK40" s="231"/>
      <c r="OL40" s="231"/>
      <c r="OM40" s="231"/>
      <c r="ON40" s="231"/>
      <c r="OO40" s="231"/>
      <c r="OP40" s="231"/>
      <c r="OQ40" s="231"/>
      <c r="OR40" s="231"/>
      <c r="OS40" s="231"/>
      <c r="OT40" s="231"/>
      <c r="OU40" s="231"/>
      <c r="OV40" s="231"/>
      <c r="OW40" s="231"/>
      <c r="OX40" s="231"/>
      <c r="OY40" s="231"/>
      <c r="OZ40" s="231"/>
      <c r="PA40" s="231"/>
      <c r="PB40" s="231"/>
      <c r="PC40" s="231"/>
      <c r="PD40" s="231"/>
      <c r="PE40" s="231"/>
      <c r="PF40" s="231"/>
      <c r="PG40" s="231"/>
      <c r="PH40" s="231"/>
      <c r="PI40" s="231"/>
      <c r="PJ40" s="231"/>
      <c r="PK40" s="231"/>
      <c r="PL40" s="231"/>
      <c r="PM40" s="231"/>
      <c r="PN40" s="231"/>
      <c r="PO40" s="231"/>
      <c r="PP40" s="231"/>
      <c r="PQ40" s="231"/>
      <c r="PR40" s="231"/>
      <c r="PS40" s="231"/>
      <c r="PT40" s="231"/>
      <c r="PU40" s="231"/>
      <c r="PV40" s="231"/>
      <c r="PW40" s="231"/>
      <c r="PX40" s="231"/>
      <c r="PY40" s="231"/>
      <c r="PZ40" s="231"/>
      <c r="QA40" s="231"/>
      <c r="QB40" s="231"/>
      <c r="QC40" s="231"/>
      <c r="QD40" s="231"/>
      <c r="QE40" s="231"/>
      <c r="QF40" s="231"/>
      <c r="QG40" s="231"/>
      <c r="QH40" s="231"/>
      <c r="QI40" s="231"/>
      <c r="QJ40" s="231"/>
      <c r="QK40" s="231"/>
      <c r="QL40" s="231"/>
      <c r="QM40" s="231"/>
      <c r="QN40" s="231"/>
      <c r="QO40" s="231"/>
      <c r="QP40" s="231"/>
      <c r="QQ40" s="231"/>
      <c r="QR40" s="231"/>
      <c r="QS40" s="231"/>
      <c r="QT40" s="231"/>
      <c r="QU40" s="231"/>
      <c r="QV40" s="231"/>
      <c r="QW40" s="231"/>
      <c r="QX40" s="231"/>
      <c r="QY40" s="231"/>
      <c r="QZ40" s="231"/>
      <c r="RA40" s="231"/>
      <c r="RB40" s="231"/>
      <c r="RC40" s="231"/>
      <c r="RD40" s="231"/>
      <c r="RE40" s="231"/>
      <c r="RF40" s="231"/>
      <c r="RG40" s="231"/>
      <c r="RH40" s="231"/>
      <c r="RI40" s="231"/>
      <c r="RJ40" s="231"/>
      <c r="RK40" s="231"/>
      <c r="RL40" s="231"/>
      <c r="RM40" s="231"/>
      <c r="RN40" s="231"/>
      <c r="RO40" s="231"/>
      <c r="RP40" s="231"/>
      <c r="RQ40" s="231"/>
      <c r="RR40" s="231"/>
      <c r="RS40" s="231"/>
      <c r="RT40" s="231"/>
      <c r="RU40" s="231"/>
      <c r="RV40" s="231"/>
      <c r="RW40" s="231"/>
      <c r="RX40" s="231"/>
      <c r="RY40" s="231"/>
      <c r="RZ40" s="231"/>
      <c r="SA40" s="231"/>
      <c r="SB40" s="231"/>
      <c r="SC40" s="231"/>
      <c r="SD40" s="231"/>
      <c r="SE40" s="231"/>
      <c r="SF40" s="231"/>
      <c r="SG40" s="231"/>
      <c r="SH40" s="231"/>
      <c r="SI40" s="231"/>
      <c r="SJ40" s="231"/>
      <c r="SK40" s="231"/>
      <c r="SL40" s="231"/>
      <c r="SM40" s="231"/>
    </row>
    <row r="41" spans="1:507" s="35" customFormat="1" ht="14.25">
      <c r="A41" s="430"/>
      <c r="B41" s="466" t="s">
        <v>152</v>
      </c>
      <c r="C41" s="437"/>
      <c r="D41" s="437"/>
      <c r="E41" s="37"/>
      <c r="F41" s="474"/>
      <c r="G41" s="38"/>
      <c r="H41" s="1279"/>
      <c r="I41" s="38"/>
      <c r="J41" s="38"/>
      <c r="K41" s="38"/>
      <c r="L41" s="483">
        <v>295800</v>
      </c>
      <c r="M41" s="678">
        <f t="shared" si="19"/>
        <v>295800</v>
      </c>
      <c r="N41" s="434">
        <v>0</v>
      </c>
      <c r="O41" s="438">
        <f t="shared" si="20"/>
        <v>273635.52266419982</v>
      </c>
      <c r="P41" s="438">
        <f t="shared" si="21"/>
        <v>273635.52266419982</v>
      </c>
      <c r="Q41" s="1261"/>
      <c r="R41" s="39"/>
      <c r="S41" s="44"/>
      <c r="T41" s="40"/>
      <c r="U41" s="40"/>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c r="BU41" s="231"/>
      <c r="BV41" s="231"/>
      <c r="BW41" s="231"/>
      <c r="BX41" s="231"/>
      <c r="BY41" s="231"/>
      <c r="BZ41" s="231"/>
      <c r="CA41" s="231"/>
      <c r="CB41" s="231"/>
      <c r="CC41" s="231"/>
      <c r="CD41" s="231"/>
      <c r="CE41" s="231"/>
      <c r="CF41" s="231"/>
      <c r="CG41" s="231"/>
      <c r="CH41" s="231"/>
      <c r="CI41" s="231"/>
      <c r="CJ41" s="231"/>
      <c r="CK41" s="231"/>
      <c r="CL41" s="231"/>
      <c r="CM41" s="231"/>
      <c r="CN41" s="231"/>
      <c r="CO41" s="231"/>
      <c r="CP41" s="231"/>
      <c r="CQ41" s="231"/>
      <c r="CR41" s="231"/>
      <c r="CS41" s="231"/>
      <c r="CT41" s="231"/>
      <c r="CU41" s="231"/>
      <c r="CV41" s="231"/>
      <c r="CW41" s="231"/>
      <c r="CX41" s="231"/>
      <c r="CY41" s="231"/>
      <c r="CZ41" s="231"/>
      <c r="DA41" s="231"/>
      <c r="DB41" s="231"/>
      <c r="DC41" s="231"/>
      <c r="DD41" s="231"/>
      <c r="DE41" s="231"/>
      <c r="DF41" s="231"/>
      <c r="DG41" s="231"/>
      <c r="DH41" s="231"/>
      <c r="DI41" s="231"/>
      <c r="DJ41" s="231"/>
      <c r="DK41" s="231"/>
      <c r="DL41" s="231"/>
      <c r="DM41" s="231"/>
      <c r="DN41" s="231"/>
      <c r="DO41" s="231"/>
      <c r="DP41" s="231"/>
      <c r="DQ41" s="231"/>
      <c r="DR41" s="231"/>
      <c r="DS41" s="231"/>
      <c r="DT41" s="231"/>
      <c r="DU41" s="231"/>
      <c r="DV41" s="231"/>
      <c r="DW41" s="231"/>
      <c r="DX41" s="231"/>
      <c r="DY41" s="231"/>
      <c r="DZ41" s="231"/>
      <c r="EA41" s="231"/>
      <c r="EB41" s="231"/>
      <c r="EC41" s="231"/>
      <c r="ED41" s="231"/>
      <c r="EE41" s="231"/>
      <c r="EF41" s="231"/>
      <c r="EG41" s="231"/>
      <c r="EH41" s="231"/>
      <c r="EI41" s="231"/>
      <c r="EJ41" s="231"/>
      <c r="EK41" s="231"/>
      <c r="EL41" s="231"/>
      <c r="EM41" s="231"/>
      <c r="EN41" s="231"/>
      <c r="EO41" s="231"/>
      <c r="EP41" s="231"/>
      <c r="EQ41" s="231"/>
      <c r="ER41" s="231"/>
      <c r="ES41" s="231"/>
      <c r="ET41" s="231"/>
      <c r="EU41" s="231"/>
      <c r="EV41" s="23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231"/>
      <c r="GD41" s="231"/>
      <c r="GE41" s="231"/>
      <c r="GF41" s="231"/>
      <c r="GG41" s="231"/>
      <c r="GH41" s="231"/>
      <c r="GI41" s="231"/>
      <c r="GJ41" s="231"/>
      <c r="GK41" s="231"/>
      <c r="GL41" s="231"/>
      <c r="GM41" s="231"/>
      <c r="GN41" s="231"/>
      <c r="GO41" s="231"/>
      <c r="GP41" s="231"/>
      <c r="GQ41" s="231"/>
      <c r="GR41" s="231"/>
      <c r="GS41" s="231"/>
      <c r="GT41" s="231"/>
      <c r="GU41" s="231"/>
      <c r="GV41" s="231"/>
      <c r="GW41" s="231"/>
      <c r="GX41" s="231"/>
      <c r="GY41" s="231"/>
      <c r="GZ41" s="231"/>
      <c r="HA41" s="231"/>
      <c r="HB41" s="231"/>
      <c r="HC41" s="231"/>
      <c r="HD41" s="231"/>
      <c r="HE41" s="231"/>
      <c r="HF41" s="231"/>
      <c r="HG41" s="231"/>
      <c r="HH41" s="231"/>
      <c r="HI41" s="231"/>
      <c r="HJ41" s="231"/>
      <c r="HK41" s="231"/>
      <c r="HL41" s="231"/>
      <c r="HM41" s="231"/>
      <c r="HN41" s="231"/>
      <c r="HO41" s="231"/>
      <c r="HP41" s="231"/>
      <c r="HQ41" s="231"/>
      <c r="HR41" s="231"/>
      <c r="HS41" s="231"/>
      <c r="HT41" s="231"/>
      <c r="HU41" s="231"/>
      <c r="HV41" s="231"/>
      <c r="HW41" s="231"/>
      <c r="HX41" s="231"/>
      <c r="HY41" s="231"/>
      <c r="HZ41" s="231"/>
      <c r="IA41" s="231"/>
      <c r="IB41" s="231"/>
      <c r="IC41" s="231"/>
      <c r="ID41" s="231"/>
      <c r="IE41" s="231"/>
      <c r="IF41" s="231"/>
      <c r="IG41" s="231"/>
      <c r="IH41" s="231"/>
      <c r="II41" s="231"/>
      <c r="IJ41" s="231"/>
      <c r="IK41" s="231"/>
      <c r="IL41" s="231"/>
      <c r="IM41" s="231"/>
      <c r="IN41" s="231"/>
      <c r="IO41" s="231"/>
      <c r="IP41" s="231"/>
      <c r="IQ41" s="231"/>
      <c r="IR41" s="231"/>
      <c r="IS41" s="231"/>
      <c r="IT41" s="231"/>
      <c r="IU41" s="231"/>
      <c r="IV41" s="231"/>
      <c r="IW41" s="231"/>
      <c r="IX41" s="231"/>
      <c r="IY41" s="231"/>
      <c r="IZ41" s="231"/>
      <c r="JA41" s="231"/>
      <c r="JB41" s="231"/>
      <c r="JC41" s="231"/>
      <c r="JD41" s="231"/>
      <c r="JE41" s="231"/>
      <c r="JF41" s="231"/>
      <c r="JG41" s="231"/>
      <c r="JH41" s="231"/>
      <c r="JI41" s="231"/>
      <c r="JJ41" s="231"/>
      <c r="JK41" s="231"/>
      <c r="JL41" s="231"/>
      <c r="JM41" s="231"/>
      <c r="JN41" s="231"/>
      <c r="JO41" s="231"/>
      <c r="JP41" s="231"/>
      <c r="JQ41" s="231"/>
      <c r="JR41" s="231"/>
      <c r="JS41" s="231"/>
      <c r="JT41" s="231"/>
      <c r="JU41" s="231"/>
      <c r="JV41" s="231"/>
      <c r="JW41" s="231"/>
      <c r="JX41" s="231"/>
      <c r="JY41" s="231"/>
      <c r="JZ41" s="231"/>
      <c r="KA41" s="231"/>
      <c r="KB41" s="231"/>
      <c r="KC41" s="231"/>
      <c r="KD41" s="231"/>
      <c r="KE41" s="231"/>
      <c r="KF41" s="231"/>
      <c r="KG41" s="231"/>
      <c r="KH41" s="231"/>
      <c r="KI41" s="231"/>
      <c r="KJ41" s="231"/>
      <c r="KK41" s="231"/>
      <c r="KL41" s="231"/>
      <c r="KM41" s="231"/>
      <c r="KN41" s="231"/>
      <c r="KO41" s="231"/>
      <c r="KP41" s="231"/>
      <c r="KQ41" s="231"/>
      <c r="KR41" s="231"/>
      <c r="KS41" s="231"/>
      <c r="KT41" s="231"/>
      <c r="KU41" s="231"/>
      <c r="KV41" s="231"/>
      <c r="KW41" s="231"/>
      <c r="KX41" s="231"/>
      <c r="KY41" s="231"/>
      <c r="KZ41" s="231"/>
      <c r="LA41" s="231"/>
      <c r="LB41" s="231"/>
      <c r="LC41" s="231"/>
      <c r="LD41" s="231"/>
      <c r="LE41" s="231"/>
      <c r="LF41" s="231"/>
      <c r="LG41" s="231"/>
      <c r="LH41" s="231"/>
      <c r="LI41" s="231"/>
      <c r="LJ41" s="231"/>
      <c r="LK41" s="231"/>
      <c r="LL41" s="231"/>
      <c r="LM41" s="231"/>
      <c r="LN41" s="231"/>
      <c r="LO41" s="231"/>
      <c r="LP41" s="231"/>
      <c r="LQ41" s="231"/>
      <c r="LR41" s="231"/>
      <c r="LS41" s="231"/>
      <c r="LT41" s="231"/>
      <c r="LU41" s="231"/>
      <c r="LV41" s="231"/>
      <c r="LW41" s="231"/>
      <c r="LX41" s="231"/>
      <c r="LY41" s="231"/>
      <c r="LZ41" s="231"/>
      <c r="MA41" s="231"/>
      <c r="MB41" s="231"/>
      <c r="MC41" s="231"/>
      <c r="MD41" s="231"/>
      <c r="ME41" s="231"/>
      <c r="MF41" s="231"/>
      <c r="MG41" s="231"/>
      <c r="MH41" s="231"/>
      <c r="MI41" s="231"/>
      <c r="MJ41" s="231"/>
      <c r="MK41" s="231"/>
      <c r="ML41" s="231"/>
      <c r="MM41" s="231"/>
      <c r="MN41" s="231"/>
      <c r="MO41" s="231"/>
      <c r="MP41" s="231"/>
      <c r="MQ41" s="231"/>
      <c r="MR41" s="231"/>
      <c r="MS41" s="231"/>
      <c r="MT41" s="231"/>
      <c r="MU41" s="231"/>
      <c r="MV41" s="231"/>
      <c r="MW41" s="231"/>
      <c r="MX41" s="231"/>
      <c r="MY41" s="231"/>
      <c r="MZ41" s="231"/>
      <c r="NA41" s="231"/>
      <c r="NB41" s="231"/>
      <c r="NC41" s="231"/>
      <c r="ND41" s="231"/>
      <c r="NE41" s="231"/>
      <c r="NF41" s="231"/>
      <c r="NG41" s="231"/>
      <c r="NH41" s="231"/>
      <c r="NI41" s="231"/>
      <c r="NJ41" s="231"/>
      <c r="NK41" s="231"/>
      <c r="NL41" s="231"/>
      <c r="NM41" s="231"/>
      <c r="NN41" s="231"/>
      <c r="NO41" s="231"/>
      <c r="NP41" s="231"/>
      <c r="NQ41" s="231"/>
      <c r="NR41" s="231"/>
      <c r="NS41" s="231"/>
      <c r="NT41" s="231"/>
      <c r="NU41" s="231"/>
      <c r="NV41" s="231"/>
      <c r="NW41" s="231"/>
      <c r="NX41" s="231"/>
      <c r="NY41" s="231"/>
      <c r="NZ41" s="231"/>
      <c r="OA41" s="231"/>
      <c r="OB41" s="231"/>
      <c r="OC41" s="231"/>
      <c r="OD41" s="231"/>
      <c r="OE41" s="231"/>
      <c r="OF41" s="231"/>
      <c r="OG41" s="231"/>
      <c r="OH41" s="231"/>
      <c r="OI41" s="231"/>
      <c r="OJ41" s="231"/>
      <c r="OK41" s="231"/>
      <c r="OL41" s="231"/>
      <c r="OM41" s="231"/>
      <c r="ON41" s="231"/>
      <c r="OO41" s="231"/>
      <c r="OP41" s="231"/>
      <c r="OQ41" s="231"/>
      <c r="OR41" s="231"/>
      <c r="OS41" s="231"/>
      <c r="OT41" s="231"/>
      <c r="OU41" s="231"/>
      <c r="OV41" s="231"/>
      <c r="OW41" s="231"/>
      <c r="OX41" s="231"/>
      <c r="OY41" s="231"/>
      <c r="OZ41" s="231"/>
      <c r="PA41" s="231"/>
      <c r="PB41" s="231"/>
      <c r="PC41" s="231"/>
      <c r="PD41" s="231"/>
      <c r="PE41" s="231"/>
      <c r="PF41" s="231"/>
      <c r="PG41" s="231"/>
      <c r="PH41" s="231"/>
      <c r="PI41" s="231"/>
      <c r="PJ41" s="231"/>
      <c r="PK41" s="231"/>
      <c r="PL41" s="231"/>
      <c r="PM41" s="231"/>
      <c r="PN41" s="231"/>
      <c r="PO41" s="231"/>
      <c r="PP41" s="231"/>
      <c r="PQ41" s="231"/>
      <c r="PR41" s="231"/>
      <c r="PS41" s="231"/>
      <c r="PT41" s="231"/>
      <c r="PU41" s="231"/>
      <c r="PV41" s="231"/>
      <c r="PW41" s="231"/>
      <c r="PX41" s="231"/>
      <c r="PY41" s="231"/>
      <c r="PZ41" s="231"/>
      <c r="QA41" s="231"/>
      <c r="QB41" s="231"/>
      <c r="QC41" s="231"/>
      <c r="QD41" s="231"/>
      <c r="QE41" s="231"/>
      <c r="QF41" s="231"/>
      <c r="QG41" s="231"/>
      <c r="QH41" s="231"/>
      <c r="QI41" s="231"/>
      <c r="QJ41" s="231"/>
      <c r="QK41" s="231"/>
      <c r="QL41" s="231"/>
      <c r="QM41" s="231"/>
      <c r="QN41" s="231"/>
      <c r="QO41" s="231"/>
      <c r="QP41" s="231"/>
      <c r="QQ41" s="231"/>
      <c r="QR41" s="231"/>
      <c r="QS41" s="231"/>
      <c r="QT41" s="231"/>
      <c r="QU41" s="231"/>
      <c r="QV41" s="231"/>
      <c r="QW41" s="231"/>
      <c r="QX41" s="231"/>
      <c r="QY41" s="231"/>
      <c r="QZ41" s="231"/>
      <c r="RA41" s="231"/>
      <c r="RB41" s="231"/>
      <c r="RC41" s="231"/>
      <c r="RD41" s="231"/>
      <c r="RE41" s="231"/>
      <c r="RF41" s="231"/>
      <c r="RG41" s="231"/>
      <c r="RH41" s="231"/>
      <c r="RI41" s="231"/>
      <c r="RJ41" s="231"/>
      <c r="RK41" s="231"/>
      <c r="RL41" s="231"/>
      <c r="RM41" s="231"/>
      <c r="RN41" s="231"/>
      <c r="RO41" s="231"/>
      <c r="RP41" s="231"/>
      <c r="RQ41" s="231"/>
      <c r="RR41" s="231"/>
      <c r="RS41" s="231"/>
      <c r="RT41" s="231"/>
      <c r="RU41" s="231"/>
      <c r="RV41" s="231"/>
      <c r="RW41" s="231"/>
      <c r="RX41" s="231"/>
      <c r="RY41" s="231"/>
      <c r="RZ41" s="231"/>
      <c r="SA41" s="231"/>
      <c r="SB41" s="231"/>
      <c r="SC41" s="231"/>
      <c r="SD41" s="231"/>
      <c r="SE41" s="231"/>
      <c r="SF41" s="231"/>
      <c r="SG41" s="231"/>
      <c r="SH41" s="231"/>
      <c r="SI41" s="231"/>
      <c r="SJ41" s="231"/>
      <c r="SK41" s="231"/>
      <c r="SL41" s="231"/>
      <c r="SM41" s="231"/>
    </row>
    <row r="42" spans="1:507" s="35" customFormat="1" ht="14.25">
      <c r="A42" s="430"/>
      <c r="B42" s="466" t="s">
        <v>153</v>
      </c>
      <c r="C42" s="437"/>
      <c r="D42" s="437"/>
      <c r="E42" s="37"/>
      <c r="F42" s="474"/>
      <c r="G42" s="38"/>
      <c r="H42" s="1279"/>
      <c r="I42" s="38"/>
      <c r="J42" s="38"/>
      <c r="K42" s="38"/>
      <c r="L42" s="483">
        <v>234900</v>
      </c>
      <c r="M42" s="678">
        <f t="shared" si="19"/>
        <v>234900</v>
      </c>
      <c r="N42" s="434">
        <v>0</v>
      </c>
      <c r="O42" s="438">
        <f t="shared" si="20"/>
        <v>217298.79740980573</v>
      </c>
      <c r="P42" s="438">
        <f t="shared" si="21"/>
        <v>217298.79740980573</v>
      </c>
      <c r="Q42" s="1261"/>
      <c r="R42" s="39"/>
      <c r="S42" s="44"/>
      <c r="T42" s="40"/>
      <c r="U42" s="40"/>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c r="BU42" s="231"/>
      <c r="BV42" s="231"/>
      <c r="BW42" s="231"/>
      <c r="BX42" s="231"/>
      <c r="BY42" s="231"/>
      <c r="BZ42" s="231"/>
      <c r="CA42" s="231"/>
      <c r="CB42" s="231"/>
      <c r="CC42" s="231"/>
      <c r="CD42" s="231"/>
      <c r="CE42" s="231"/>
      <c r="CF42" s="231"/>
      <c r="CG42" s="231"/>
      <c r="CH42" s="231"/>
      <c r="CI42" s="231"/>
      <c r="CJ42" s="231"/>
      <c r="CK42" s="231"/>
      <c r="CL42" s="231"/>
      <c r="CM42" s="231"/>
      <c r="CN42" s="231"/>
      <c r="CO42" s="231"/>
      <c r="CP42" s="231"/>
      <c r="CQ42" s="231"/>
      <c r="CR42" s="231"/>
      <c r="CS42" s="231"/>
      <c r="CT42" s="231"/>
      <c r="CU42" s="231"/>
      <c r="CV42" s="231"/>
      <c r="CW42" s="231"/>
      <c r="CX42" s="231"/>
      <c r="CY42" s="231"/>
      <c r="CZ42" s="231"/>
      <c r="DA42" s="231"/>
      <c r="DB42" s="231"/>
      <c r="DC42" s="231"/>
      <c r="DD42" s="231"/>
      <c r="DE42" s="231"/>
      <c r="DF42" s="231"/>
      <c r="DG42" s="231"/>
      <c r="DH42" s="231"/>
      <c r="DI42" s="231"/>
      <c r="DJ42" s="231"/>
      <c r="DK42" s="231"/>
      <c r="DL42" s="231"/>
      <c r="DM42" s="231"/>
      <c r="DN42" s="231"/>
      <c r="DO42" s="231"/>
      <c r="DP42" s="231"/>
      <c r="DQ42" s="231"/>
      <c r="DR42" s="231"/>
      <c r="DS42" s="231"/>
      <c r="DT42" s="231"/>
      <c r="DU42" s="231"/>
      <c r="DV42" s="231"/>
      <c r="DW42" s="231"/>
      <c r="DX42" s="231"/>
      <c r="DY42" s="231"/>
      <c r="DZ42" s="231"/>
      <c r="EA42" s="231"/>
      <c r="EB42" s="231"/>
      <c r="EC42" s="231"/>
      <c r="ED42" s="231"/>
      <c r="EE42" s="231"/>
      <c r="EF42" s="231"/>
      <c r="EG42" s="231"/>
      <c r="EH42" s="231"/>
      <c r="EI42" s="231"/>
      <c r="EJ42" s="231"/>
      <c r="EK42" s="231"/>
      <c r="EL42" s="231"/>
      <c r="EM42" s="231"/>
      <c r="EN42" s="231"/>
      <c r="EO42" s="231"/>
      <c r="EP42" s="231"/>
      <c r="EQ42" s="231"/>
      <c r="ER42" s="231"/>
      <c r="ES42" s="231"/>
      <c r="ET42" s="231"/>
      <c r="EU42" s="231"/>
      <c r="EV42" s="23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231"/>
      <c r="GD42" s="231"/>
      <c r="GE42" s="231"/>
      <c r="GF42" s="231"/>
      <c r="GG42" s="231"/>
      <c r="GH42" s="231"/>
      <c r="GI42" s="231"/>
      <c r="GJ42" s="231"/>
      <c r="GK42" s="231"/>
      <c r="GL42" s="231"/>
      <c r="GM42" s="231"/>
      <c r="GN42" s="231"/>
      <c r="GO42" s="231"/>
      <c r="GP42" s="231"/>
      <c r="GQ42" s="231"/>
      <c r="GR42" s="231"/>
      <c r="GS42" s="231"/>
      <c r="GT42" s="231"/>
      <c r="GU42" s="231"/>
      <c r="GV42" s="231"/>
      <c r="GW42" s="231"/>
      <c r="GX42" s="231"/>
      <c r="GY42" s="231"/>
      <c r="GZ42" s="231"/>
      <c r="HA42" s="231"/>
      <c r="HB42" s="231"/>
      <c r="HC42" s="231"/>
      <c r="HD42" s="231"/>
      <c r="HE42" s="231"/>
      <c r="HF42" s="231"/>
      <c r="HG42" s="231"/>
      <c r="HH42" s="231"/>
      <c r="HI42" s="231"/>
      <c r="HJ42" s="231"/>
      <c r="HK42" s="231"/>
      <c r="HL42" s="231"/>
      <c r="HM42" s="231"/>
      <c r="HN42" s="231"/>
      <c r="HO42" s="231"/>
      <c r="HP42" s="231"/>
      <c r="HQ42" s="231"/>
      <c r="HR42" s="231"/>
      <c r="HS42" s="231"/>
      <c r="HT42" s="231"/>
      <c r="HU42" s="231"/>
      <c r="HV42" s="231"/>
      <c r="HW42" s="231"/>
      <c r="HX42" s="231"/>
      <c r="HY42" s="231"/>
      <c r="HZ42" s="231"/>
      <c r="IA42" s="231"/>
      <c r="IB42" s="231"/>
      <c r="IC42" s="231"/>
      <c r="ID42" s="231"/>
      <c r="IE42" s="231"/>
      <c r="IF42" s="231"/>
      <c r="IG42" s="231"/>
      <c r="IH42" s="231"/>
      <c r="II42" s="231"/>
      <c r="IJ42" s="231"/>
      <c r="IK42" s="231"/>
      <c r="IL42" s="231"/>
      <c r="IM42" s="231"/>
      <c r="IN42" s="231"/>
      <c r="IO42" s="231"/>
      <c r="IP42" s="231"/>
      <c r="IQ42" s="231"/>
      <c r="IR42" s="231"/>
      <c r="IS42" s="231"/>
      <c r="IT42" s="231"/>
      <c r="IU42" s="231"/>
      <c r="IV42" s="231"/>
      <c r="IW42" s="231"/>
      <c r="IX42" s="231"/>
      <c r="IY42" s="231"/>
      <c r="IZ42" s="231"/>
      <c r="JA42" s="231"/>
      <c r="JB42" s="231"/>
      <c r="JC42" s="231"/>
      <c r="JD42" s="231"/>
      <c r="JE42" s="231"/>
      <c r="JF42" s="231"/>
      <c r="JG42" s="231"/>
      <c r="JH42" s="231"/>
      <c r="JI42" s="231"/>
      <c r="JJ42" s="231"/>
      <c r="JK42" s="231"/>
      <c r="JL42" s="231"/>
      <c r="JM42" s="231"/>
      <c r="JN42" s="231"/>
      <c r="JO42" s="231"/>
      <c r="JP42" s="231"/>
      <c r="JQ42" s="231"/>
      <c r="JR42" s="231"/>
      <c r="JS42" s="231"/>
      <c r="JT42" s="231"/>
      <c r="JU42" s="231"/>
      <c r="JV42" s="231"/>
      <c r="JW42" s="231"/>
      <c r="JX42" s="231"/>
      <c r="JY42" s="231"/>
      <c r="JZ42" s="231"/>
      <c r="KA42" s="231"/>
      <c r="KB42" s="231"/>
      <c r="KC42" s="231"/>
      <c r="KD42" s="231"/>
      <c r="KE42" s="231"/>
      <c r="KF42" s="231"/>
      <c r="KG42" s="231"/>
      <c r="KH42" s="231"/>
      <c r="KI42" s="231"/>
      <c r="KJ42" s="231"/>
      <c r="KK42" s="231"/>
      <c r="KL42" s="231"/>
      <c r="KM42" s="231"/>
      <c r="KN42" s="231"/>
      <c r="KO42" s="231"/>
      <c r="KP42" s="231"/>
      <c r="KQ42" s="231"/>
      <c r="KR42" s="231"/>
      <c r="KS42" s="231"/>
      <c r="KT42" s="231"/>
      <c r="KU42" s="231"/>
      <c r="KV42" s="231"/>
      <c r="KW42" s="231"/>
      <c r="KX42" s="231"/>
      <c r="KY42" s="231"/>
      <c r="KZ42" s="231"/>
      <c r="LA42" s="231"/>
      <c r="LB42" s="231"/>
      <c r="LC42" s="231"/>
      <c r="LD42" s="231"/>
      <c r="LE42" s="231"/>
      <c r="LF42" s="231"/>
      <c r="LG42" s="231"/>
      <c r="LH42" s="231"/>
      <c r="LI42" s="231"/>
      <c r="LJ42" s="231"/>
      <c r="LK42" s="231"/>
      <c r="LL42" s="231"/>
      <c r="LM42" s="231"/>
      <c r="LN42" s="231"/>
      <c r="LO42" s="231"/>
      <c r="LP42" s="231"/>
      <c r="LQ42" s="231"/>
      <c r="LR42" s="231"/>
      <c r="LS42" s="231"/>
      <c r="LT42" s="231"/>
      <c r="LU42" s="231"/>
      <c r="LV42" s="231"/>
      <c r="LW42" s="231"/>
      <c r="LX42" s="231"/>
      <c r="LY42" s="231"/>
      <c r="LZ42" s="231"/>
      <c r="MA42" s="231"/>
      <c r="MB42" s="231"/>
      <c r="MC42" s="231"/>
      <c r="MD42" s="231"/>
      <c r="ME42" s="231"/>
      <c r="MF42" s="231"/>
      <c r="MG42" s="231"/>
      <c r="MH42" s="231"/>
      <c r="MI42" s="231"/>
      <c r="MJ42" s="231"/>
      <c r="MK42" s="231"/>
      <c r="ML42" s="231"/>
      <c r="MM42" s="231"/>
      <c r="MN42" s="231"/>
      <c r="MO42" s="231"/>
      <c r="MP42" s="231"/>
      <c r="MQ42" s="231"/>
      <c r="MR42" s="231"/>
      <c r="MS42" s="231"/>
      <c r="MT42" s="231"/>
      <c r="MU42" s="231"/>
      <c r="MV42" s="231"/>
      <c r="MW42" s="231"/>
      <c r="MX42" s="231"/>
      <c r="MY42" s="231"/>
      <c r="MZ42" s="231"/>
      <c r="NA42" s="231"/>
      <c r="NB42" s="231"/>
      <c r="NC42" s="231"/>
      <c r="ND42" s="231"/>
      <c r="NE42" s="231"/>
      <c r="NF42" s="231"/>
      <c r="NG42" s="231"/>
      <c r="NH42" s="231"/>
      <c r="NI42" s="231"/>
      <c r="NJ42" s="231"/>
      <c r="NK42" s="231"/>
      <c r="NL42" s="231"/>
      <c r="NM42" s="231"/>
      <c r="NN42" s="231"/>
      <c r="NO42" s="231"/>
      <c r="NP42" s="231"/>
      <c r="NQ42" s="231"/>
      <c r="NR42" s="231"/>
      <c r="NS42" s="231"/>
      <c r="NT42" s="231"/>
      <c r="NU42" s="231"/>
      <c r="NV42" s="231"/>
      <c r="NW42" s="231"/>
      <c r="NX42" s="231"/>
      <c r="NY42" s="231"/>
      <c r="NZ42" s="231"/>
      <c r="OA42" s="231"/>
      <c r="OB42" s="231"/>
      <c r="OC42" s="231"/>
      <c r="OD42" s="231"/>
      <c r="OE42" s="231"/>
      <c r="OF42" s="231"/>
      <c r="OG42" s="231"/>
      <c r="OH42" s="231"/>
      <c r="OI42" s="231"/>
      <c r="OJ42" s="231"/>
      <c r="OK42" s="231"/>
      <c r="OL42" s="231"/>
      <c r="OM42" s="231"/>
      <c r="ON42" s="231"/>
      <c r="OO42" s="231"/>
      <c r="OP42" s="231"/>
      <c r="OQ42" s="231"/>
      <c r="OR42" s="231"/>
      <c r="OS42" s="231"/>
      <c r="OT42" s="231"/>
      <c r="OU42" s="231"/>
      <c r="OV42" s="231"/>
      <c r="OW42" s="231"/>
      <c r="OX42" s="231"/>
      <c r="OY42" s="231"/>
      <c r="OZ42" s="231"/>
      <c r="PA42" s="231"/>
      <c r="PB42" s="231"/>
      <c r="PC42" s="231"/>
      <c r="PD42" s="231"/>
      <c r="PE42" s="231"/>
      <c r="PF42" s="231"/>
      <c r="PG42" s="231"/>
      <c r="PH42" s="231"/>
      <c r="PI42" s="231"/>
      <c r="PJ42" s="231"/>
      <c r="PK42" s="231"/>
      <c r="PL42" s="231"/>
      <c r="PM42" s="231"/>
      <c r="PN42" s="231"/>
      <c r="PO42" s="231"/>
      <c r="PP42" s="231"/>
      <c r="PQ42" s="231"/>
      <c r="PR42" s="231"/>
      <c r="PS42" s="231"/>
      <c r="PT42" s="231"/>
      <c r="PU42" s="231"/>
      <c r="PV42" s="231"/>
      <c r="PW42" s="231"/>
      <c r="PX42" s="231"/>
      <c r="PY42" s="231"/>
      <c r="PZ42" s="231"/>
      <c r="QA42" s="231"/>
      <c r="QB42" s="231"/>
      <c r="QC42" s="231"/>
      <c r="QD42" s="231"/>
      <c r="QE42" s="231"/>
      <c r="QF42" s="231"/>
      <c r="QG42" s="231"/>
      <c r="QH42" s="231"/>
      <c r="QI42" s="231"/>
      <c r="QJ42" s="231"/>
      <c r="QK42" s="231"/>
      <c r="QL42" s="231"/>
      <c r="QM42" s="231"/>
      <c r="QN42" s="231"/>
      <c r="QO42" s="231"/>
      <c r="QP42" s="231"/>
      <c r="QQ42" s="231"/>
      <c r="QR42" s="231"/>
      <c r="QS42" s="231"/>
      <c r="QT42" s="231"/>
      <c r="QU42" s="231"/>
      <c r="QV42" s="231"/>
      <c r="QW42" s="231"/>
      <c r="QX42" s="231"/>
      <c r="QY42" s="231"/>
      <c r="QZ42" s="231"/>
      <c r="RA42" s="231"/>
      <c r="RB42" s="231"/>
      <c r="RC42" s="231"/>
      <c r="RD42" s="231"/>
      <c r="RE42" s="231"/>
      <c r="RF42" s="231"/>
      <c r="RG42" s="231"/>
      <c r="RH42" s="231"/>
      <c r="RI42" s="231"/>
      <c r="RJ42" s="231"/>
      <c r="RK42" s="231"/>
      <c r="RL42" s="231"/>
      <c r="RM42" s="231"/>
      <c r="RN42" s="231"/>
      <c r="RO42" s="231"/>
      <c r="RP42" s="231"/>
      <c r="RQ42" s="231"/>
      <c r="RR42" s="231"/>
      <c r="RS42" s="231"/>
      <c r="RT42" s="231"/>
      <c r="RU42" s="231"/>
      <c r="RV42" s="231"/>
      <c r="RW42" s="231"/>
      <c r="RX42" s="231"/>
      <c r="RY42" s="231"/>
      <c r="RZ42" s="231"/>
      <c r="SA42" s="231"/>
      <c r="SB42" s="231"/>
      <c r="SC42" s="231"/>
      <c r="SD42" s="231"/>
      <c r="SE42" s="231"/>
      <c r="SF42" s="231"/>
      <c r="SG42" s="231"/>
      <c r="SH42" s="231"/>
      <c r="SI42" s="231"/>
      <c r="SJ42" s="231"/>
      <c r="SK42" s="231"/>
      <c r="SL42" s="231"/>
      <c r="SM42" s="231"/>
    </row>
    <row r="43" spans="1:507" s="35" customFormat="1" ht="14.25">
      <c r="A43" s="430"/>
      <c r="B43" s="466" t="s">
        <v>154</v>
      </c>
      <c r="C43" s="437"/>
      <c r="D43" s="437"/>
      <c r="E43" s="37"/>
      <c r="F43" s="474"/>
      <c r="G43" s="38"/>
      <c r="H43" s="1279"/>
      <c r="I43" s="38"/>
      <c r="J43" s="38"/>
      <c r="K43" s="38"/>
      <c r="L43" s="483">
        <v>9450</v>
      </c>
      <c r="M43" s="678">
        <f t="shared" si="19"/>
        <v>9450</v>
      </c>
      <c r="N43" s="434">
        <v>0</v>
      </c>
      <c r="O43" s="438">
        <f t="shared" si="20"/>
        <v>8741.9056429232187</v>
      </c>
      <c r="P43" s="438">
        <f t="shared" si="21"/>
        <v>8741.9056429232187</v>
      </c>
      <c r="Q43" s="1261"/>
      <c r="R43" s="39"/>
      <c r="S43" s="44"/>
      <c r="T43" s="40"/>
      <c r="U43" s="40"/>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R43" s="231"/>
      <c r="CS43" s="231"/>
      <c r="CT43" s="231"/>
      <c r="CU43" s="231"/>
      <c r="CV43" s="231"/>
      <c r="CW43" s="231"/>
      <c r="CX43" s="231"/>
      <c r="CY43" s="231"/>
      <c r="CZ43" s="231"/>
      <c r="DA43" s="231"/>
      <c r="DB43" s="231"/>
      <c r="DC43" s="231"/>
      <c r="DD43" s="231"/>
      <c r="DE43" s="231"/>
      <c r="DF43" s="231"/>
      <c r="DG43" s="231"/>
      <c r="DH43" s="231"/>
      <c r="DI43" s="231"/>
      <c r="DJ43" s="231"/>
      <c r="DK43" s="231"/>
      <c r="DL43" s="231"/>
      <c r="DM43" s="231"/>
      <c r="DN43" s="231"/>
      <c r="DO43" s="231"/>
      <c r="DP43" s="231"/>
      <c r="DQ43" s="231"/>
      <c r="DR43" s="231"/>
      <c r="DS43" s="231"/>
      <c r="DT43" s="231"/>
      <c r="DU43" s="231"/>
      <c r="DV43" s="231"/>
      <c r="DW43" s="231"/>
      <c r="DX43" s="231"/>
      <c r="DY43" s="231"/>
      <c r="DZ43" s="231"/>
      <c r="EA43" s="231"/>
      <c r="EB43" s="231"/>
      <c r="EC43" s="231"/>
      <c r="ED43" s="231"/>
      <c r="EE43" s="231"/>
      <c r="EF43" s="231"/>
      <c r="EG43" s="231"/>
      <c r="EH43" s="231"/>
      <c r="EI43" s="231"/>
      <c r="EJ43" s="231"/>
      <c r="EK43" s="231"/>
      <c r="EL43" s="231"/>
      <c r="EM43" s="231"/>
      <c r="EN43" s="231"/>
      <c r="EO43" s="231"/>
      <c r="EP43" s="231"/>
      <c r="EQ43" s="231"/>
      <c r="ER43" s="231"/>
      <c r="ES43" s="231"/>
      <c r="ET43" s="231"/>
      <c r="EU43" s="231"/>
      <c r="EV43" s="23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231"/>
      <c r="GD43" s="231"/>
      <c r="GE43" s="231"/>
      <c r="GF43" s="231"/>
      <c r="GG43" s="231"/>
      <c r="GH43" s="231"/>
      <c r="GI43" s="231"/>
      <c r="GJ43" s="231"/>
      <c r="GK43" s="231"/>
      <c r="GL43" s="231"/>
      <c r="GM43" s="231"/>
      <c r="GN43" s="231"/>
      <c r="GO43" s="231"/>
      <c r="GP43" s="231"/>
      <c r="GQ43" s="231"/>
      <c r="GR43" s="231"/>
      <c r="GS43" s="231"/>
      <c r="GT43" s="231"/>
      <c r="GU43" s="231"/>
      <c r="GV43" s="231"/>
      <c r="GW43" s="231"/>
      <c r="GX43" s="231"/>
      <c r="GY43" s="231"/>
      <c r="GZ43" s="231"/>
      <c r="HA43" s="231"/>
      <c r="HB43" s="231"/>
      <c r="HC43" s="231"/>
      <c r="HD43" s="231"/>
      <c r="HE43" s="231"/>
      <c r="HF43" s="231"/>
      <c r="HG43" s="231"/>
      <c r="HH43" s="231"/>
      <c r="HI43" s="231"/>
      <c r="HJ43" s="231"/>
      <c r="HK43" s="231"/>
      <c r="HL43" s="231"/>
      <c r="HM43" s="231"/>
      <c r="HN43" s="231"/>
      <c r="HO43" s="231"/>
      <c r="HP43" s="231"/>
      <c r="HQ43" s="231"/>
      <c r="HR43" s="231"/>
      <c r="HS43" s="231"/>
      <c r="HT43" s="231"/>
      <c r="HU43" s="231"/>
      <c r="HV43" s="231"/>
      <c r="HW43" s="231"/>
      <c r="HX43" s="231"/>
      <c r="HY43" s="231"/>
      <c r="HZ43" s="231"/>
      <c r="IA43" s="231"/>
      <c r="IB43" s="231"/>
      <c r="IC43" s="231"/>
      <c r="ID43" s="231"/>
      <c r="IE43" s="231"/>
      <c r="IF43" s="231"/>
      <c r="IG43" s="231"/>
      <c r="IH43" s="231"/>
      <c r="II43" s="231"/>
      <c r="IJ43" s="231"/>
      <c r="IK43" s="231"/>
      <c r="IL43" s="231"/>
      <c r="IM43" s="231"/>
      <c r="IN43" s="231"/>
      <c r="IO43" s="231"/>
      <c r="IP43" s="231"/>
      <c r="IQ43" s="231"/>
      <c r="IR43" s="231"/>
      <c r="IS43" s="231"/>
      <c r="IT43" s="231"/>
      <c r="IU43" s="231"/>
      <c r="IV43" s="231"/>
      <c r="IW43" s="231"/>
      <c r="IX43" s="231"/>
      <c r="IY43" s="231"/>
      <c r="IZ43" s="231"/>
      <c r="JA43" s="231"/>
      <c r="JB43" s="231"/>
      <c r="JC43" s="231"/>
      <c r="JD43" s="231"/>
      <c r="JE43" s="231"/>
      <c r="JF43" s="231"/>
      <c r="JG43" s="231"/>
      <c r="JH43" s="231"/>
      <c r="JI43" s="231"/>
      <c r="JJ43" s="231"/>
      <c r="JK43" s="231"/>
      <c r="JL43" s="231"/>
      <c r="JM43" s="231"/>
      <c r="JN43" s="231"/>
      <c r="JO43" s="231"/>
      <c r="JP43" s="231"/>
      <c r="JQ43" s="231"/>
      <c r="JR43" s="231"/>
      <c r="JS43" s="231"/>
      <c r="JT43" s="231"/>
      <c r="JU43" s="231"/>
      <c r="JV43" s="231"/>
      <c r="JW43" s="231"/>
      <c r="JX43" s="231"/>
      <c r="JY43" s="231"/>
      <c r="JZ43" s="231"/>
      <c r="KA43" s="231"/>
      <c r="KB43" s="231"/>
      <c r="KC43" s="231"/>
      <c r="KD43" s="231"/>
      <c r="KE43" s="231"/>
      <c r="KF43" s="231"/>
      <c r="KG43" s="231"/>
      <c r="KH43" s="231"/>
      <c r="KI43" s="231"/>
      <c r="KJ43" s="231"/>
      <c r="KK43" s="231"/>
      <c r="KL43" s="231"/>
      <c r="KM43" s="231"/>
      <c r="KN43" s="231"/>
      <c r="KO43" s="231"/>
      <c r="KP43" s="231"/>
      <c r="KQ43" s="231"/>
      <c r="KR43" s="231"/>
      <c r="KS43" s="231"/>
      <c r="KT43" s="231"/>
      <c r="KU43" s="231"/>
      <c r="KV43" s="231"/>
      <c r="KW43" s="231"/>
      <c r="KX43" s="231"/>
      <c r="KY43" s="231"/>
      <c r="KZ43" s="231"/>
      <c r="LA43" s="231"/>
      <c r="LB43" s="231"/>
      <c r="LC43" s="231"/>
      <c r="LD43" s="231"/>
      <c r="LE43" s="231"/>
      <c r="LF43" s="231"/>
      <c r="LG43" s="231"/>
      <c r="LH43" s="231"/>
      <c r="LI43" s="231"/>
      <c r="LJ43" s="231"/>
      <c r="LK43" s="231"/>
      <c r="LL43" s="231"/>
      <c r="LM43" s="231"/>
      <c r="LN43" s="231"/>
      <c r="LO43" s="231"/>
      <c r="LP43" s="231"/>
      <c r="LQ43" s="231"/>
      <c r="LR43" s="231"/>
      <c r="LS43" s="231"/>
      <c r="LT43" s="231"/>
      <c r="LU43" s="231"/>
      <c r="LV43" s="231"/>
      <c r="LW43" s="231"/>
      <c r="LX43" s="231"/>
      <c r="LY43" s="231"/>
      <c r="LZ43" s="231"/>
      <c r="MA43" s="231"/>
      <c r="MB43" s="231"/>
      <c r="MC43" s="231"/>
      <c r="MD43" s="231"/>
      <c r="ME43" s="231"/>
      <c r="MF43" s="231"/>
      <c r="MG43" s="231"/>
      <c r="MH43" s="231"/>
      <c r="MI43" s="231"/>
      <c r="MJ43" s="231"/>
      <c r="MK43" s="231"/>
      <c r="ML43" s="231"/>
      <c r="MM43" s="231"/>
      <c r="MN43" s="231"/>
      <c r="MO43" s="231"/>
      <c r="MP43" s="231"/>
      <c r="MQ43" s="231"/>
      <c r="MR43" s="231"/>
      <c r="MS43" s="231"/>
      <c r="MT43" s="231"/>
      <c r="MU43" s="231"/>
      <c r="MV43" s="231"/>
      <c r="MW43" s="231"/>
      <c r="MX43" s="231"/>
      <c r="MY43" s="231"/>
      <c r="MZ43" s="231"/>
      <c r="NA43" s="231"/>
      <c r="NB43" s="231"/>
      <c r="NC43" s="231"/>
      <c r="ND43" s="231"/>
      <c r="NE43" s="231"/>
      <c r="NF43" s="231"/>
      <c r="NG43" s="231"/>
      <c r="NH43" s="231"/>
      <c r="NI43" s="231"/>
      <c r="NJ43" s="231"/>
      <c r="NK43" s="231"/>
      <c r="NL43" s="231"/>
      <c r="NM43" s="231"/>
      <c r="NN43" s="231"/>
      <c r="NO43" s="231"/>
      <c r="NP43" s="231"/>
      <c r="NQ43" s="231"/>
      <c r="NR43" s="231"/>
      <c r="NS43" s="231"/>
      <c r="NT43" s="231"/>
      <c r="NU43" s="231"/>
      <c r="NV43" s="231"/>
      <c r="NW43" s="231"/>
      <c r="NX43" s="231"/>
      <c r="NY43" s="231"/>
      <c r="NZ43" s="231"/>
      <c r="OA43" s="231"/>
      <c r="OB43" s="231"/>
      <c r="OC43" s="231"/>
      <c r="OD43" s="231"/>
      <c r="OE43" s="231"/>
      <c r="OF43" s="231"/>
      <c r="OG43" s="231"/>
      <c r="OH43" s="231"/>
      <c r="OI43" s="231"/>
      <c r="OJ43" s="231"/>
      <c r="OK43" s="231"/>
      <c r="OL43" s="231"/>
      <c r="OM43" s="231"/>
      <c r="ON43" s="231"/>
      <c r="OO43" s="231"/>
      <c r="OP43" s="231"/>
      <c r="OQ43" s="231"/>
      <c r="OR43" s="231"/>
      <c r="OS43" s="231"/>
      <c r="OT43" s="231"/>
      <c r="OU43" s="231"/>
      <c r="OV43" s="231"/>
      <c r="OW43" s="231"/>
      <c r="OX43" s="231"/>
      <c r="OY43" s="231"/>
      <c r="OZ43" s="231"/>
      <c r="PA43" s="231"/>
      <c r="PB43" s="231"/>
      <c r="PC43" s="231"/>
      <c r="PD43" s="231"/>
      <c r="PE43" s="231"/>
      <c r="PF43" s="231"/>
      <c r="PG43" s="231"/>
      <c r="PH43" s="231"/>
      <c r="PI43" s="231"/>
      <c r="PJ43" s="231"/>
      <c r="PK43" s="231"/>
      <c r="PL43" s="231"/>
      <c r="PM43" s="231"/>
      <c r="PN43" s="231"/>
      <c r="PO43" s="231"/>
      <c r="PP43" s="231"/>
      <c r="PQ43" s="231"/>
      <c r="PR43" s="231"/>
      <c r="PS43" s="231"/>
      <c r="PT43" s="231"/>
      <c r="PU43" s="231"/>
      <c r="PV43" s="231"/>
      <c r="PW43" s="231"/>
      <c r="PX43" s="231"/>
      <c r="PY43" s="231"/>
      <c r="PZ43" s="231"/>
      <c r="QA43" s="231"/>
      <c r="QB43" s="231"/>
      <c r="QC43" s="231"/>
      <c r="QD43" s="231"/>
      <c r="QE43" s="231"/>
      <c r="QF43" s="231"/>
      <c r="QG43" s="231"/>
      <c r="QH43" s="231"/>
      <c r="QI43" s="231"/>
      <c r="QJ43" s="231"/>
      <c r="QK43" s="231"/>
      <c r="QL43" s="231"/>
      <c r="QM43" s="231"/>
      <c r="QN43" s="231"/>
      <c r="QO43" s="231"/>
      <c r="QP43" s="231"/>
      <c r="QQ43" s="231"/>
      <c r="QR43" s="231"/>
      <c r="QS43" s="231"/>
      <c r="QT43" s="231"/>
      <c r="QU43" s="231"/>
      <c r="QV43" s="231"/>
      <c r="QW43" s="231"/>
      <c r="QX43" s="231"/>
      <c r="QY43" s="231"/>
      <c r="QZ43" s="231"/>
      <c r="RA43" s="231"/>
      <c r="RB43" s="231"/>
      <c r="RC43" s="231"/>
      <c r="RD43" s="231"/>
      <c r="RE43" s="231"/>
      <c r="RF43" s="231"/>
      <c r="RG43" s="231"/>
      <c r="RH43" s="231"/>
      <c r="RI43" s="231"/>
      <c r="RJ43" s="231"/>
      <c r="RK43" s="231"/>
      <c r="RL43" s="231"/>
      <c r="RM43" s="231"/>
      <c r="RN43" s="231"/>
      <c r="RO43" s="231"/>
      <c r="RP43" s="231"/>
      <c r="RQ43" s="231"/>
      <c r="RR43" s="231"/>
      <c r="RS43" s="231"/>
      <c r="RT43" s="231"/>
      <c r="RU43" s="231"/>
      <c r="RV43" s="231"/>
      <c r="RW43" s="231"/>
      <c r="RX43" s="231"/>
      <c r="RY43" s="231"/>
      <c r="RZ43" s="231"/>
      <c r="SA43" s="231"/>
      <c r="SB43" s="231"/>
      <c r="SC43" s="231"/>
      <c r="SD43" s="231"/>
      <c r="SE43" s="231"/>
      <c r="SF43" s="231"/>
      <c r="SG43" s="231"/>
      <c r="SH43" s="231"/>
      <c r="SI43" s="231"/>
      <c r="SJ43" s="231"/>
      <c r="SK43" s="231"/>
      <c r="SL43" s="231"/>
      <c r="SM43" s="231"/>
    </row>
    <row r="44" spans="1:507" s="35" customFormat="1" ht="14.25">
      <c r="A44" s="430"/>
      <c r="B44" s="466" t="s">
        <v>155</v>
      </c>
      <c r="C44" s="437"/>
      <c r="D44" s="437"/>
      <c r="E44" s="37"/>
      <c r="F44" s="474"/>
      <c r="G44" s="38"/>
      <c r="H44" s="1279"/>
      <c r="I44" s="38"/>
      <c r="J44" s="38"/>
      <c r="K44" s="38"/>
      <c r="L44" s="483">
        <v>5220</v>
      </c>
      <c r="M44" s="678">
        <f t="shared" si="19"/>
        <v>5220</v>
      </c>
      <c r="N44" s="434">
        <v>0</v>
      </c>
      <c r="O44" s="438">
        <f t="shared" si="20"/>
        <v>4828.8621646623496</v>
      </c>
      <c r="P44" s="438">
        <f t="shared" si="21"/>
        <v>4828.8621646623496</v>
      </c>
      <c r="Q44" s="1261"/>
      <c r="R44" s="39"/>
      <c r="S44" s="44"/>
      <c r="T44" s="40"/>
      <c r="U44" s="40"/>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231"/>
      <c r="CC44" s="231"/>
      <c r="CD44" s="231"/>
      <c r="CE44" s="231"/>
      <c r="CF44" s="231"/>
      <c r="CG44" s="231"/>
      <c r="CH44" s="231"/>
      <c r="CI44" s="231"/>
      <c r="CJ44" s="231"/>
      <c r="CK44" s="231"/>
      <c r="CL44" s="231"/>
      <c r="CM44" s="231"/>
      <c r="CN44" s="231"/>
      <c r="CO44" s="231"/>
      <c r="CP44" s="231"/>
      <c r="CQ44" s="231"/>
      <c r="CR44" s="231"/>
      <c r="CS44" s="231"/>
      <c r="CT44" s="231"/>
      <c r="CU44" s="231"/>
      <c r="CV44" s="231"/>
      <c r="CW44" s="231"/>
      <c r="CX44" s="231"/>
      <c r="CY44" s="231"/>
      <c r="CZ44" s="231"/>
      <c r="DA44" s="231"/>
      <c r="DB44" s="231"/>
      <c r="DC44" s="231"/>
      <c r="DD44" s="231"/>
      <c r="DE44" s="231"/>
      <c r="DF44" s="231"/>
      <c r="DG44" s="231"/>
      <c r="DH44" s="231"/>
      <c r="DI44" s="231"/>
      <c r="DJ44" s="231"/>
      <c r="DK44" s="231"/>
      <c r="DL44" s="231"/>
      <c r="DM44" s="231"/>
      <c r="DN44" s="231"/>
      <c r="DO44" s="231"/>
      <c r="DP44" s="231"/>
      <c r="DQ44" s="231"/>
      <c r="DR44" s="231"/>
      <c r="DS44" s="231"/>
      <c r="DT44" s="231"/>
      <c r="DU44" s="231"/>
      <c r="DV44" s="231"/>
      <c r="DW44" s="231"/>
      <c r="DX44" s="231"/>
      <c r="DY44" s="231"/>
      <c r="DZ44" s="231"/>
      <c r="EA44" s="231"/>
      <c r="EB44" s="231"/>
      <c r="EC44" s="231"/>
      <c r="ED44" s="231"/>
      <c r="EE44" s="231"/>
      <c r="EF44" s="231"/>
      <c r="EG44" s="231"/>
      <c r="EH44" s="231"/>
      <c r="EI44" s="231"/>
      <c r="EJ44" s="231"/>
      <c r="EK44" s="231"/>
      <c r="EL44" s="231"/>
      <c r="EM44" s="231"/>
      <c r="EN44" s="231"/>
      <c r="EO44" s="231"/>
      <c r="EP44" s="231"/>
      <c r="EQ44" s="231"/>
      <c r="ER44" s="231"/>
      <c r="ES44" s="231"/>
      <c r="ET44" s="231"/>
      <c r="EU44" s="231"/>
      <c r="EV44" s="23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231"/>
      <c r="GD44" s="231"/>
      <c r="GE44" s="231"/>
      <c r="GF44" s="231"/>
      <c r="GG44" s="231"/>
      <c r="GH44" s="231"/>
      <c r="GI44" s="231"/>
      <c r="GJ44" s="231"/>
      <c r="GK44" s="231"/>
      <c r="GL44" s="231"/>
      <c r="GM44" s="231"/>
      <c r="GN44" s="231"/>
      <c r="GO44" s="231"/>
      <c r="GP44" s="231"/>
      <c r="GQ44" s="231"/>
      <c r="GR44" s="231"/>
      <c r="GS44" s="231"/>
      <c r="GT44" s="231"/>
      <c r="GU44" s="231"/>
      <c r="GV44" s="231"/>
      <c r="GW44" s="231"/>
      <c r="GX44" s="231"/>
      <c r="GY44" s="231"/>
      <c r="GZ44" s="231"/>
      <c r="HA44" s="231"/>
      <c r="HB44" s="231"/>
      <c r="HC44" s="231"/>
      <c r="HD44" s="231"/>
      <c r="HE44" s="231"/>
      <c r="HF44" s="231"/>
      <c r="HG44" s="231"/>
      <c r="HH44" s="231"/>
      <c r="HI44" s="231"/>
      <c r="HJ44" s="231"/>
      <c r="HK44" s="231"/>
      <c r="HL44" s="231"/>
      <c r="HM44" s="231"/>
      <c r="HN44" s="231"/>
      <c r="HO44" s="231"/>
      <c r="HP44" s="231"/>
      <c r="HQ44" s="231"/>
      <c r="HR44" s="231"/>
      <c r="HS44" s="231"/>
      <c r="HT44" s="231"/>
      <c r="HU44" s="231"/>
      <c r="HV44" s="231"/>
      <c r="HW44" s="231"/>
      <c r="HX44" s="231"/>
      <c r="HY44" s="231"/>
      <c r="HZ44" s="231"/>
      <c r="IA44" s="231"/>
      <c r="IB44" s="231"/>
      <c r="IC44" s="231"/>
      <c r="ID44" s="231"/>
      <c r="IE44" s="231"/>
      <c r="IF44" s="231"/>
      <c r="IG44" s="231"/>
      <c r="IH44" s="231"/>
      <c r="II44" s="231"/>
      <c r="IJ44" s="231"/>
      <c r="IK44" s="231"/>
      <c r="IL44" s="231"/>
      <c r="IM44" s="231"/>
      <c r="IN44" s="231"/>
      <c r="IO44" s="231"/>
      <c r="IP44" s="231"/>
      <c r="IQ44" s="231"/>
      <c r="IR44" s="231"/>
      <c r="IS44" s="231"/>
      <c r="IT44" s="231"/>
      <c r="IU44" s="231"/>
      <c r="IV44" s="231"/>
      <c r="IW44" s="231"/>
      <c r="IX44" s="231"/>
      <c r="IY44" s="231"/>
      <c r="IZ44" s="231"/>
      <c r="JA44" s="231"/>
      <c r="JB44" s="231"/>
      <c r="JC44" s="231"/>
      <c r="JD44" s="231"/>
      <c r="JE44" s="231"/>
      <c r="JF44" s="231"/>
      <c r="JG44" s="231"/>
      <c r="JH44" s="231"/>
      <c r="JI44" s="231"/>
      <c r="JJ44" s="231"/>
      <c r="JK44" s="231"/>
      <c r="JL44" s="231"/>
      <c r="JM44" s="231"/>
      <c r="JN44" s="231"/>
      <c r="JO44" s="231"/>
      <c r="JP44" s="231"/>
      <c r="JQ44" s="231"/>
      <c r="JR44" s="231"/>
      <c r="JS44" s="231"/>
      <c r="JT44" s="231"/>
      <c r="JU44" s="231"/>
      <c r="JV44" s="231"/>
      <c r="JW44" s="231"/>
      <c r="JX44" s="231"/>
      <c r="JY44" s="231"/>
      <c r="JZ44" s="231"/>
      <c r="KA44" s="231"/>
      <c r="KB44" s="231"/>
      <c r="KC44" s="231"/>
      <c r="KD44" s="231"/>
      <c r="KE44" s="231"/>
      <c r="KF44" s="231"/>
      <c r="KG44" s="231"/>
      <c r="KH44" s="231"/>
      <c r="KI44" s="231"/>
      <c r="KJ44" s="231"/>
      <c r="KK44" s="231"/>
      <c r="KL44" s="231"/>
      <c r="KM44" s="231"/>
      <c r="KN44" s="231"/>
      <c r="KO44" s="231"/>
      <c r="KP44" s="231"/>
      <c r="KQ44" s="231"/>
      <c r="KR44" s="231"/>
      <c r="KS44" s="231"/>
      <c r="KT44" s="231"/>
      <c r="KU44" s="231"/>
      <c r="KV44" s="231"/>
      <c r="KW44" s="231"/>
      <c r="KX44" s="231"/>
      <c r="KY44" s="231"/>
      <c r="KZ44" s="231"/>
      <c r="LA44" s="231"/>
      <c r="LB44" s="231"/>
      <c r="LC44" s="231"/>
      <c r="LD44" s="231"/>
      <c r="LE44" s="231"/>
      <c r="LF44" s="231"/>
      <c r="LG44" s="231"/>
      <c r="LH44" s="231"/>
      <c r="LI44" s="231"/>
      <c r="LJ44" s="231"/>
      <c r="LK44" s="231"/>
      <c r="LL44" s="231"/>
      <c r="LM44" s="231"/>
      <c r="LN44" s="231"/>
      <c r="LO44" s="231"/>
      <c r="LP44" s="231"/>
      <c r="LQ44" s="231"/>
      <c r="LR44" s="231"/>
      <c r="LS44" s="231"/>
      <c r="LT44" s="231"/>
      <c r="LU44" s="231"/>
      <c r="LV44" s="231"/>
      <c r="LW44" s="231"/>
      <c r="LX44" s="231"/>
      <c r="LY44" s="231"/>
      <c r="LZ44" s="231"/>
      <c r="MA44" s="231"/>
      <c r="MB44" s="231"/>
      <c r="MC44" s="231"/>
      <c r="MD44" s="231"/>
      <c r="ME44" s="231"/>
      <c r="MF44" s="231"/>
      <c r="MG44" s="231"/>
      <c r="MH44" s="231"/>
      <c r="MI44" s="231"/>
      <c r="MJ44" s="231"/>
      <c r="MK44" s="231"/>
      <c r="ML44" s="231"/>
      <c r="MM44" s="231"/>
      <c r="MN44" s="231"/>
      <c r="MO44" s="231"/>
      <c r="MP44" s="231"/>
      <c r="MQ44" s="231"/>
      <c r="MR44" s="231"/>
      <c r="MS44" s="231"/>
      <c r="MT44" s="231"/>
      <c r="MU44" s="231"/>
      <c r="MV44" s="231"/>
      <c r="MW44" s="231"/>
      <c r="MX44" s="231"/>
      <c r="MY44" s="231"/>
      <c r="MZ44" s="231"/>
      <c r="NA44" s="231"/>
      <c r="NB44" s="231"/>
      <c r="NC44" s="231"/>
      <c r="ND44" s="231"/>
      <c r="NE44" s="231"/>
      <c r="NF44" s="231"/>
      <c r="NG44" s="231"/>
      <c r="NH44" s="231"/>
      <c r="NI44" s="231"/>
      <c r="NJ44" s="231"/>
      <c r="NK44" s="231"/>
      <c r="NL44" s="231"/>
      <c r="NM44" s="231"/>
      <c r="NN44" s="231"/>
      <c r="NO44" s="231"/>
      <c r="NP44" s="231"/>
      <c r="NQ44" s="231"/>
      <c r="NR44" s="231"/>
      <c r="NS44" s="231"/>
      <c r="NT44" s="231"/>
      <c r="NU44" s="231"/>
      <c r="NV44" s="231"/>
      <c r="NW44" s="231"/>
      <c r="NX44" s="231"/>
      <c r="NY44" s="231"/>
      <c r="NZ44" s="231"/>
      <c r="OA44" s="231"/>
      <c r="OB44" s="231"/>
      <c r="OC44" s="231"/>
      <c r="OD44" s="231"/>
      <c r="OE44" s="231"/>
      <c r="OF44" s="231"/>
      <c r="OG44" s="231"/>
      <c r="OH44" s="231"/>
      <c r="OI44" s="231"/>
      <c r="OJ44" s="231"/>
      <c r="OK44" s="231"/>
      <c r="OL44" s="231"/>
      <c r="OM44" s="231"/>
      <c r="ON44" s="231"/>
      <c r="OO44" s="231"/>
      <c r="OP44" s="231"/>
      <c r="OQ44" s="231"/>
      <c r="OR44" s="231"/>
      <c r="OS44" s="231"/>
      <c r="OT44" s="231"/>
      <c r="OU44" s="231"/>
      <c r="OV44" s="231"/>
      <c r="OW44" s="231"/>
      <c r="OX44" s="231"/>
      <c r="OY44" s="231"/>
      <c r="OZ44" s="231"/>
      <c r="PA44" s="231"/>
      <c r="PB44" s="231"/>
      <c r="PC44" s="231"/>
      <c r="PD44" s="231"/>
      <c r="PE44" s="231"/>
      <c r="PF44" s="231"/>
      <c r="PG44" s="231"/>
      <c r="PH44" s="231"/>
      <c r="PI44" s="231"/>
      <c r="PJ44" s="231"/>
      <c r="PK44" s="231"/>
      <c r="PL44" s="231"/>
      <c r="PM44" s="231"/>
      <c r="PN44" s="231"/>
      <c r="PO44" s="231"/>
      <c r="PP44" s="231"/>
      <c r="PQ44" s="231"/>
      <c r="PR44" s="231"/>
      <c r="PS44" s="231"/>
      <c r="PT44" s="231"/>
      <c r="PU44" s="231"/>
      <c r="PV44" s="231"/>
      <c r="PW44" s="231"/>
      <c r="PX44" s="231"/>
      <c r="PY44" s="231"/>
      <c r="PZ44" s="231"/>
      <c r="QA44" s="231"/>
      <c r="QB44" s="231"/>
      <c r="QC44" s="231"/>
      <c r="QD44" s="231"/>
      <c r="QE44" s="231"/>
      <c r="QF44" s="231"/>
      <c r="QG44" s="231"/>
      <c r="QH44" s="231"/>
      <c r="QI44" s="231"/>
      <c r="QJ44" s="231"/>
      <c r="QK44" s="231"/>
      <c r="QL44" s="231"/>
      <c r="QM44" s="231"/>
      <c r="QN44" s="231"/>
      <c r="QO44" s="231"/>
      <c r="QP44" s="231"/>
      <c r="QQ44" s="231"/>
      <c r="QR44" s="231"/>
      <c r="QS44" s="231"/>
      <c r="QT44" s="231"/>
      <c r="QU44" s="231"/>
      <c r="QV44" s="231"/>
      <c r="QW44" s="231"/>
      <c r="QX44" s="231"/>
      <c r="QY44" s="231"/>
      <c r="QZ44" s="231"/>
      <c r="RA44" s="231"/>
      <c r="RB44" s="231"/>
      <c r="RC44" s="231"/>
      <c r="RD44" s="231"/>
      <c r="RE44" s="231"/>
      <c r="RF44" s="231"/>
      <c r="RG44" s="231"/>
      <c r="RH44" s="231"/>
      <c r="RI44" s="231"/>
      <c r="RJ44" s="231"/>
      <c r="RK44" s="231"/>
      <c r="RL44" s="231"/>
      <c r="RM44" s="231"/>
      <c r="RN44" s="231"/>
      <c r="RO44" s="231"/>
      <c r="RP44" s="231"/>
      <c r="RQ44" s="231"/>
      <c r="RR44" s="231"/>
      <c r="RS44" s="231"/>
      <c r="RT44" s="231"/>
      <c r="RU44" s="231"/>
      <c r="RV44" s="231"/>
      <c r="RW44" s="231"/>
      <c r="RX44" s="231"/>
      <c r="RY44" s="231"/>
      <c r="RZ44" s="231"/>
      <c r="SA44" s="231"/>
      <c r="SB44" s="231"/>
      <c r="SC44" s="231"/>
      <c r="SD44" s="231"/>
      <c r="SE44" s="231"/>
      <c r="SF44" s="231"/>
      <c r="SG44" s="231"/>
      <c r="SH44" s="231"/>
      <c r="SI44" s="231"/>
      <c r="SJ44" s="231"/>
      <c r="SK44" s="231"/>
      <c r="SL44" s="231"/>
      <c r="SM44" s="231"/>
    </row>
    <row r="45" spans="1:507" s="35" customFormat="1" ht="14.25">
      <c r="A45" s="430"/>
      <c r="B45" s="461" t="s">
        <v>627</v>
      </c>
      <c r="C45" s="437"/>
      <c r="D45" s="437"/>
      <c r="E45" s="37"/>
      <c r="F45" s="474"/>
      <c r="G45" s="38"/>
      <c r="H45" s="1279"/>
      <c r="I45" s="38"/>
      <c r="J45" s="38"/>
      <c r="K45" s="38"/>
      <c r="L45" s="495">
        <v>366685.68599999999</v>
      </c>
      <c r="M45" s="679">
        <f t="shared" si="19"/>
        <v>366685.68599999999</v>
      </c>
      <c r="N45" s="434">
        <v>0</v>
      </c>
      <c r="O45" s="438">
        <f t="shared" si="20"/>
        <v>339209.70027752081</v>
      </c>
      <c r="P45" s="438">
        <f t="shared" si="21"/>
        <v>339209.70027752081</v>
      </c>
      <c r="Q45" s="1261"/>
      <c r="R45" s="39"/>
      <c r="S45" s="44"/>
      <c r="T45" s="40"/>
      <c r="U45" s="40"/>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231"/>
      <c r="BY45" s="231"/>
      <c r="BZ45" s="231"/>
      <c r="CA45" s="231"/>
      <c r="CB45" s="231"/>
      <c r="CC45" s="231"/>
      <c r="CD45" s="231"/>
      <c r="CE45" s="231"/>
      <c r="CF45" s="231"/>
      <c r="CG45" s="231"/>
      <c r="CH45" s="231"/>
      <c r="CI45" s="231"/>
      <c r="CJ45" s="231"/>
      <c r="CK45" s="231"/>
      <c r="CL45" s="231"/>
      <c r="CM45" s="231"/>
      <c r="CN45" s="231"/>
      <c r="CO45" s="231"/>
      <c r="CP45" s="231"/>
      <c r="CQ45" s="231"/>
      <c r="CR45" s="231"/>
      <c r="CS45" s="231"/>
      <c r="CT45" s="231"/>
      <c r="CU45" s="231"/>
      <c r="CV45" s="231"/>
      <c r="CW45" s="231"/>
      <c r="CX45" s="231"/>
      <c r="CY45" s="231"/>
      <c r="CZ45" s="231"/>
      <c r="DA45" s="231"/>
      <c r="DB45" s="231"/>
      <c r="DC45" s="231"/>
      <c r="DD45" s="231"/>
      <c r="DE45" s="231"/>
      <c r="DF45" s="231"/>
      <c r="DG45" s="231"/>
      <c r="DH45" s="231"/>
      <c r="DI45" s="231"/>
      <c r="DJ45" s="231"/>
      <c r="DK45" s="231"/>
      <c r="DL45" s="231"/>
      <c r="DM45" s="231"/>
      <c r="DN45" s="231"/>
      <c r="DO45" s="231"/>
      <c r="DP45" s="231"/>
      <c r="DQ45" s="231"/>
      <c r="DR45" s="231"/>
      <c r="DS45" s="231"/>
      <c r="DT45" s="231"/>
      <c r="DU45" s="231"/>
      <c r="DV45" s="231"/>
      <c r="DW45" s="231"/>
      <c r="DX45" s="231"/>
      <c r="DY45" s="231"/>
      <c r="DZ45" s="231"/>
      <c r="EA45" s="231"/>
      <c r="EB45" s="231"/>
      <c r="EC45" s="231"/>
      <c r="ED45" s="231"/>
      <c r="EE45" s="231"/>
      <c r="EF45" s="231"/>
      <c r="EG45" s="231"/>
      <c r="EH45" s="231"/>
      <c r="EI45" s="231"/>
      <c r="EJ45" s="231"/>
      <c r="EK45" s="231"/>
      <c r="EL45" s="231"/>
      <c r="EM45" s="231"/>
      <c r="EN45" s="231"/>
      <c r="EO45" s="231"/>
      <c r="EP45" s="231"/>
      <c r="EQ45" s="231"/>
      <c r="ER45" s="231"/>
      <c r="ES45" s="231"/>
      <c r="ET45" s="231"/>
      <c r="EU45" s="231"/>
      <c r="EV45" s="23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231"/>
      <c r="GD45" s="231"/>
      <c r="GE45" s="231"/>
      <c r="GF45" s="231"/>
      <c r="GG45" s="231"/>
      <c r="GH45" s="231"/>
      <c r="GI45" s="231"/>
      <c r="GJ45" s="231"/>
      <c r="GK45" s="231"/>
      <c r="GL45" s="231"/>
      <c r="GM45" s="231"/>
      <c r="GN45" s="231"/>
      <c r="GO45" s="231"/>
      <c r="GP45" s="231"/>
      <c r="GQ45" s="231"/>
      <c r="GR45" s="231"/>
      <c r="GS45" s="231"/>
      <c r="GT45" s="231"/>
      <c r="GU45" s="231"/>
      <c r="GV45" s="231"/>
      <c r="GW45" s="231"/>
      <c r="GX45" s="231"/>
      <c r="GY45" s="231"/>
      <c r="GZ45" s="231"/>
      <c r="HA45" s="231"/>
      <c r="HB45" s="231"/>
      <c r="HC45" s="231"/>
      <c r="HD45" s="231"/>
      <c r="HE45" s="231"/>
      <c r="HF45" s="231"/>
      <c r="HG45" s="231"/>
      <c r="HH45" s="231"/>
      <c r="HI45" s="231"/>
      <c r="HJ45" s="231"/>
      <c r="HK45" s="231"/>
      <c r="HL45" s="231"/>
      <c r="HM45" s="231"/>
      <c r="HN45" s="231"/>
      <c r="HO45" s="231"/>
      <c r="HP45" s="231"/>
      <c r="HQ45" s="231"/>
      <c r="HR45" s="231"/>
      <c r="HS45" s="231"/>
      <c r="HT45" s="231"/>
      <c r="HU45" s="231"/>
      <c r="HV45" s="231"/>
      <c r="HW45" s="231"/>
      <c r="HX45" s="231"/>
      <c r="HY45" s="231"/>
      <c r="HZ45" s="231"/>
      <c r="IA45" s="231"/>
      <c r="IB45" s="231"/>
      <c r="IC45" s="231"/>
      <c r="ID45" s="231"/>
      <c r="IE45" s="231"/>
      <c r="IF45" s="231"/>
      <c r="IG45" s="231"/>
      <c r="IH45" s="231"/>
      <c r="II45" s="231"/>
      <c r="IJ45" s="231"/>
      <c r="IK45" s="231"/>
      <c r="IL45" s="231"/>
      <c r="IM45" s="231"/>
      <c r="IN45" s="231"/>
      <c r="IO45" s="231"/>
      <c r="IP45" s="231"/>
      <c r="IQ45" s="231"/>
      <c r="IR45" s="231"/>
      <c r="IS45" s="231"/>
      <c r="IT45" s="231"/>
      <c r="IU45" s="231"/>
      <c r="IV45" s="231"/>
      <c r="IW45" s="231"/>
      <c r="IX45" s="231"/>
      <c r="IY45" s="231"/>
      <c r="IZ45" s="231"/>
      <c r="JA45" s="231"/>
      <c r="JB45" s="231"/>
      <c r="JC45" s="231"/>
      <c r="JD45" s="231"/>
      <c r="JE45" s="231"/>
      <c r="JF45" s="231"/>
      <c r="JG45" s="231"/>
      <c r="JH45" s="231"/>
      <c r="JI45" s="231"/>
      <c r="JJ45" s="231"/>
      <c r="JK45" s="231"/>
      <c r="JL45" s="231"/>
      <c r="JM45" s="231"/>
      <c r="JN45" s="231"/>
      <c r="JO45" s="231"/>
      <c r="JP45" s="231"/>
      <c r="JQ45" s="231"/>
      <c r="JR45" s="231"/>
      <c r="JS45" s="231"/>
      <c r="JT45" s="231"/>
      <c r="JU45" s="231"/>
      <c r="JV45" s="231"/>
      <c r="JW45" s="231"/>
      <c r="JX45" s="231"/>
      <c r="JY45" s="231"/>
      <c r="JZ45" s="231"/>
      <c r="KA45" s="231"/>
      <c r="KB45" s="231"/>
      <c r="KC45" s="231"/>
      <c r="KD45" s="231"/>
      <c r="KE45" s="231"/>
      <c r="KF45" s="231"/>
      <c r="KG45" s="231"/>
      <c r="KH45" s="231"/>
      <c r="KI45" s="231"/>
      <c r="KJ45" s="231"/>
      <c r="KK45" s="231"/>
      <c r="KL45" s="231"/>
      <c r="KM45" s="231"/>
      <c r="KN45" s="231"/>
      <c r="KO45" s="231"/>
      <c r="KP45" s="231"/>
      <c r="KQ45" s="231"/>
      <c r="KR45" s="231"/>
      <c r="KS45" s="231"/>
      <c r="KT45" s="231"/>
      <c r="KU45" s="231"/>
      <c r="KV45" s="231"/>
      <c r="KW45" s="231"/>
      <c r="KX45" s="231"/>
      <c r="KY45" s="231"/>
      <c r="KZ45" s="231"/>
      <c r="LA45" s="231"/>
      <c r="LB45" s="231"/>
      <c r="LC45" s="231"/>
      <c r="LD45" s="231"/>
      <c r="LE45" s="231"/>
      <c r="LF45" s="231"/>
      <c r="LG45" s="231"/>
      <c r="LH45" s="231"/>
      <c r="LI45" s="231"/>
      <c r="LJ45" s="231"/>
      <c r="LK45" s="231"/>
      <c r="LL45" s="231"/>
      <c r="LM45" s="231"/>
      <c r="LN45" s="231"/>
      <c r="LO45" s="231"/>
      <c r="LP45" s="231"/>
      <c r="LQ45" s="231"/>
      <c r="LR45" s="231"/>
      <c r="LS45" s="231"/>
      <c r="LT45" s="231"/>
      <c r="LU45" s="231"/>
      <c r="LV45" s="231"/>
      <c r="LW45" s="231"/>
      <c r="LX45" s="231"/>
      <c r="LY45" s="231"/>
      <c r="LZ45" s="231"/>
      <c r="MA45" s="231"/>
      <c r="MB45" s="231"/>
      <c r="MC45" s="231"/>
      <c r="MD45" s="231"/>
      <c r="ME45" s="231"/>
      <c r="MF45" s="231"/>
      <c r="MG45" s="231"/>
      <c r="MH45" s="231"/>
      <c r="MI45" s="231"/>
      <c r="MJ45" s="231"/>
      <c r="MK45" s="231"/>
      <c r="ML45" s="231"/>
      <c r="MM45" s="231"/>
      <c r="MN45" s="231"/>
      <c r="MO45" s="231"/>
      <c r="MP45" s="231"/>
      <c r="MQ45" s="231"/>
      <c r="MR45" s="231"/>
      <c r="MS45" s="231"/>
      <c r="MT45" s="231"/>
      <c r="MU45" s="231"/>
      <c r="MV45" s="231"/>
      <c r="MW45" s="231"/>
      <c r="MX45" s="231"/>
      <c r="MY45" s="231"/>
      <c r="MZ45" s="231"/>
      <c r="NA45" s="231"/>
      <c r="NB45" s="231"/>
      <c r="NC45" s="231"/>
      <c r="ND45" s="231"/>
      <c r="NE45" s="231"/>
      <c r="NF45" s="231"/>
      <c r="NG45" s="231"/>
      <c r="NH45" s="231"/>
      <c r="NI45" s="231"/>
      <c r="NJ45" s="231"/>
      <c r="NK45" s="231"/>
      <c r="NL45" s="231"/>
      <c r="NM45" s="231"/>
      <c r="NN45" s="231"/>
      <c r="NO45" s="231"/>
      <c r="NP45" s="231"/>
      <c r="NQ45" s="231"/>
      <c r="NR45" s="231"/>
      <c r="NS45" s="231"/>
      <c r="NT45" s="231"/>
      <c r="NU45" s="231"/>
      <c r="NV45" s="231"/>
      <c r="NW45" s="231"/>
      <c r="NX45" s="231"/>
      <c r="NY45" s="231"/>
      <c r="NZ45" s="231"/>
      <c r="OA45" s="231"/>
      <c r="OB45" s="231"/>
      <c r="OC45" s="231"/>
      <c r="OD45" s="231"/>
      <c r="OE45" s="231"/>
      <c r="OF45" s="231"/>
      <c r="OG45" s="231"/>
      <c r="OH45" s="231"/>
      <c r="OI45" s="231"/>
      <c r="OJ45" s="231"/>
      <c r="OK45" s="231"/>
      <c r="OL45" s="231"/>
      <c r="OM45" s="231"/>
      <c r="ON45" s="231"/>
      <c r="OO45" s="231"/>
      <c r="OP45" s="231"/>
      <c r="OQ45" s="231"/>
      <c r="OR45" s="231"/>
      <c r="OS45" s="231"/>
      <c r="OT45" s="231"/>
      <c r="OU45" s="231"/>
      <c r="OV45" s="231"/>
      <c r="OW45" s="231"/>
      <c r="OX45" s="231"/>
      <c r="OY45" s="231"/>
      <c r="OZ45" s="231"/>
      <c r="PA45" s="231"/>
      <c r="PB45" s="231"/>
      <c r="PC45" s="231"/>
      <c r="PD45" s="231"/>
      <c r="PE45" s="231"/>
      <c r="PF45" s="231"/>
      <c r="PG45" s="231"/>
      <c r="PH45" s="231"/>
      <c r="PI45" s="231"/>
      <c r="PJ45" s="231"/>
      <c r="PK45" s="231"/>
      <c r="PL45" s="231"/>
      <c r="PM45" s="231"/>
      <c r="PN45" s="231"/>
      <c r="PO45" s="231"/>
      <c r="PP45" s="231"/>
      <c r="PQ45" s="231"/>
      <c r="PR45" s="231"/>
      <c r="PS45" s="231"/>
      <c r="PT45" s="231"/>
      <c r="PU45" s="231"/>
      <c r="PV45" s="231"/>
      <c r="PW45" s="231"/>
      <c r="PX45" s="231"/>
      <c r="PY45" s="231"/>
      <c r="PZ45" s="231"/>
      <c r="QA45" s="231"/>
      <c r="QB45" s="231"/>
      <c r="QC45" s="231"/>
      <c r="QD45" s="231"/>
      <c r="QE45" s="231"/>
      <c r="QF45" s="231"/>
      <c r="QG45" s="231"/>
      <c r="QH45" s="231"/>
      <c r="QI45" s="231"/>
      <c r="QJ45" s="231"/>
      <c r="QK45" s="231"/>
      <c r="QL45" s="231"/>
      <c r="QM45" s="231"/>
      <c r="QN45" s="231"/>
      <c r="QO45" s="231"/>
      <c r="QP45" s="231"/>
      <c r="QQ45" s="231"/>
      <c r="QR45" s="231"/>
      <c r="QS45" s="231"/>
      <c r="QT45" s="231"/>
      <c r="QU45" s="231"/>
      <c r="QV45" s="231"/>
      <c r="QW45" s="231"/>
      <c r="QX45" s="231"/>
      <c r="QY45" s="231"/>
      <c r="QZ45" s="231"/>
      <c r="RA45" s="231"/>
      <c r="RB45" s="231"/>
      <c r="RC45" s="231"/>
      <c r="RD45" s="231"/>
      <c r="RE45" s="231"/>
      <c r="RF45" s="231"/>
      <c r="RG45" s="231"/>
      <c r="RH45" s="231"/>
      <c r="RI45" s="231"/>
      <c r="RJ45" s="231"/>
      <c r="RK45" s="231"/>
      <c r="RL45" s="231"/>
      <c r="RM45" s="231"/>
      <c r="RN45" s="231"/>
      <c r="RO45" s="231"/>
      <c r="RP45" s="231"/>
      <c r="RQ45" s="231"/>
      <c r="RR45" s="231"/>
      <c r="RS45" s="231"/>
      <c r="RT45" s="231"/>
      <c r="RU45" s="231"/>
      <c r="RV45" s="231"/>
      <c r="RW45" s="231"/>
      <c r="RX45" s="231"/>
      <c r="RY45" s="231"/>
      <c r="RZ45" s="231"/>
      <c r="SA45" s="231"/>
      <c r="SB45" s="231"/>
      <c r="SC45" s="231"/>
      <c r="SD45" s="231"/>
      <c r="SE45" s="231"/>
      <c r="SF45" s="231"/>
      <c r="SG45" s="231"/>
      <c r="SH45" s="231"/>
      <c r="SI45" s="231"/>
      <c r="SJ45" s="231"/>
      <c r="SK45" s="231"/>
      <c r="SL45" s="231"/>
      <c r="SM45" s="231"/>
    </row>
    <row r="46" spans="1:507" s="35" customFormat="1" ht="14.25">
      <c r="A46" s="516"/>
      <c r="B46" s="452" t="s">
        <v>76</v>
      </c>
      <c r="C46" s="462"/>
      <c r="D46" s="462"/>
      <c r="E46" s="507"/>
      <c r="F46" s="470"/>
      <c r="G46" s="467"/>
      <c r="H46" s="1263"/>
      <c r="I46" s="467"/>
      <c r="J46" s="467"/>
      <c r="K46" s="467"/>
      <c r="L46" s="455">
        <v>380885.03899999999</v>
      </c>
      <c r="M46" s="680">
        <f t="shared" si="19"/>
        <v>380885.03899999999</v>
      </c>
      <c r="N46" s="681">
        <v>0</v>
      </c>
      <c r="O46" s="502">
        <f t="shared" si="20"/>
        <v>352345.08695652173</v>
      </c>
      <c r="P46" s="502">
        <f t="shared" si="21"/>
        <v>352345.08695652173</v>
      </c>
      <c r="Q46" s="1262"/>
      <c r="R46" s="458"/>
      <c r="S46" s="513"/>
      <c r="T46" s="493"/>
      <c r="U46" s="493"/>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c r="HL46" s="231"/>
      <c r="HM46" s="231"/>
      <c r="HN46" s="231"/>
      <c r="HO46" s="231"/>
      <c r="HP46" s="231"/>
      <c r="HQ46" s="231"/>
      <c r="HR46" s="231"/>
      <c r="HS46" s="231"/>
      <c r="HT46" s="231"/>
      <c r="HU46" s="231"/>
      <c r="HV46" s="231"/>
      <c r="HW46" s="231"/>
      <c r="HX46" s="231"/>
      <c r="HY46" s="231"/>
      <c r="HZ46" s="231"/>
      <c r="IA46" s="231"/>
      <c r="IB46" s="231"/>
      <c r="IC46" s="231"/>
      <c r="ID46" s="231"/>
      <c r="IE46" s="231"/>
      <c r="IF46" s="231"/>
      <c r="IG46" s="231"/>
      <c r="IH46" s="231"/>
      <c r="II46" s="231"/>
      <c r="IJ46" s="231"/>
      <c r="IK46" s="231"/>
      <c r="IL46" s="231"/>
      <c r="IM46" s="231"/>
      <c r="IN46" s="231"/>
      <c r="IO46" s="231"/>
      <c r="IP46" s="231"/>
      <c r="IQ46" s="231"/>
      <c r="IR46" s="231"/>
      <c r="IS46" s="231"/>
      <c r="IT46" s="231"/>
      <c r="IU46" s="231"/>
      <c r="IV46" s="231"/>
      <c r="IW46" s="231"/>
      <c r="IX46" s="231"/>
      <c r="IY46" s="231"/>
      <c r="IZ46" s="231"/>
      <c r="JA46" s="231"/>
      <c r="JB46" s="231"/>
      <c r="JC46" s="231"/>
      <c r="JD46" s="231"/>
      <c r="JE46" s="231"/>
      <c r="JF46" s="231"/>
      <c r="JG46" s="231"/>
      <c r="JH46" s="231"/>
      <c r="JI46" s="231"/>
      <c r="JJ46" s="231"/>
      <c r="JK46" s="231"/>
      <c r="JL46" s="231"/>
      <c r="JM46" s="231"/>
      <c r="JN46" s="231"/>
      <c r="JO46" s="231"/>
      <c r="JP46" s="231"/>
      <c r="JQ46" s="231"/>
      <c r="JR46" s="231"/>
      <c r="JS46" s="231"/>
      <c r="JT46" s="231"/>
      <c r="JU46" s="231"/>
      <c r="JV46" s="231"/>
      <c r="JW46" s="231"/>
      <c r="JX46" s="231"/>
      <c r="JY46" s="231"/>
      <c r="JZ46" s="231"/>
      <c r="KA46" s="231"/>
      <c r="KB46" s="231"/>
      <c r="KC46" s="231"/>
      <c r="KD46" s="231"/>
      <c r="KE46" s="231"/>
      <c r="KF46" s="231"/>
      <c r="KG46" s="231"/>
      <c r="KH46" s="231"/>
      <c r="KI46" s="231"/>
      <c r="KJ46" s="231"/>
      <c r="KK46" s="231"/>
      <c r="KL46" s="231"/>
      <c r="KM46" s="231"/>
      <c r="KN46" s="231"/>
      <c r="KO46" s="231"/>
      <c r="KP46" s="231"/>
      <c r="KQ46" s="231"/>
      <c r="KR46" s="231"/>
      <c r="KS46" s="231"/>
      <c r="KT46" s="231"/>
      <c r="KU46" s="231"/>
      <c r="KV46" s="231"/>
      <c r="KW46" s="231"/>
      <c r="KX46" s="231"/>
      <c r="KY46" s="231"/>
      <c r="KZ46" s="231"/>
      <c r="LA46" s="231"/>
      <c r="LB46" s="231"/>
      <c r="LC46" s="231"/>
      <c r="LD46" s="231"/>
      <c r="LE46" s="231"/>
      <c r="LF46" s="231"/>
      <c r="LG46" s="231"/>
      <c r="LH46" s="231"/>
      <c r="LI46" s="231"/>
      <c r="LJ46" s="231"/>
      <c r="LK46" s="231"/>
      <c r="LL46" s="231"/>
      <c r="LM46" s="231"/>
      <c r="LN46" s="231"/>
      <c r="LO46" s="231"/>
      <c r="LP46" s="231"/>
      <c r="LQ46" s="231"/>
      <c r="LR46" s="231"/>
      <c r="LS46" s="231"/>
      <c r="LT46" s="231"/>
      <c r="LU46" s="231"/>
      <c r="LV46" s="231"/>
      <c r="LW46" s="231"/>
      <c r="LX46" s="231"/>
      <c r="LY46" s="231"/>
      <c r="LZ46" s="231"/>
      <c r="MA46" s="231"/>
      <c r="MB46" s="231"/>
      <c r="MC46" s="231"/>
      <c r="MD46" s="231"/>
      <c r="ME46" s="231"/>
      <c r="MF46" s="231"/>
      <c r="MG46" s="231"/>
      <c r="MH46" s="231"/>
      <c r="MI46" s="231"/>
      <c r="MJ46" s="231"/>
      <c r="MK46" s="231"/>
      <c r="ML46" s="231"/>
      <c r="MM46" s="231"/>
      <c r="MN46" s="231"/>
      <c r="MO46" s="231"/>
      <c r="MP46" s="231"/>
      <c r="MQ46" s="231"/>
      <c r="MR46" s="231"/>
      <c r="MS46" s="231"/>
      <c r="MT46" s="231"/>
      <c r="MU46" s="231"/>
      <c r="MV46" s="231"/>
      <c r="MW46" s="231"/>
      <c r="MX46" s="231"/>
      <c r="MY46" s="231"/>
      <c r="MZ46" s="231"/>
      <c r="NA46" s="231"/>
      <c r="NB46" s="231"/>
      <c r="NC46" s="231"/>
      <c r="ND46" s="231"/>
      <c r="NE46" s="231"/>
      <c r="NF46" s="231"/>
      <c r="NG46" s="231"/>
      <c r="NH46" s="231"/>
      <c r="NI46" s="231"/>
      <c r="NJ46" s="231"/>
      <c r="NK46" s="231"/>
      <c r="NL46" s="231"/>
      <c r="NM46" s="231"/>
      <c r="NN46" s="231"/>
      <c r="NO46" s="231"/>
      <c r="NP46" s="231"/>
      <c r="NQ46" s="231"/>
      <c r="NR46" s="231"/>
      <c r="NS46" s="231"/>
      <c r="NT46" s="231"/>
      <c r="NU46" s="231"/>
      <c r="NV46" s="231"/>
      <c r="NW46" s="231"/>
      <c r="NX46" s="231"/>
      <c r="NY46" s="231"/>
      <c r="NZ46" s="231"/>
      <c r="OA46" s="231"/>
      <c r="OB46" s="231"/>
      <c r="OC46" s="231"/>
      <c r="OD46" s="231"/>
      <c r="OE46" s="231"/>
      <c r="OF46" s="231"/>
      <c r="OG46" s="231"/>
      <c r="OH46" s="231"/>
      <c r="OI46" s="231"/>
      <c r="OJ46" s="231"/>
      <c r="OK46" s="231"/>
      <c r="OL46" s="231"/>
      <c r="OM46" s="231"/>
      <c r="ON46" s="231"/>
      <c r="OO46" s="231"/>
      <c r="OP46" s="231"/>
      <c r="OQ46" s="231"/>
      <c r="OR46" s="231"/>
      <c r="OS46" s="231"/>
      <c r="OT46" s="231"/>
      <c r="OU46" s="231"/>
      <c r="OV46" s="231"/>
      <c r="OW46" s="231"/>
      <c r="OX46" s="231"/>
      <c r="OY46" s="231"/>
      <c r="OZ46" s="231"/>
      <c r="PA46" s="231"/>
      <c r="PB46" s="231"/>
      <c r="PC46" s="231"/>
      <c r="PD46" s="231"/>
      <c r="PE46" s="231"/>
      <c r="PF46" s="231"/>
      <c r="PG46" s="231"/>
      <c r="PH46" s="231"/>
      <c r="PI46" s="231"/>
      <c r="PJ46" s="231"/>
      <c r="PK46" s="231"/>
      <c r="PL46" s="231"/>
      <c r="PM46" s="231"/>
      <c r="PN46" s="231"/>
      <c r="PO46" s="231"/>
      <c r="PP46" s="231"/>
      <c r="PQ46" s="231"/>
      <c r="PR46" s="231"/>
      <c r="PS46" s="231"/>
      <c r="PT46" s="231"/>
      <c r="PU46" s="231"/>
      <c r="PV46" s="231"/>
      <c r="PW46" s="231"/>
      <c r="PX46" s="231"/>
      <c r="PY46" s="231"/>
      <c r="PZ46" s="231"/>
      <c r="QA46" s="231"/>
      <c r="QB46" s="231"/>
      <c r="QC46" s="231"/>
      <c r="QD46" s="231"/>
      <c r="QE46" s="231"/>
      <c r="QF46" s="231"/>
      <c r="QG46" s="231"/>
      <c r="QH46" s="231"/>
      <c r="QI46" s="231"/>
      <c r="QJ46" s="231"/>
      <c r="QK46" s="231"/>
      <c r="QL46" s="231"/>
      <c r="QM46" s="231"/>
      <c r="QN46" s="231"/>
      <c r="QO46" s="231"/>
      <c r="QP46" s="231"/>
      <c r="QQ46" s="231"/>
      <c r="QR46" s="231"/>
      <c r="QS46" s="231"/>
      <c r="QT46" s="231"/>
      <c r="QU46" s="231"/>
      <c r="QV46" s="231"/>
      <c r="QW46" s="231"/>
      <c r="QX46" s="231"/>
      <c r="QY46" s="231"/>
      <c r="QZ46" s="231"/>
      <c r="RA46" s="231"/>
      <c r="RB46" s="231"/>
      <c r="RC46" s="231"/>
      <c r="RD46" s="231"/>
      <c r="RE46" s="231"/>
      <c r="RF46" s="231"/>
      <c r="RG46" s="231"/>
      <c r="RH46" s="231"/>
      <c r="RI46" s="231"/>
      <c r="RJ46" s="231"/>
      <c r="RK46" s="231"/>
      <c r="RL46" s="231"/>
      <c r="RM46" s="231"/>
      <c r="RN46" s="231"/>
      <c r="RO46" s="231"/>
      <c r="RP46" s="231"/>
      <c r="RQ46" s="231"/>
      <c r="RR46" s="231"/>
      <c r="RS46" s="231"/>
      <c r="RT46" s="231"/>
      <c r="RU46" s="231"/>
      <c r="RV46" s="231"/>
      <c r="RW46" s="231"/>
      <c r="RX46" s="231"/>
      <c r="RY46" s="231"/>
      <c r="RZ46" s="231"/>
      <c r="SA46" s="231"/>
      <c r="SB46" s="231"/>
      <c r="SC46" s="231"/>
      <c r="SD46" s="231"/>
      <c r="SE46" s="231"/>
      <c r="SF46" s="231"/>
      <c r="SG46" s="231"/>
      <c r="SH46" s="231"/>
      <c r="SI46" s="231"/>
      <c r="SJ46" s="231"/>
      <c r="SK46" s="231"/>
      <c r="SL46" s="231"/>
      <c r="SM46" s="231"/>
    </row>
    <row r="47" spans="1:507" s="35" customFormat="1" ht="14.25">
      <c r="A47" s="516"/>
      <c r="B47" s="469" t="s">
        <v>77</v>
      </c>
      <c r="C47" s="462"/>
      <c r="D47" s="462"/>
      <c r="E47" s="507"/>
      <c r="F47" s="470"/>
      <c r="G47" s="467"/>
      <c r="H47" s="1263"/>
      <c r="I47" s="467"/>
      <c r="J47" s="467"/>
      <c r="K47" s="467"/>
      <c r="L47" s="454">
        <v>62300</v>
      </c>
      <c r="M47" s="682">
        <f t="shared" si="19"/>
        <v>62300</v>
      </c>
      <c r="N47" s="681">
        <v>0</v>
      </c>
      <c r="O47" s="502">
        <f t="shared" si="20"/>
        <v>57631.822386678999</v>
      </c>
      <c r="P47" s="502">
        <f t="shared" si="21"/>
        <v>57631.822386678999</v>
      </c>
      <c r="Q47" s="1262"/>
      <c r="R47" s="458"/>
      <c r="S47" s="513"/>
      <c r="T47" s="493"/>
      <c r="U47" s="493"/>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231"/>
      <c r="IC47" s="231"/>
      <c r="ID47" s="231"/>
      <c r="IE47" s="231"/>
      <c r="IF47" s="231"/>
      <c r="IG47" s="231"/>
      <c r="IH47" s="231"/>
      <c r="II47" s="231"/>
      <c r="IJ47" s="231"/>
      <c r="IK47" s="231"/>
      <c r="IL47" s="231"/>
      <c r="IM47" s="231"/>
      <c r="IN47" s="231"/>
      <c r="IO47" s="231"/>
      <c r="IP47" s="231"/>
      <c r="IQ47" s="231"/>
      <c r="IR47" s="231"/>
      <c r="IS47" s="231"/>
      <c r="IT47" s="231"/>
      <c r="IU47" s="231"/>
      <c r="IV47" s="231"/>
      <c r="IW47" s="231"/>
      <c r="IX47" s="231"/>
      <c r="IY47" s="231"/>
      <c r="IZ47" s="231"/>
      <c r="JA47" s="231"/>
      <c r="JB47" s="231"/>
      <c r="JC47" s="231"/>
      <c r="JD47" s="231"/>
      <c r="JE47" s="231"/>
      <c r="JF47" s="231"/>
      <c r="JG47" s="231"/>
      <c r="JH47" s="231"/>
      <c r="JI47" s="231"/>
      <c r="JJ47" s="231"/>
      <c r="JK47" s="231"/>
      <c r="JL47" s="231"/>
      <c r="JM47" s="231"/>
      <c r="JN47" s="231"/>
      <c r="JO47" s="231"/>
      <c r="JP47" s="231"/>
      <c r="JQ47" s="231"/>
      <c r="JR47" s="231"/>
      <c r="JS47" s="231"/>
      <c r="JT47" s="231"/>
      <c r="JU47" s="231"/>
      <c r="JV47" s="231"/>
      <c r="JW47" s="231"/>
      <c r="JX47" s="231"/>
      <c r="JY47" s="231"/>
      <c r="JZ47" s="231"/>
      <c r="KA47" s="231"/>
      <c r="KB47" s="231"/>
      <c r="KC47" s="231"/>
      <c r="KD47" s="231"/>
      <c r="KE47" s="231"/>
      <c r="KF47" s="231"/>
      <c r="KG47" s="231"/>
      <c r="KH47" s="231"/>
      <c r="KI47" s="231"/>
      <c r="KJ47" s="231"/>
      <c r="KK47" s="231"/>
      <c r="KL47" s="231"/>
      <c r="KM47" s="231"/>
      <c r="KN47" s="231"/>
      <c r="KO47" s="231"/>
      <c r="KP47" s="231"/>
      <c r="KQ47" s="231"/>
      <c r="KR47" s="231"/>
      <c r="KS47" s="231"/>
      <c r="KT47" s="231"/>
      <c r="KU47" s="231"/>
      <c r="KV47" s="231"/>
      <c r="KW47" s="231"/>
      <c r="KX47" s="231"/>
      <c r="KY47" s="231"/>
      <c r="KZ47" s="231"/>
      <c r="LA47" s="231"/>
      <c r="LB47" s="231"/>
      <c r="LC47" s="231"/>
      <c r="LD47" s="231"/>
      <c r="LE47" s="231"/>
      <c r="LF47" s="231"/>
      <c r="LG47" s="231"/>
      <c r="LH47" s="231"/>
      <c r="LI47" s="231"/>
      <c r="LJ47" s="231"/>
      <c r="LK47" s="231"/>
      <c r="LL47" s="231"/>
      <c r="LM47" s="231"/>
      <c r="LN47" s="231"/>
      <c r="LO47" s="231"/>
      <c r="LP47" s="231"/>
      <c r="LQ47" s="231"/>
      <c r="LR47" s="231"/>
      <c r="LS47" s="231"/>
      <c r="LT47" s="231"/>
      <c r="LU47" s="231"/>
      <c r="LV47" s="231"/>
      <c r="LW47" s="231"/>
      <c r="LX47" s="231"/>
      <c r="LY47" s="231"/>
      <c r="LZ47" s="231"/>
      <c r="MA47" s="231"/>
      <c r="MB47" s="231"/>
      <c r="MC47" s="231"/>
      <c r="MD47" s="231"/>
      <c r="ME47" s="231"/>
      <c r="MF47" s="231"/>
      <c r="MG47" s="231"/>
      <c r="MH47" s="231"/>
      <c r="MI47" s="231"/>
      <c r="MJ47" s="231"/>
      <c r="MK47" s="231"/>
      <c r="ML47" s="231"/>
      <c r="MM47" s="231"/>
      <c r="MN47" s="231"/>
      <c r="MO47" s="231"/>
      <c r="MP47" s="231"/>
      <c r="MQ47" s="231"/>
      <c r="MR47" s="231"/>
      <c r="MS47" s="231"/>
      <c r="MT47" s="231"/>
      <c r="MU47" s="231"/>
      <c r="MV47" s="231"/>
      <c r="MW47" s="231"/>
      <c r="MX47" s="231"/>
      <c r="MY47" s="231"/>
      <c r="MZ47" s="231"/>
      <c r="NA47" s="231"/>
      <c r="NB47" s="231"/>
      <c r="NC47" s="231"/>
      <c r="ND47" s="231"/>
      <c r="NE47" s="231"/>
      <c r="NF47" s="231"/>
      <c r="NG47" s="231"/>
      <c r="NH47" s="231"/>
      <c r="NI47" s="231"/>
      <c r="NJ47" s="231"/>
      <c r="NK47" s="231"/>
      <c r="NL47" s="231"/>
      <c r="NM47" s="231"/>
      <c r="NN47" s="231"/>
      <c r="NO47" s="231"/>
      <c r="NP47" s="231"/>
      <c r="NQ47" s="231"/>
      <c r="NR47" s="231"/>
      <c r="NS47" s="231"/>
      <c r="NT47" s="231"/>
      <c r="NU47" s="231"/>
      <c r="NV47" s="231"/>
      <c r="NW47" s="231"/>
      <c r="NX47" s="231"/>
      <c r="NY47" s="231"/>
      <c r="NZ47" s="231"/>
      <c r="OA47" s="231"/>
      <c r="OB47" s="231"/>
      <c r="OC47" s="231"/>
      <c r="OD47" s="231"/>
      <c r="OE47" s="231"/>
      <c r="OF47" s="231"/>
      <c r="OG47" s="231"/>
      <c r="OH47" s="231"/>
      <c r="OI47" s="231"/>
      <c r="OJ47" s="231"/>
      <c r="OK47" s="231"/>
      <c r="OL47" s="231"/>
      <c r="OM47" s="231"/>
      <c r="ON47" s="231"/>
      <c r="OO47" s="231"/>
      <c r="OP47" s="231"/>
      <c r="OQ47" s="231"/>
      <c r="OR47" s="231"/>
      <c r="OS47" s="231"/>
      <c r="OT47" s="231"/>
      <c r="OU47" s="231"/>
      <c r="OV47" s="231"/>
      <c r="OW47" s="231"/>
      <c r="OX47" s="231"/>
      <c r="OY47" s="231"/>
      <c r="OZ47" s="231"/>
      <c r="PA47" s="231"/>
      <c r="PB47" s="231"/>
      <c r="PC47" s="231"/>
      <c r="PD47" s="231"/>
      <c r="PE47" s="231"/>
      <c r="PF47" s="231"/>
      <c r="PG47" s="231"/>
      <c r="PH47" s="231"/>
      <c r="PI47" s="231"/>
      <c r="PJ47" s="231"/>
      <c r="PK47" s="231"/>
      <c r="PL47" s="231"/>
      <c r="PM47" s="231"/>
      <c r="PN47" s="231"/>
      <c r="PO47" s="231"/>
      <c r="PP47" s="231"/>
      <c r="PQ47" s="231"/>
      <c r="PR47" s="231"/>
      <c r="PS47" s="231"/>
      <c r="PT47" s="231"/>
      <c r="PU47" s="231"/>
      <c r="PV47" s="231"/>
      <c r="PW47" s="231"/>
      <c r="PX47" s="231"/>
      <c r="PY47" s="231"/>
      <c r="PZ47" s="231"/>
      <c r="QA47" s="231"/>
      <c r="QB47" s="231"/>
      <c r="QC47" s="231"/>
      <c r="QD47" s="231"/>
      <c r="QE47" s="231"/>
      <c r="QF47" s="231"/>
      <c r="QG47" s="231"/>
      <c r="QH47" s="231"/>
      <c r="QI47" s="231"/>
      <c r="QJ47" s="231"/>
      <c r="QK47" s="231"/>
      <c r="QL47" s="231"/>
      <c r="QM47" s="231"/>
      <c r="QN47" s="231"/>
      <c r="QO47" s="231"/>
      <c r="QP47" s="231"/>
      <c r="QQ47" s="231"/>
      <c r="QR47" s="231"/>
      <c r="QS47" s="231"/>
      <c r="QT47" s="231"/>
      <c r="QU47" s="231"/>
      <c r="QV47" s="231"/>
      <c r="QW47" s="231"/>
      <c r="QX47" s="231"/>
      <c r="QY47" s="231"/>
      <c r="QZ47" s="231"/>
      <c r="RA47" s="231"/>
      <c r="RB47" s="231"/>
      <c r="RC47" s="231"/>
      <c r="RD47" s="231"/>
      <c r="RE47" s="231"/>
      <c r="RF47" s="231"/>
      <c r="RG47" s="231"/>
      <c r="RH47" s="231"/>
      <c r="RI47" s="231"/>
      <c r="RJ47" s="231"/>
      <c r="RK47" s="231"/>
      <c r="RL47" s="231"/>
      <c r="RM47" s="231"/>
      <c r="RN47" s="231"/>
      <c r="RO47" s="231"/>
      <c r="RP47" s="231"/>
      <c r="RQ47" s="231"/>
      <c r="RR47" s="231"/>
      <c r="RS47" s="231"/>
      <c r="RT47" s="231"/>
      <c r="RU47" s="231"/>
      <c r="RV47" s="231"/>
      <c r="RW47" s="231"/>
      <c r="RX47" s="231"/>
      <c r="RY47" s="231"/>
      <c r="RZ47" s="231"/>
      <c r="SA47" s="231"/>
      <c r="SB47" s="231"/>
      <c r="SC47" s="231"/>
      <c r="SD47" s="231"/>
      <c r="SE47" s="231"/>
      <c r="SF47" s="231"/>
      <c r="SG47" s="231"/>
      <c r="SH47" s="231"/>
      <c r="SI47" s="231"/>
      <c r="SJ47" s="231"/>
      <c r="SK47" s="231"/>
      <c r="SL47" s="231"/>
      <c r="SM47" s="231"/>
    </row>
    <row r="48" spans="1:507" s="35" customFormat="1" ht="14.25">
      <c r="A48" s="516"/>
      <c r="B48" s="469" t="s">
        <v>78</v>
      </c>
      <c r="C48" s="462"/>
      <c r="D48" s="462"/>
      <c r="E48" s="507"/>
      <c r="F48" s="470"/>
      <c r="G48" s="467"/>
      <c r="H48" s="1263"/>
      <c r="I48" s="467"/>
      <c r="J48" s="467"/>
      <c r="K48" s="467"/>
      <c r="L48" s="464">
        <v>608239</v>
      </c>
      <c r="M48" s="683">
        <f t="shared" si="19"/>
        <v>608239</v>
      </c>
      <c r="N48" s="1247">
        <v>0</v>
      </c>
      <c r="O48" s="1248">
        <f t="shared" si="20"/>
        <v>562663.27474560589</v>
      </c>
      <c r="P48" s="1248">
        <f t="shared" si="21"/>
        <v>562663.27474560589</v>
      </c>
      <c r="Q48" s="1264"/>
      <c r="R48" s="1249"/>
      <c r="S48" s="1250"/>
      <c r="T48" s="1251"/>
      <c r="U48" s="1251"/>
      <c r="V48" s="231"/>
      <c r="W48" s="231"/>
      <c r="X48" s="231"/>
      <c r="Y48" s="231"/>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c r="DN48" s="231"/>
      <c r="DO48" s="231"/>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231"/>
      <c r="IC48" s="231"/>
      <c r="ID48" s="231"/>
      <c r="IE48" s="231"/>
      <c r="IF48" s="231"/>
      <c r="IG48" s="231"/>
      <c r="IH48" s="231"/>
      <c r="II48" s="231"/>
      <c r="IJ48" s="231"/>
      <c r="IK48" s="231"/>
      <c r="IL48" s="231"/>
      <c r="IM48" s="231"/>
      <c r="IN48" s="231"/>
      <c r="IO48" s="231"/>
      <c r="IP48" s="231"/>
      <c r="IQ48" s="231"/>
      <c r="IR48" s="231"/>
      <c r="IS48" s="231"/>
      <c r="IT48" s="231"/>
      <c r="IU48" s="231"/>
      <c r="IV48" s="231"/>
      <c r="IW48" s="231"/>
      <c r="IX48" s="231"/>
      <c r="IY48" s="231"/>
      <c r="IZ48" s="231"/>
      <c r="JA48" s="231"/>
      <c r="JB48" s="231"/>
      <c r="JC48" s="231"/>
      <c r="JD48" s="231"/>
      <c r="JE48" s="231"/>
      <c r="JF48" s="231"/>
      <c r="JG48" s="231"/>
      <c r="JH48" s="231"/>
      <c r="JI48" s="231"/>
      <c r="JJ48" s="231"/>
      <c r="JK48" s="231"/>
      <c r="JL48" s="231"/>
      <c r="JM48" s="231"/>
      <c r="JN48" s="231"/>
      <c r="JO48" s="231"/>
      <c r="JP48" s="231"/>
      <c r="JQ48" s="231"/>
      <c r="JR48" s="231"/>
      <c r="JS48" s="231"/>
      <c r="JT48" s="231"/>
      <c r="JU48" s="231"/>
      <c r="JV48" s="231"/>
      <c r="JW48" s="231"/>
      <c r="JX48" s="231"/>
      <c r="JY48" s="231"/>
      <c r="JZ48" s="231"/>
      <c r="KA48" s="231"/>
      <c r="KB48" s="231"/>
      <c r="KC48" s="231"/>
      <c r="KD48" s="231"/>
      <c r="KE48" s="231"/>
      <c r="KF48" s="231"/>
      <c r="KG48" s="231"/>
      <c r="KH48" s="231"/>
      <c r="KI48" s="231"/>
      <c r="KJ48" s="231"/>
      <c r="KK48" s="231"/>
      <c r="KL48" s="231"/>
      <c r="KM48" s="231"/>
      <c r="KN48" s="231"/>
      <c r="KO48" s="231"/>
      <c r="KP48" s="231"/>
      <c r="KQ48" s="231"/>
      <c r="KR48" s="231"/>
      <c r="KS48" s="231"/>
      <c r="KT48" s="231"/>
      <c r="KU48" s="231"/>
      <c r="KV48" s="231"/>
      <c r="KW48" s="231"/>
      <c r="KX48" s="231"/>
      <c r="KY48" s="231"/>
      <c r="KZ48" s="231"/>
      <c r="LA48" s="231"/>
      <c r="LB48" s="231"/>
      <c r="LC48" s="231"/>
      <c r="LD48" s="231"/>
      <c r="LE48" s="231"/>
      <c r="LF48" s="231"/>
      <c r="LG48" s="231"/>
      <c r="LH48" s="231"/>
      <c r="LI48" s="231"/>
      <c r="LJ48" s="231"/>
      <c r="LK48" s="231"/>
      <c r="LL48" s="231"/>
      <c r="LM48" s="231"/>
      <c r="LN48" s="231"/>
      <c r="LO48" s="231"/>
      <c r="LP48" s="231"/>
      <c r="LQ48" s="231"/>
      <c r="LR48" s="231"/>
      <c r="LS48" s="231"/>
      <c r="LT48" s="231"/>
      <c r="LU48" s="231"/>
      <c r="LV48" s="231"/>
      <c r="LW48" s="231"/>
      <c r="LX48" s="231"/>
      <c r="LY48" s="231"/>
      <c r="LZ48" s="231"/>
      <c r="MA48" s="231"/>
      <c r="MB48" s="231"/>
      <c r="MC48" s="231"/>
      <c r="MD48" s="231"/>
      <c r="ME48" s="231"/>
      <c r="MF48" s="231"/>
      <c r="MG48" s="231"/>
      <c r="MH48" s="231"/>
      <c r="MI48" s="231"/>
      <c r="MJ48" s="231"/>
      <c r="MK48" s="231"/>
      <c r="ML48" s="231"/>
      <c r="MM48" s="231"/>
      <c r="MN48" s="231"/>
      <c r="MO48" s="231"/>
      <c r="MP48" s="231"/>
      <c r="MQ48" s="231"/>
      <c r="MR48" s="231"/>
      <c r="MS48" s="231"/>
      <c r="MT48" s="231"/>
      <c r="MU48" s="231"/>
      <c r="MV48" s="231"/>
      <c r="MW48" s="231"/>
      <c r="MX48" s="231"/>
      <c r="MY48" s="231"/>
      <c r="MZ48" s="231"/>
      <c r="NA48" s="231"/>
      <c r="NB48" s="231"/>
      <c r="NC48" s="231"/>
      <c r="ND48" s="231"/>
      <c r="NE48" s="231"/>
      <c r="NF48" s="231"/>
      <c r="NG48" s="231"/>
      <c r="NH48" s="231"/>
      <c r="NI48" s="231"/>
      <c r="NJ48" s="231"/>
      <c r="NK48" s="231"/>
      <c r="NL48" s="231"/>
      <c r="NM48" s="231"/>
      <c r="NN48" s="231"/>
      <c r="NO48" s="231"/>
      <c r="NP48" s="231"/>
      <c r="NQ48" s="231"/>
      <c r="NR48" s="231"/>
      <c r="NS48" s="231"/>
      <c r="NT48" s="231"/>
      <c r="NU48" s="231"/>
      <c r="NV48" s="231"/>
      <c r="NW48" s="231"/>
      <c r="NX48" s="231"/>
      <c r="NY48" s="231"/>
      <c r="NZ48" s="231"/>
      <c r="OA48" s="231"/>
      <c r="OB48" s="231"/>
      <c r="OC48" s="231"/>
      <c r="OD48" s="231"/>
      <c r="OE48" s="231"/>
      <c r="OF48" s="231"/>
      <c r="OG48" s="231"/>
      <c r="OH48" s="231"/>
      <c r="OI48" s="231"/>
      <c r="OJ48" s="231"/>
      <c r="OK48" s="231"/>
      <c r="OL48" s="231"/>
      <c r="OM48" s="231"/>
      <c r="ON48" s="231"/>
      <c r="OO48" s="231"/>
      <c r="OP48" s="231"/>
      <c r="OQ48" s="231"/>
      <c r="OR48" s="231"/>
      <c r="OS48" s="231"/>
      <c r="OT48" s="231"/>
      <c r="OU48" s="231"/>
      <c r="OV48" s="231"/>
      <c r="OW48" s="231"/>
      <c r="OX48" s="231"/>
      <c r="OY48" s="231"/>
      <c r="OZ48" s="231"/>
      <c r="PA48" s="231"/>
      <c r="PB48" s="231"/>
      <c r="PC48" s="231"/>
      <c r="PD48" s="231"/>
      <c r="PE48" s="231"/>
      <c r="PF48" s="231"/>
      <c r="PG48" s="231"/>
      <c r="PH48" s="231"/>
      <c r="PI48" s="231"/>
      <c r="PJ48" s="231"/>
      <c r="PK48" s="231"/>
      <c r="PL48" s="231"/>
      <c r="PM48" s="231"/>
      <c r="PN48" s="231"/>
      <c r="PO48" s="231"/>
      <c r="PP48" s="231"/>
      <c r="PQ48" s="231"/>
      <c r="PR48" s="231"/>
      <c r="PS48" s="231"/>
      <c r="PT48" s="231"/>
      <c r="PU48" s="231"/>
      <c r="PV48" s="231"/>
      <c r="PW48" s="231"/>
      <c r="PX48" s="231"/>
      <c r="PY48" s="231"/>
      <c r="PZ48" s="231"/>
      <c r="QA48" s="231"/>
      <c r="QB48" s="231"/>
      <c r="QC48" s="231"/>
      <c r="QD48" s="231"/>
      <c r="QE48" s="231"/>
      <c r="QF48" s="231"/>
      <c r="QG48" s="231"/>
      <c r="QH48" s="231"/>
      <c r="QI48" s="231"/>
      <c r="QJ48" s="231"/>
      <c r="QK48" s="231"/>
      <c r="QL48" s="231"/>
      <c r="QM48" s="231"/>
      <c r="QN48" s="231"/>
      <c r="QO48" s="231"/>
      <c r="QP48" s="231"/>
      <c r="QQ48" s="231"/>
      <c r="QR48" s="231"/>
      <c r="QS48" s="231"/>
      <c r="QT48" s="231"/>
      <c r="QU48" s="231"/>
      <c r="QV48" s="231"/>
      <c r="QW48" s="231"/>
      <c r="QX48" s="231"/>
      <c r="QY48" s="231"/>
      <c r="QZ48" s="231"/>
      <c r="RA48" s="231"/>
      <c r="RB48" s="231"/>
      <c r="RC48" s="231"/>
      <c r="RD48" s="231"/>
      <c r="RE48" s="231"/>
      <c r="RF48" s="231"/>
      <c r="RG48" s="231"/>
      <c r="RH48" s="231"/>
      <c r="RI48" s="231"/>
      <c r="RJ48" s="231"/>
      <c r="RK48" s="231"/>
      <c r="RL48" s="231"/>
      <c r="RM48" s="231"/>
      <c r="RN48" s="231"/>
      <c r="RO48" s="231"/>
      <c r="RP48" s="231"/>
      <c r="RQ48" s="231"/>
      <c r="RR48" s="231"/>
      <c r="RS48" s="231"/>
      <c r="RT48" s="231"/>
      <c r="RU48" s="231"/>
      <c r="RV48" s="231"/>
      <c r="RW48" s="231"/>
      <c r="RX48" s="231"/>
      <c r="RY48" s="231"/>
      <c r="RZ48" s="231"/>
      <c r="SA48" s="231"/>
      <c r="SB48" s="231"/>
      <c r="SC48" s="231"/>
      <c r="SD48" s="231"/>
      <c r="SE48" s="231"/>
      <c r="SF48" s="231"/>
      <c r="SG48" s="231"/>
      <c r="SH48" s="231"/>
      <c r="SI48" s="231"/>
      <c r="SJ48" s="231"/>
      <c r="SK48" s="231"/>
      <c r="SL48" s="231"/>
      <c r="SM48" s="231"/>
    </row>
    <row r="49" spans="1:507" s="477" customFormat="1" ht="15">
      <c r="A49" s="498"/>
      <c r="B49" s="468" t="s">
        <v>79</v>
      </c>
      <c r="C49" s="478"/>
      <c r="D49" s="490"/>
      <c r="E49" s="453"/>
      <c r="F49" s="485"/>
      <c r="G49" s="453"/>
      <c r="H49" s="1282"/>
      <c r="I49" s="484"/>
      <c r="J49" s="484"/>
      <c r="K49" s="484"/>
      <c r="L49" s="1246">
        <f>L48+L47+L46+L38+L33</f>
        <v>3569761.96624</v>
      </c>
      <c r="M49" s="1246">
        <f>L49+I49+K49</f>
        <v>3569761.96624</v>
      </c>
      <c r="N49" s="1246">
        <v>0</v>
      </c>
      <c r="O49" s="1246">
        <f>L49/(1+$B$2)^1</f>
        <v>3302277.4895837191</v>
      </c>
      <c r="P49" s="1246">
        <f>M49/(1+$B$2)^1</f>
        <v>3302277.4895837191</v>
      </c>
      <c r="Q49" s="1265"/>
      <c r="R49" s="1252"/>
      <c r="S49" s="1246"/>
      <c r="T49" s="1253"/>
      <c r="U49" s="1253"/>
      <c r="V49" s="503"/>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03"/>
      <c r="IK49" s="503"/>
      <c r="IL49" s="503"/>
      <c r="IM49" s="503"/>
      <c r="IN49" s="503"/>
      <c r="IO49" s="503"/>
      <c r="IP49" s="503"/>
      <c r="IQ49" s="503"/>
      <c r="IR49" s="503"/>
      <c r="IS49" s="503"/>
      <c r="IT49" s="503"/>
      <c r="IU49" s="503"/>
      <c r="IV49" s="503"/>
      <c r="IW49" s="503"/>
      <c r="IX49" s="503"/>
      <c r="IY49" s="503"/>
      <c r="IZ49" s="503"/>
      <c r="JA49" s="503"/>
      <c r="JB49" s="503"/>
      <c r="JC49" s="503"/>
      <c r="JD49" s="503"/>
      <c r="JE49" s="503"/>
      <c r="JF49" s="503"/>
      <c r="JG49" s="503"/>
      <c r="JH49" s="503"/>
      <c r="JI49" s="503"/>
      <c r="JJ49" s="503"/>
      <c r="JK49" s="503"/>
      <c r="JL49" s="503"/>
      <c r="JM49" s="503"/>
      <c r="JN49" s="503"/>
      <c r="JO49" s="503"/>
      <c r="JP49" s="503"/>
      <c r="JQ49" s="503"/>
      <c r="JR49" s="503"/>
      <c r="JS49" s="503"/>
      <c r="JT49" s="503"/>
      <c r="JU49" s="503"/>
      <c r="JV49" s="503"/>
      <c r="JW49" s="503"/>
      <c r="JX49" s="503"/>
      <c r="JY49" s="503"/>
      <c r="JZ49" s="503"/>
      <c r="KA49" s="503"/>
      <c r="KB49" s="503"/>
      <c r="KC49" s="503"/>
      <c r="KD49" s="503"/>
      <c r="KE49" s="503"/>
      <c r="KF49" s="503"/>
      <c r="KG49" s="503"/>
      <c r="KH49" s="503"/>
      <c r="KI49" s="503"/>
      <c r="KJ49" s="503"/>
      <c r="KK49" s="503"/>
      <c r="KL49" s="503"/>
      <c r="KM49" s="503"/>
      <c r="KN49" s="503"/>
      <c r="KO49" s="503"/>
      <c r="KP49" s="503"/>
      <c r="KQ49" s="503"/>
      <c r="KR49" s="503"/>
      <c r="KS49" s="503"/>
      <c r="KT49" s="503"/>
      <c r="KU49" s="503"/>
      <c r="KV49" s="503"/>
      <c r="KW49" s="503"/>
      <c r="KX49" s="503"/>
      <c r="KY49" s="503"/>
      <c r="KZ49" s="503"/>
      <c r="LA49" s="503"/>
      <c r="LB49" s="503"/>
      <c r="LC49" s="503"/>
      <c r="LD49" s="503"/>
      <c r="LE49" s="503"/>
      <c r="LF49" s="503"/>
      <c r="LG49" s="503"/>
      <c r="LH49" s="503"/>
      <c r="LI49" s="503"/>
      <c r="LJ49" s="503"/>
      <c r="LK49" s="503"/>
      <c r="LL49" s="503"/>
      <c r="LM49" s="503"/>
      <c r="LN49" s="503"/>
      <c r="LO49" s="503"/>
      <c r="LP49" s="503"/>
      <c r="LQ49" s="503"/>
      <c r="LR49" s="503"/>
      <c r="LS49" s="503"/>
      <c r="LT49" s="503"/>
      <c r="LU49" s="503"/>
      <c r="LV49" s="503"/>
      <c r="LW49" s="503"/>
      <c r="LX49" s="503"/>
      <c r="LY49" s="503"/>
      <c r="LZ49" s="503"/>
      <c r="MA49" s="503"/>
      <c r="MB49" s="503"/>
      <c r="MC49" s="503"/>
      <c r="MD49" s="503"/>
      <c r="ME49" s="503"/>
      <c r="MF49" s="503"/>
      <c r="MG49" s="503"/>
      <c r="MH49" s="503"/>
      <c r="MI49" s="503"/>
      <c r="MJ49" s="503"/>
      <c r="MK49" s="503"/>
      <c r="ML49" s="503"/>
      <c r="MM49" s="503"/>
      <c r="MN49" s="503"/>
      <c r="MO49" s="503"/>
      <c r="MP49" s="503"/>
      <c r="MQ49" s="503"/>
      <c r="MR49" s="503"/>
      <c r="MS49" s="503"/>
      <c r="MT49" s="503"/>
      <c r="MU49" s="503"/>
      <c r="MV49" s="503"/>
      <c r="MW49" s="503"/>
      <c r="MX49" s="503"/>
      <c r="MY49" s="503"/>
      <c r="MZ49" s="503"/>
      <c r="NA49" s="503"/>
      <c r="NB49" s="503"/>
      <c r="NC49" s="503"/>
      <c r="ND49" s="503"/>
      <c r="NE49" s="503"/>
      <c r="NF49" s="503"/>
      <c r="NG49" s="503"/>
      <c r="NH49" s="503"/>
      <c r="NI49" s="503"/>
      <c r="NJ49" s="503"/>
      <c r="NK49" s="503"/>
      <c r="NL49" s="503"/>
      <c r="NM49" s="503"/>
      <c r="NN49" s="503"/>
      <c r="NO49" s="503"/>
      <c r="NP49" s="503"/>
      <c r="NQ49" s="503"/>
      <c r="NR49" s="503"/>
      <c r="NS49" s="503"/>
      <c r="NT49" s="503"/>
      <c r="NU49" s="503"/>
      <c r="NV49" s="503"/>
      <c r="NW49" s="503"/>
      <c r="NX49" s="503"/>
      <c r="NY49" s="503"/>
      <c r="NZ49" s="503"/>
      <c r="OA49" s="503"/>
      <c r="OB49" s="503"/>
      <c r="OC49" s="503"/>
      <c r="OD49" s="503"/>
      <c r="OE49" s="503"/>
      <c r="OF49" s="503"/>
      <c r="OG49" s="503"/>
      <c r="OH49" s="503"/>
      <c r="OI49" s="503"/>
      <c r="OJ49" s="503"/>
      <c r="OK49" s="503"/>
      <c r="OL49" s="503"/>
      <c r="OM49" s="503"/>
      <c r="ON49" s="503"/>
      <c r="OO49" s="503"/>
      <c r="OP49" s="503"/>
      <c r="OQ49" s="503"/>
      <c r="OR49" s="503"/>
      <c r="OS49" s="503"/>
      <c r="OT49" s="503"/>
      <c r="OU49" s="503"/>
      <c r="OV49" s="503"/>
      <c r="OW49" s="503"/>
      <c r="OX49" s="503"/>
      <c r="OY49" s="503"/>
      <c r="OZ49" s="503"/>
      <c r="PA49" s="503"/>
      <c r="PB49" s="503"/>
      <c r="PC49" s="503"/>
      <c r="PD49" s="503"/>
      <c r="PE49" s="503"/>
      <c r="PF49" s="503"/>
      <c r="PG49" s="503"/>
      <c r="PH49" s="503"/>
      <c r="PI49" s="503"/>
      <c r="PJ49" s="503"/>
      <c r="PK49" s="503"/>
      <c r="PL49" s="503"/>
      <c r="PM49" s="503"/>
      <c r="PN49" s="503"/>
      <c r="PO49" s="503"/>
      <c r="PP49" s="503"/>
      <c r="PQ49" s="503"/>
      <c r="PR49" s="503"/>
      <c r="PS49" s="503"/>
      <c r="PT49" s="503"/>
      <c r="PU49" s="503"/>
      <c r="PV49" s="503"/>
      <c r="PW49" s="503"/>
      <c r="PX49" s="503"/>
      <c r="PY49" s="503"/>
      <c r="PZ49" s="503"/>
      <c r="QA49" s="503"/>
      <c r="QB49" s="503"/>
      <c r="QC49" s="503"/>
      <c r="QD49" s="503"/>
      <c r="QE49" s="503"/>
      <c r="QF49" s="503"/>
      <c r="QG49" s="503"/>
      <c r="QH49" s="503"/>
      <c r="QI49" s="503"/>
      <c r="QJ49" s="503"/>
      <c r="QK49" s="503"/>
      <c r="QL49" s="503"/>
      <c r="QM49" s="503"/>
      <c r="QN49" s="503"/>
      <c r="QO49" s="503"/>
      <c r="QP49" s="503"/>
      <c r="QQ49" s="503"/>
      <c r="QR49" s="503"/>
      <c r="QS49" s="503"/>
      <c r="QT49" s="503"/>
      <c r="QU49" s="503"/>
      <c r="QV49" s="503"/>
      <c r="QW49" s="503"/>
      <c r="QX49" s="503"/>
      <c r="QY49" s="503"/>
      <c r="QZ49" s="503"/>
      <c r="RA49" s="503"/>
      <c r="RB49" s="503"/>
      <c r="RC49" s="503"/>
      <c r="RD49" s="503"/>
      <c r="RE49" s="503"/>
      <c r="RF49" s="503"/>
      <c r="RG49" s="503"/>
      <c r="RH49" s="503"/>
      <c r="RI49" s="503"/>
      <c r="RJ49" s="503"/>
      <c r="RK49" s="503"/>
      <c r="RL49" s="503"/>
      <c r="RM49" s="503"/>
      <c r="RN49" s="503"/>
      <c r="RO49" s="503"/>
      <c r="RP49" s="503"/>
      <c r="RQ49" s="503"/>
      <c r="RR49" s="503"/>
      <c r="RS49" s="503"/>
      <c r="RT49" s="503"/>
      <c r="RU49" s="503"/>
      <c r="RV49" s="503"/>
      <c r="RW49" s="503"/>
      <c r="RX49" s="503"/>
      <c r="RY49" s="503"/>
      <c r="RZ49" s="503"/>
      <c r="SA49" s="503"/>
      <c r="SB49" s="503"/>
      <c r="SC49" s="503"/>
      <c r="SD49" s="503"/>
      <c r="SE49" s="503"/>
      <c r="SF49" s="503"/>
      <c r="SG49" s="503"/>
      <c r="SH49" s="503"/>
      <c r="SI49" s="503"/>
      <c r="SJ49" s="503"/>
      <c r="SK49" s="503"/>
      <c r="SL49" s="503"/>
      <c r="SM49" s="503"/>
    </row>
    <row r="50" spans="1:507" s="35" customFormat="1" ht="14.25">
      <c r="A50" s="430"/>
      <c r="B50" s="436" t="s">
        <v>80</v>
      </c>
      <c r="C50" s="437"/>
      <c r="D50" s="437"/>
      <c r="E50" s="37"/>
      <c r="F50" s="474"/>
      <c r="G50" s="38"/>
      <c r="H50" s="1279"/>
      <c r="I50" s="38"/>
      <c r="J50" s="38"/>
      <c r="K50" s="38"/>
      <c r="L50" s="674">
        <v>255292.88</v>
      </c>
      <c r="M50" s="433">
        <f t="shared" si="19"/>
        <v>255292.88</v>
      </c>
      <c r="N50" s="434">
        <v>0</v>
      </c>
      <c r="O50" s="438">
        <f t="shared" si="20"/>
        <v>236163.62627197042</v>
      </c>
      <c r="P50" s="438">
        <f t="shared" si="21"/>
        <v>236163.62627197042</v>
      </c>
      <c r="Q50" s="1266"/>
      <c r="R50" s="45"/>
      <c r="S50" s="44"/>
      <c r="T50" s="40"/>
      <c r="U50" s="40"/>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c r="DN50" s="231"/>
      <c r="DO50" s="231"/>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231"/>
      <c r="IC50" s="231"/>
      <c r="ID50" s="231"/>
      <c r="IE50" s="231"/>
      <c r="IF50" s="231"/>
      <c r="IG50" s="231"/>
      <c r="IH50" s="231"/>
      <c r="II50" s="231"/>
      <c r="IJ50" s="231"/>
      <c r="IK50" s="231"/>
      <c r="IL50" s="231"/>
      <c r="IM50" s="231"/>
      <c r="IN50" s="231"/>
      <c r="IO50" s="231"/>
      <c r="IP50" s="231"/>
      <c r="IQ50" s="231"/>
      <c r="IR50" s="231"/>
      <c r="IS50" s="231"/>
      <c r="IT50" s="231"/>
      <c r="IU50" s="231"/>
      <c r="IV50" s="231"/>
      <c r="IW50" s="231"/>
      <c r="IX50" s="231"/>
      <c r="IY50" s="231"/>
      <c r="IZ50" s="231"/>
      <c r="JA50" s="231"/>
      <c r="JB50" s="231"/>
      <c r="JC50" s="231"/>
      <c r="JD50" s="231"/>
      <c r="JE50" s="231"/>
      <c r="JF50" s="231"/>
      <c r="JG50" s="231"/>
      <c r="JH50" s="231"/>
      <c r="JI50" s="231"/>
      <c r="JJ50" s="231"/>
      <c r="JK50" s="231"/>
      <c r="JL50" s="231"/>
      <c r="JM50" s="231"/>
      <c r="JN50" s="231"/>
      <c r="JO50" s="231"/>
      <c r="JP50" s="231"/>
      <c r="JQ50" s="231"/>
      <c r="JR50" s="231"/>
      <c r="JS50" s="231"/>
      <c r="JT50" s="231"/>
      <c r="JU50" s="231"/>
      <c r="JV50" s="231"/>
      <c r="JW50" s="231"/>
      <c r="JX50" s="231"/>
      <c r="JY50" s="231"/>
      <c r="JZ50" s="231"/>
      <c r="KA50" s="231"/>
      <c r="KB50" s="231"/>
      <c r="KC50" s="231"/>
      <c r="KD50" s="231"/>
      <c r="KE50" s="231"/>
      <c r="KF50" s="231"/>
      <c r="KG50" s="231"/>
      <c r="KH50" s="231"/>
      <c r="KI50" s="231"/>
      <c r="KJ50" s="231"/>
      <c r="KK50" s="231"/>
      <c r="KL50" s="231"/>
      <c r="KM50" s="231"/>
      <c r="KN50" s="231"/>
      <c r="KO50" s="231"/>
      <c r="KP50" s="231"/>
      <c r="KQ50" s="231"/>
      <c r="KR50" s="231"/>
      <c r="KS50" s="231"/>
      <c r="KT50" s="231"/>
      <c r="KU50" s="231"/>
      <c r="KV50" s="231"/>
      <c r="KW50" s="231"/>
      <c r="KX50" s="231"/>
      <c r="KY50" s="231"/>
      <c r="KZ50" s="231"/>
      <c r="LA50" s="231"/>
      <c r="LB50" s="231"/>
      <c r="LC50" s="231"/>
      <c r="LD50" s="231"/>
      <c r="LE50" s="231"/>
      <c r="LF50" s="231"/>
      <c r="LG50" s="231"/>
      <c r="LH50" s="231"/>
      <c r="LI50" s="231"/>
      <c r="LJ50" s="231"/>
      <c r="LK50" s="231"/>
      <c r="LL50" s="231"/>
      <c r="LM50" s="231"/>
      <c r="LN50" s="231"/>
      <c r="LO50" s="231"/>
      <c r="LP50" s="231"/>
      <c r="LQ50" s="231"/>
      <c r="LR50" s="231"/>
      <c r="LS50" s="231"/>
      <c r="LT50" s="231"/>
      <c r="LU50" s="231"/>
      <c r="LV50" s="231"/>
      <c r="LW50" s="231"/>
      <c r="LX50" s="231"/>
      <c r="LY50" s="231"/>
      <c r="LZ50" s="231"/>
      <c r="MA50" s="231"/>
      <c r="MB50" s="231"/>
      <c r="MC50" s="231"/>
      <c r="MD50" s="231"/>
      <c r="ME50" s="231"/>
      <c r="MF50" s="231"/>
      <c r="MG50" s="231"/>
      <c r="MH50" s="231"/>
      <c r="MI50" s="231"/>
      <c r="MJ50" s="231"/>
      <c r="MK50" s="231"/>
      <c r="ML50" s="231"/>
      <c r="MM50" s="231"/>
      <c r="MN50" s="231"/>
      <c r="MO50" s="231"/>
      <c r="MP50" s="231"/>
      <c r="MQ50" s="231"/>
      <c r="MR50" s="231"/>
      <c r="MS50" s="231"/>
      <c r="MT50" s="231"/>
      <c r="MU50" s="231"/>
      <c r="MV50" s="231"/>
      <c r="MW50" s="231"/>
      <c r="MX50" s="231"/>
      <c r="MY50" s="231"/>
      <c r="MZ50" s="231"/>
      <c r="NA50" s="231"/>
      <c r="NB50" s="231"/>
      <c r="NC50" s="231"/>
      <c r="ND50" s="231"/>
      <c r="NE50" s="231"/>
      <c r="NF50" s="231"/>
      <c r="NG50" s="231"/>
      <c r="NH50" s="231"/>
      <c r="NI50" s="231"/>
      <c r="NJ50" s="231"/>
      <c r="NK50" s="231"/>
      <c r="NL50" s="231"/>
      <c r="NM50" s="231"/>
      <c r="NN50" s="231"/>
      <c r="NO50" s="231"/>
      <c r="NP50" s="231"/>
      <c r="NQ50" s="231"/>
      <c r="NR50" s="231"/>
      <c r="NS50" s="231"/>
      <c r="NT50" s="231"/>
      <c r="NU50" s="231"/>
      <c r="NV50" s="231"/>
      <c r="NW50" s="231"/>
      <c r="NX50" s="231"/>
      <c r="NY50" s="231"/>
      <c r="NZ50" s="231"/>
      <c r="OA50" s="231"/>
      <c r="OB50" s="231"/>
      <c r="OC50" s="231"/>
      <c r="OD50" s="231"/>
      <c r="OE50" s="231"/>
      <c r="OF50" s="231"/>
      <c r="OG50" s="231"/>
      <c r="OH50" s="231"/>
      <c r="OI50" s="231"/>
      <c r="OJ50" s="231"/>
      <c r="OK50" s="231"/>
      <c r="OL50" s="231"/>
      <c r="OM50" s="231"/>
      <c r="ON50" s="231"/>
      <c r="OO50" s="231"/>
      <c r="OP50" s="231"/>
      <c r="OQ50" s="231"/>
      <c r="OR50" s="231"/>
      <c r="OS50" s="231"/>
      <c r="OT50" s="231"/>
      <c r="OU50" s="231"/>
      <c r="OV50" s="231"/>
      <c r="OW50" s="231"/>
      <c r="OX50" s="231"/>
      <c r="OY50" s="231"/>
      <c r="OZ50" s="231"/>
      <c r="PA50" s="231"/>
      <c r="PB50" s="231"/>
      <c r="PC50" s="231"/>
      <c r="PD50" s="231"/>
      <c r="PE50" s="231"/>
      <c r="PF50" s="231"/>
      <c r="PG50" s="231"/>
      <c r="PH50" s="231"/>
      <c r="PI50" s="231"/>
      <c r="PJ50" s="231"/>
      <c r="PK50" s="231"/>
      <c r="PL50" s="231"/>
      <c r="PM50" s="231"/>
      <c r="PN50" s="231"/>
      <c r="PO50" s="231"/>
      <c r="PP50" s="231"/>
      <c r="PQ50" s="231"/>
      <c r="PR50" s="231"/>
      <c r="PS50" s="231"/>
      <c r="PT50" s="231"/>
      <c r="PU50" s="231"/>
      <c r="PV50" s="231"/>
      <c r="PW50" s="231"/>
      <c r="PX50" s="231"/>
      <c r="PY50" s="231"/>
      <c r="PZ50" s="231"/>
      <c r="QA50" s="231"/>
      <c r="QB50" s="231"/>
      <c r="QC50" s="231"/>
      <c r="QD50" s="231"/>
      <c r="QE50" s="231"/>
      <c r="QF50" s="231"/>
      <c r="QG50" s="231"/>
      <c r="QH50" s="231"/>
      <c r="QI50" s="231"/>
      <c r="QJ50" s="231"/>
      <c r="QK50" s="231"/>
      <c r="QL50" s="231"/>
      <c r="QM50" s="231"/>
      <c r="QN50" s="231"/>
      <c r="QO50" s="231"/>
      <c r="QP50" s="231"/>
      <c r="QQ50" s="231"/>
      <c r="QR50" s="231"/>
      <c r="QS50" s="231"/>
      <c r="QT50" s="231"/>
      <c r="QU50" s="231"/>
      <c r="QV50" s="231"/>
      <c r="QW50" s="231"/>
      <c r="QX50" s="231"/>
      <c r="QY50" s="231"/>
      <c r="QZ50" s="231"/>
      <c r="RA50" s="231"/>
      <c r="RB50" s="231"/>
      <c r="RC50" s="231"/>
      <c r="RD50" s="231"/>
      <c r="RE50" s="231"/>
      <c r="RF50" s="231"/>
      <c r="RG50" s="231"/>
      <c r="RH50" s="231"/>
      <c r="RI50" s="231"/>
      <c r="RJ50" s="231"/>
      <c r="RK50" s="231"/>
      <c r="RL50" s="231"/>
      <c r="RM50" s="231"/>
      <c r="RN50" s="231"/>
      <c r="RO50" s="231"/>
      <c r="RP50" s="231"/>
      <c r="RQ50" s="231"/>
      <c r="RR50" s="231"/>
      <c r="RS50" s="231"/>
      <c r="RT50" s="231"/>
      <c r="RU50" s="231"/>
      <c r="RV50" s="231"/>
      <c r="RW50" s="231"/>
      <c r="RX50" s="231"/>
      <c r="RY50" s="231"/>
      <c r="RZ50" s="231"/>
      <c r="SA50" s="231"/>
      <c r="SB50" s="231"/>
      <c r="SC50" s="231"/>
      <c r="SD50" s="231"/>
      <c r="SE50" s="231"/>
      <c r="SF50" s="231"/>
      <c r="SG50" s="231"/>
      <c r="SH50" s="231"/>
      <c r="SI50" s="231"/>
      <c r="SJ50" s="231"/>
      <c r="SK50" s="231"/>
      <c r="SL50" s="231"/>
      <c r="SM50" s="231"/>
    </row>
    <row r="51" spans="1:507" s="35" customFormat="1" ht="14.25">
      <c r="A51" s="430"/>
      <c r="B51" s="436" t="s">
        <v>81</v>
      </c>
      <c r="C51" s="437"/>
      <c r="D51" s="437"/>
      <c r="E51" s="37"/>
      <c r="F51" s="474"/>
      <c r="G51" s="38"/>
      <c r="H51" s="1279"/>
      <c r="I51" s="38"/>
      <c r="J51" s="38"/>
      <c r="K51" s="38"/>
      <c r="L51" s="674">
        <v>237429.37</v>
      </c>
      <c r="M51" s="434">
        <f t="shared" si="19"/>
        <v>237429.37</v>
      </c>
      <c r="N51" s="434">
        <v>0</v>
      </c>
      <c r="O51" s="438">
        <f t="shared" si="20"/>
        <v>219638.64014801109</v>
      </c>
      <c r="P51" s="438">
        <f t="shared" si="21"/>
        <v>219638.64014801109</v>
      </c>
      <c r="Q51" s="1266"/>
      <c r="R51" s="45"/>
      <c r="S51" s="44"/>
      <c r="T51" s="40"/>
      <c r="U51" s="40"/>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GJ51" s="231"/>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c r="HL51" s="231"/>
      <c r="HM51" s="231"/>
      <c r="HN51" s="231"/>
      <c r="HO51" s="231"/>
      <c r="HP51" s="231"/>
      <c r="HQ51" s="231"/>
      <c r="HR51" s="231"/>
      <c r="HS51" s="231"/>
      <c r="HT51" s="231"/>
      <c r="HU51" s="231"/>
      <c r="HV51" s="231"/>
      <c r="HW51" s="231"/>
      <c r="HX51" s="231"/>
      <c r="HY51" s="231"/>
      <c r="HZ51" s="231"/>
      <c r="IA51" s="231"/>
      <c r="IB51" s="231"/>
      <c r="IC51" s="231"/>
      <c r="ID51" s="231"/>
      <c r="IE51" s="231"/>
      <c r="IF51" s="231"/>
      <c r="IG51" s="231"/>
      <c r="IH51" s="231"/>
      <c r="II51" s="231"/>
      <c r="IJ51" s="231"/>
      <c r="IK51" s="231"/>
      <c r="IL51" s="231"/>
      <c r="IM51" s="231"/>
      <c r="IN51" s="231"/>
      <c r="IO51" s="231"/>
      <c r="IP51" s="231"/>
      <c r="IQ51" s="231"/>
      <c r="IR51" s="231"/>
      <c r="IS51" s="231"/>
      <c r="IT51" s="231"/>
      <c r="IU51" s="231"/>
      <c r="IV51" s="231"/>
      <c r="IW51" s="231"/>
      <c r="IX51" s="231"/>
      <c r="IY51" s="231"/>
      <c r="IZ51" s="231"/>
      <c r="JA51" s="231"/>
      <c r="JB51" s="231"/>
      <c r="JC51" s="231"/>
      <c r="JD51" s="231"/>
      <c r="JE51" s="231"/>
      <c r="JF51" s="231"/>
      <c r="JG51" s="231"/>
      <c r="JH51" s="231"/>
      <c r="JI51" s="231"/>
      <c r="JJ51" s="231"/>
      <c r="JK51" s="231"/>
      <c r="JL51" s="231"/>
      <c r="JM51" s="231"/>
      <c r="JN51" s="231"/>
      <c r="JO51" s="231"/>
      <c r="JP51" s="231"/>
      <c r="JQ51" s="231"/>
      <c r="JR51" s="231"/>
      <c r="JS51" s="231"/>
      <c r="JT51" s="231"/>
      <c r="JU51" s="231"/>
      <c r="JV51" s="231"/>
      <c r="JW51" s="231"/>
      <c r="JX51" s="231"/>
      <c r="JY51" s="231"/>
      <c r="JZ51" s="231"/>
      <c r="KA51" s="231"/>
      <c r="KB51" s="231"/>
      <c r="KC51" s="231"/>
      <c r="KD51" s="231"/>
      <c r="KE51" s="231"/>
      <c r="KF51" s="231"/>
      <c r="KG51" s="231"/>
      <c r="KH51" s="231"/>
      <c r="KI51" s="231"/>
      <c r="KJ51" s="231"/>
      <c r="KK51" s="231"/>
      <c r="KL51" s="231"/>
      <c r="KM51" s="231"/>
      <c r="KN51" s="231"/>
      <c r="KO51" s="231"/>
      <c r="KP51" s="231"/>
      <c r="KQ51" s="231"/>
      <c r="KR51" s="231"/>
      <c r="KS51" s="231"/>
      <c r="KT51" s="231"/>
      <c r="KU51" s="231"/>
      <c r="KV51" s="231"/>
      <c r="KW51" s="231"/>
      <c r="KX51" s="231"/>
      <c r="KY51" s="231"/>
      <c r="KZ51" s="231"/>
      <c r="LA51" s="231"/>
      <c r="LB51" s="231"/>
      <c r="LC51" s="231"/>
      <c r="LD51" s="231"/>
      <c r="LE51" s="231"/>
      <c r="LF51" s="231"/>
      <c r="LG51" s="231"/>
      <c r="LH51" s="231"/>
      <c r="LI51" s="231"/>
      <c r="LJ51" s="231"/>
      <c r="LK51" s="231"/>
      <c r="LL51" s="231"/>
      <c r="LM51" s="231"/>
      <c r="LN51" s="231"/>
      <c r="LO51" s="231"/>
      <c r="LP51" s="231"/>
      <c r="LQ51" s="231"/>
      <c r="LR51" s="231"/>
      <c r="LS51" s="231"/>
      <c r="LT51" s="231"/>
      <c r="LU51" s="231"/>
      <c r="LV51" s="231"/>
      <c r="LW51" s="231"/>
      <c r="LX51" s="231"/>
      <c r="LY51" s="231"/>
      <c r="LZ51" s="231"/>
      <c r="MA51" s="231"/>
      <c r="MB51" s="231"/>
      <c r="MC51" s="231"/>
      <c r="MD51" s="231"/>
      <c r="ME51" s="231"/>
      <c r="MF51" s="231"/>
      <c r="MG51" s="231"/>
      <c r="MH51" s="231"/>
      <c r="MI51" s="231"/>
      <c r="MJ51" s="231"/>
      <c r="MK51" s="231"/>
      <c r="ML51" s="231"/>
      <c r="MM51" s="231"/>
      <c r="MN51" s="231"/>
      <c r="MO51" s="231"/>
      <c r="MP51" s="231"/>
      <c r="MQ51" s="231"/>
      <c r="MR51" s="231"/>
      <c r="MS51" s="231"/>
      <c r="MT51" s="231"/>
      <c r="MU51" s="231"/>
      <c r="MV51" s="231"/>
      <c r="MW51" s="231"/>
      <c r="MX51" s="231"/>
      <c r="MY51" s="231"/>
      <c r="MZ51" s="231"/>
      <c r="NA51" s="231"/>
      <c r="NB51" s="231"/>
      <c r="NC51" s="231"/>
      <c r="ND51" s="231"/>
      <c r="NE51" s="231"/>
      <c r="NF51" s="231"/>
      <c r="NG51" s="231"/>
      <c r="NH51" s="231"/>
      <c r="NI51" s="231"/>
      <c r="NJ51" s="231"/>
      <c r="NK51" s="231"/>
      <c r="NL51" s="231"/>
      <c r="NM51" s="231"/>
      <c r="NN51" s="231"/>
      <c r="NO51" s="231"/>
      <c r="NP51" s="231"/>
      <c r="NQ51" s="231"/>
      <c r="NR51" s="231"/>
      <c r="NS51" s="231"/>
      <c r="NT51" s="231"/>
      <c r="NU51" s="231"/>
      <c r="NV51" s="231"/>
      <c r="NW51" s="231"/>
      <c r="NX51" s="231"/>
      <c r="NY51" s="231"/>
      <c r="NZ51" s="231"/>
      <c r="OA51" s="231"/>
      <c r="OB51" s="231"/>
      <c r="OC51" s="231"/>
      <c r="OD51" s="231"/>
      <c r="OE51" s="231"/>
      <c r="OF51" s="231"/>
      <c r="OG51" s="231"/>
      <c r="OH51" s="231"/>
      <c r="OI51" s="231"/>
      <c r="OJ51" s="231"/>
      <c r="OK51" s="231"/>
      <c r="OL51" s="231"/>
      <c r="OM51" s="231"/>
      <c r="ON51" s="231"/>
      <c r="OO51" s="231"/>
      <c r="OP51" s="231"/>
      <c r="OQ51" s="231"/>
      <c r="OR51" s="231"/>
      <c r="OS51" s="231"/>
      <c r="OT51" s="231"/>
      <c r="OU51" s="231"/>
      <c r="OV51" s="231"/>
      <c r="OW51" s="231"/>
      <c r="OX51" s="231"/>
      <c r="OY51" s="231"/>
      <c r="OZ51" s="231"/>
      <c r="PA51" s="231"/>
      <c r="PB51" s="231"/>
      <c r="PC51" s="231"/>
      <c r="PD51" s="231"/>
      <c r="PE51" s="231"/>
      <c r="PF51" s="231"/>
      <c r="PG51" s="231"/>
      <c r="PH51" s="231"/>
      <c r="PI51" s="231"/>
      <c r="PJ51" s="231"/>
      <c r="PK51" s="231"/>
      <c r="PL51" s="231"/>
      <c r="PM51" s="231"/>
      <c r="PN51" s="231"/>
      <c r="PO51" s="231"/>
      <c r="PP51" s="231"/>
      <c r="PQ51" s="231"/>
      <c r="PR51" s="231"/>
      <c r="PS51" s="231"/>
      <c r="PT51" s="231"/>
      <c r="PU51" s="231"/>
      <c r="PV51" s="231"/>
      <c r="PW51" s="231"/>
      <c r="PX51" s="231"/>
      <c r="PY51" s="231"/>
      <c r="PZ51" s="231"/>
      <c r="QA51" s="231"/>
      <c r="QB51" s="231"/>
      <c r="QC51" s="231"/>
      <c r="QD51" s="231"/>
      <c r="QE51" s="231"/>
      <c r="QF51" s="231"/>
      <c r="QG51" s="231"/>
      <c r="QH51" s="231"/>
      <c r="QI51" s="231"/>
      <c r="QJ51" s="231"/>
      <c r="QK51" s="231"/>
      <c r="QL51" s="231"/>
      <c r="QM51" s="231"/>
      <c r="QN51" s="231"/>
      <c r="QO51" s="231"/>
      <c r="QP51" s="231"/>
      <c r="QQ51" s="231"/>
      <c r="QR51" s="231"/>
      <c r="QS51" s="231"/>
      <c r="QT51" s="231"/>
      <c r="QU51" s="231"/>
      <c r="QV51" s="231"/>
      <c r="QW51" s="231"/>
      <c r="QX51" s="231"/>
      <c r="QY51" s="231"/>
      <c r="QZ51" s="231"/>
      <c r="RA51" s="231"/>
      <c r="RB51" s="231"/>
      <c r="RC51" s="231"/>
      <c r="RD51" s="231"/>
      <c r="RE51" s="231"/>
      <c r="RF51" s="231"/>
      <c r="RG51" s="231"/>
      <c r="RH51" s="231"/>
      <c r="RI51" s="231"/>
      <c r="RJ51" s="231"/>
      <c r="RK51" s="231"/>
      <c r="RL51" s="231"/>
      <c r="RM51" s="231"/>
      <c r="RN51" s="231"/>
      <c r="RO51" s="231"/>
      <c r="RP51" s="231"/>
      <c r="RQ51" s="231"/>
      <c r="RR51" s="231"/>
      <c r="RS51" s="231"/>
      <c r="RT51" s="231"/>
      <c r="RU51" s="231"/>
      <c r="RV51" s="231"/>
      <c r="RW51" s="231"/>
      <c r="RX51" s="231"/>
      <c r="RY51" s="231"/>
      <c r="RZ51" s="231"/>
      <c r="SA51" s="231"/>
      <c r="SB51" s="231"/>
      <c r="SC51" s="231"/>
      <c r="SD51" s="231"/>
      <c r="SE51" s="231"/>
      <c r="SF51" s="231"/>
      <c r="SG51" s="231"/>
      <c r="SH51" s="231"/>
      <c r="SI51" s="231"/>
      <c r="SJ51" s="231"/>
      <c r="SK51" s="231"/>
      <c r="SL51" s="231"/>
      <c r="SM51" s="231"/>
    </row>
    <row r="52" spans="1:507" s="35" customFormat="1" ht="14.25">
      <c r="A52" s="430"/>
      <c r="B52" s="436" t="s">
        <v>82</v>
      </c>
      <c r="C52" s="437"/>
      <c r="D52" s="437"/>
      <c r="E52" s="37"/>
      <c r="F52" s="474"/>
      <c r="G52" s="38"/>
      <c r="H52" s="1279"/>
      <c r="I52" s="38"/>
      <c r="J52" s="38"/>
      <c r="K52" s="38"/>
      <c r="L52" s="815">
        <v>2159039.1800000002</v>
      </c>
      <c r="M52" s="434">
        <f t="shared" si="19"/>
        <v>2159039.1800000002</v>
      </c>
      <c r="N52" s="434">
        <v>0</v>
      </c>
      <c r="O52" s="438">
        <f t="shared" si="20"/>
        <v>1997261.0360777061</v>
      </c>
      <c r="P52" s="438">
        <f t="shared" si="21"/>
        <v>1997261.0360777061</v>
      </c>
      <c r="Q52" s="1266"/>
      <c r="R52" s="45"/>
      <c r="S52" s="44"/>
      <c r="T52" s="40"/>
      <c r="U52" s="40"/>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231"/>
      <c r="IC52" s="231"/>
      <c r="ID52" s="231"/>
      <c r="IE52" s="231"/>
      <c r="IF52" s="231"/>
      <c r="IG52" s="231"/>
      <c r="IH52" s="231"/>
      <c r="II52" s="231"/>
      <c r="IJ52" s="231"/>
      <c r="IK52" s="231"/>
      <c r="IL52" s="231"/>
      <c r="IM52" s="231"/>
      <c r="IN52" s="231"/>
      <c r="IO52" s="231"/>
      <c r="IP52" s="231"/>
      <c r="IQ52" s="231"/>
      <c r="IR52" s="231"/>
      <c r="IS52" s="231"/>
      <c r="IT52" s="231"/>
      <c r="IU52" s="231"/>
      <c r="IV52" s="231"/>
      <c r="IW52" s="231"/>
      <c r="IX52" s="231"/>
      <c r="IY52" s="231"/>
      <c r="IZ52" s="231"/>
      <c r="JA52" s="231"/>
      <c r="JB52" s="231"/>
      <c r="JC52" s="231"/>
      <c r="JD52" s="231"/>
      <c r="JE52" s="231"/>
      <c r="JF52" s="231"/>
      <c r="JG52" s="231"/>
      <c r="JH52" s="231"/>
      <c r="JI52" s="231"/>
      <c r="JJ52" s="231"/>
      <c r="JK52" s="231"/>
      <c r="JL52" s="231"/>
      <c r="JM52" s="231"/>
      <c r="JN52" s="231"/>
      <c r="JO52" s="231"/>
      <c r="JP52" s="231"/>
      <c r="JQ52" s="231"/>
      <c r="JR52" s="231"/>
      <c r="JS52" s="231"/>
      <c r="JT52" s="231"/>
      <c r="JU52" s="231"/>
      <c r="JV52" s="231"/>
      <c r="JW52" s="231"/>
      <c r="JX52" s="231"/>
      <c r="JY52" s="231"/>
      <c r="JZ52" s="231"/>
      <c r="KA52" s="231"/>
      <c r="KB52" s="231"/>
      <c r="KC52" s="231"/>
      <c r="KD52" s="231"/>
      <c r="KE52" s="231"/>
      <c r="KF52" s="231"/>
      <c r="KG52" s="231"/>
      <c r="KH52" s="231"/>
      <c r="KI52" s="231"/>
      <c r="KJ52" s="231"/>
      <c r="KK52" s="231"/>
      <c r="KL52" s="231"/>
      <c r="KM52" s="231"/>
      <c r="KN52" s="231"/>
      <c r="KO52" s="231"/>
      <c r="KP52" s="231"/>
      <c r="KQ52" s="231"/>
      <c r="KR52" s="231"/>
      <c r="KS52" s="231"/>
      <c r="KT52" s="231"/>
      <c r="KU52" s="231"/>
      <c r="KV52" s="231"/>
      <c r="KW52" s="231"/>
      <c r="KX52" s="231"/>
      <c r="KY52" s="231"/>
      <c r="KZ52" s="231"/>
      <c r="LA52" s="231"/>
      <c r="LB52" s="231"/>
      <c r="LC52" s="231"/>
      <c r="LD52" s="231"/>
      <c r="LE52" s="231"/>
      <c r="LF52" s="231"/>
      <c r="LG52" s="231"/>
      <c r="LH52" s="231"/>
      <c r="LI52" s="231"/>
      <c r="LJ52" s="231"/>
      <c r="LK52" s="231"/>
      <c r="LL52" s="231"/>
      <c r="LM52" s="231"/>
      <c r="LN52" s="231"/>
      <c r="LO52" s="231"/>
      <c r="LP52" s="231"/>
      <c r="LQ52" s="231"/>
      <c r="LR52" s="231"/>
      <c r="LS52" s="231"/>
      <c r="LT52" s="231"/>
      <c r="LU52" s="231"/>
      <c r="LV52" s="231"/>
      <c r="LW52" s="231"/>
      <c r="LX52" s="231"/>
      <c r="LY52" s="231"/>
      <c r="LZ52" s="231"/>
      <c r="MA52" s="231"/>
      <c r="MB52" s="231"/>
      <c r="MC52" s="231"/>
      <c r="MD52" s="231"/>
      <c r="ME52" s="231"/>
      <c r="MF52" s="231"/>
      <c r="MG52" s="231"/>
      <c r="MH52" s="231"/>
      <c r="MI52" s="231"/>
      <c r="MJ52" s="231"/>
      <c r="MK52" s="231"/>
      <c r="ML52" s="231"/>
      <c r="MM52" s="231"/>
      <c r="MN52" s="231"/>
      <c r="MO52" s="231"/>
      <c r="MP52" s="231"/>
      <c r="MQ52" s="231"/>
      <c r="MR52" s="231"/>
      <c r="MS52" s="231"/>
      <c r="MT52" s="231"/>
      <c r="MU52" s="231"/>
      <c r="MV52" s="231"/>
      <c r="MW52" s="231"/>
      <c r="MX52" s="231"/>
      <c r="MY52" s="231"/>
      <c r="MZ52" s="231"/>
      <c r="NA52" s="231"/>
      <c r="NB52" s="231"/>
      <c r="NC52" s="231"/>
      <c r="ND52" s="231"/>
      <c r="NE52" s="231"/>
      <c r="NF52" s="231"/>
      <c r="NG52" s="231"/>
      <c r="NH52" s="231"/>
      <c r="NI52" s="231"/>
      <c r="NJ52" s="231"/>
      <c r="NK52" s="231"/>
      <c r="NL52" s="231"/>
      <c r="NM52" s="231"/>
      <c r="NN52" s="231"/>
      <c r="NO52" s="231"/>
      <c r="NP52" s="231"/>
      <c r="NQ52" s="231"/>
      <c r="NR52" s="231"/>
      <c r="NS52" s="231"/>
      <c r="NT52" s="231"/>
      <c r="NU52" s="231"/>
      <c r="NV52" s="231"/>
      <c r="NW52" s="231"/>
      <c r="NX52" s="231"/>
      <c r="NY52" s="231"/>
      <c r="NZ52" s="231"/>
      <c r="OA52" s="231"/>
      <c r="OB52" s="231"/>
      <c r="OC52" s="231"/>
      <c r="OD52" s="231"/>
      <c r="OE52" s="231"/>
      <c r="OF52" s="231"/>
      <c r="OG52" s="231"/>
      <c r="OH52" s="231"/>
      <c r="OI52" s="231"/>
      <c r="OJ52" s="231"/>
      <c r="OK52" s="231"/>
      <c r="OL52" s="231"/>
      <c r="OM52" s="231"/>
      <c r="ON52" s="231"/>
      <c r="OO52" s="231"/>
      <c r="OP52" s="231"/>
      <c r="OQ52" s="231"/>
      <c r="OR52" s="231"/>
      <c r="OS52" s="231"/>
      <c r="OT52" s="231"/>
      <c r="OU52" s="231"/>
      <c r="OV52" s="231"/>
      <c r="OW52" s="231"/>
      <c r="OX52" s="231"/>
      <c r="OY52" s="231"/>
      <c r="OZ52" s="231"/>
      <c r="PA52" s="231"/>
      <c r="PB52" s="231"/>
      <c r="PC52" s="231"/>
      <c r="PD52" s="231"/>
      <c r="PE52" s="231"/>
      <c r="PF52" s="231"/>
      <c r="PG52" s="231"/>
      <c r="PH52" s="231"/>
      <c r="PI52" s="231"/>
      <c r="PJ52" s="231"/>
      <c r="PK52" s="231"/>
      <c r="PL52" s="231"/>
      <c r="PM52" s="231"/>
      <c r="PN52" s="231"/>
      <c r="PO52" s="231"/>
      <c r="PP52" s="231"/>
      <c r="PQ52" s="231"/>
      <c r="PR52" s="231"/>
      <c r="PS52" s="231"/>
      <c r="PT52" s="231"/>
      <c r="PU52" s="231"/>
      <c r="PV52" s="231"/>
      <c r="PW52" s="231"/>
      <c r="PX52" s="231"/>
      <c r="PY52" s="231"/>
      <c r="PZ52" s="231"/>
      <c r="QA52" s="231"/>
      <c r="QB52" s="231"/>
      <c r="QC52" s="231"/>
      <c r="QD52" s="231"/>
      <c r="QE52" s="231"/>
      <c r="QF52" s="231"/>
      <c r="QG52" s="231"/>
      <c r="QH52" s="231"/>
      <c r="QI52" s="231"/>
      <c r="QJ52" s="231"/>
      <c r="QK52" s="231"/>
      <c r="QL52" s="231"/>
      <c r="QM52" s="231"/>
      <c r="QN52" s="231"/>
      <c r="QO52" s="231"/>
      <c r="QP52" s="231"/>
      <c r="QQ52" s="231"/>
      <c r="QR52" s="231"/>
      <c r="QS52" s="231"/>
      <c r="QT52" s="231"/>
      <c r="QU52" s="231"/>
      <c r="QV52" s="231"/>
      <c r="QW52" s="231"/>
      <c r="QX52" s="231"/>
      <c r="QY52" s="231"/>
      <c r="QZ52" s="231"/>
      <c r="RA52" s="231"/>
      <c r="RB52" s="231"/>
      <c r="RC52" s="231"/>
      <c r="RD52" s="231"/>
      <c r="RE52" s="231"/>
      <c r="RF52" s="231"/>
      <c r="RG52" s="231"/>
      <c r="RH52" s="231"/>
      <c r="RI52" s="231"/>
      <c r="RJ52" s="231"/>
      <c r="RK52" s="231"/>
      <c r="RL52" s="231"/>
      <c r="RM52" s="231"/>
      <c r="RN52" s="231"/>
      <c r="RO52" s="231"/>
      <c r="RP52" s="231"/>
      <c r="RQ52" s="231"/>
      <c r="RR52" s="231"/>
      <c r="RS52" s="231"/>
      <c r="RT52" s="231"/>
      <c r="RU52" s="231"/>
      <c r="RV52" s="231"/>
      <c r="RW52" s="231"/>
      <c r="RX52" s="231"/>
      <c r="RY52" s="231"/>
      <c r="RZ52" s="231"/>
      <c r="SA52" s="231"/>
      <c r="SB52" s="231"/>
      <c r="SC52" s="231"/>
      <c r="SD52" s="231"/>
      <c r="SE52" s="231"/>
      <c r="SF52" s="231"/>
      <c r="SG52" s="231"/>
      <c r="SH52" s="231"/>
      <c r="SI52" s="231"/>
      <c r="SJ52" s="231"/>
      <c r="SK52" s="231"/>
      <c r="SL52" s="231"/>
      <c r="SM52" s="231"/>
    </row>
    <row r="53" spans="1:507" s="35" customFormat="1" ht="14.25">
      <c r="A53" s="430"/>
      <c r="B53" s="436" t="s">
        <v>616</v>
      </c>
      <c r="C53" s="437"/>
      <c r="D53" s="437"/>
      <c r="E53" s="37"/>
      <c r="F53" s="474"/>
      <c r="G53" s="38"/>
      <c r="H53" s="1279"/>
      <c r="I53" s="38"/>
      <c r="J53" s="38"/>
      <c r="K53" s="38"/>
      <c r="L53" s="816">
        <v>633401</v>
      </c>
      <c r="M53" s="434">
        <f>L53+I53+K53</f>
        <v>633401</v>
      </c>
      <c r="N53" s="434">
        <v>0</v>
      </c>
      <c r="O53" s="438">
        <f t="shared" si="20"/>
        <v>585939.87049028685</v>
      </c>
      <c r="P53" s="438">
        <f t="shared" si="21"/>
        <v>585939.87049028685</v>
      </c>
      <c r="Q53" s="1266"/>
      <c r="R53" s="45"/>
      <c r="S53" s="44"/>
      <c r="T53" s="40"/>
      <c r="U53" s="40"/>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231"/>
      <c r="IC53" s="231"/>
      <c r="ID53" s="231"/>
      <c r="IE53" s="231"/>
      <c r="IF53" s="231"/>
      <c r="IG53" s="231"/>
      <c r="IH53" s="231"/>
      <c r="II53" s="231"/>
      <c r="IJ53" s="231"/>
      <c r="IK53" s="231"/>
      <c r="IL53" s="231"/>
      <c r="IM53" s="231"/>
      <c r="IN53" s="231"/>
      <c r="IO53" s="231"/>
      <c r="IP53" s="231"/>
      <c r="IQ53" s="231"/>
      <c r="IR53" s="231"/>
      <c r="IS53" s="231"/>
      <c r="IT53" s="231"/>
      <c r="IU53" s="231"/>
      <c r="IV53" s="231"/>
      <c r="IW53" s="231"/>
      <c r="IX53" s="231"/>
      <c r="IY53" s="231"/>
      <c r="IZ53" s="231"/>
      <c r="JA53" s="231"/>
      <c r="JB53" s="231"/>
      <c r="JC53" s="231"/>
      <c r="JD53" s="231"/>
      <c r="JE53" s="231"/>
      <c r="JF53" s="231"/>
      <c r="JG53" s="231"/>
      <c r="JH53" s="231"/>
      <c r="JI53" s="231"/>
      <c r="JJ53" s="231"/>
      <c r="JK53" s="231"/>
      <c r="JL53" s="231"/>
      <c r="JM53" s="231"/>
      <c r="JN53" s="231"/>
      <c r="JO53" s="231"/>
      <c r="JP53" s="231"/>
      <c r="JQ53" s="231"/>
      <c r="JR53" s="231"/>
      <c r="JS53" s="231"/>
      <c r="JT53" s="231"/>
      <c r="JU53" s="231"/>
      <c r="JV53" s="231"/>
      <c r="JW53" s="231"/>
      <c r="JX53" s="231"/>
      <c r="JY53" s="231"/>
      <c r="JZ53" s="231"/>
      <c r="KA53" s="231"/>
      <c r="KB53" s="231"/>
      <c r="KC53" s="231"/>
      <c r="KD53" s="231"/>
      <c r="KE53" s="231"/>
      <c r="KF53" s="231"/>
      <c r="KG53" s="231"/>
      <c r="KH53" s="231"/>
      <c r="KI53" s="231"/>
      <c r="KJ53" s="231"/>
      <c r="KK53" s="231"/>
      <c r="KL53" s="231"/>
      <c r="KM53" s="231"/>
      <c r="KN53" s="231"/>
      <c r="KO53" s="231"/>
      <c r="KP53" s="231"/>
      <c r="KQ53" s="231"/>
      <c r="KR53" s="231"/>
      <c r="KS53" s="231"/>
      <c r="KT53" s="231"/>
      <c r="KU53" s="231"/>
      <c r="KV53" s="231"/>
      <c r="KW53" s="231"/>
      <c r="KX53" s="231"/>
      <c r="KY53" s="231"/>
      <c r="KZ53" s="231"/>
      <c r="LA53" s="231"/>
      <c r="LB53" s="231"/>
      <c r="LC53" s="231"/>
      <c r="LD53" s="231"/>
      <c r="LE53" s="231"/>
      <c r="LF53" s="231"/>
      <c r="LG53" s="231"/>
      <c r="LH53" s="231"/>
      <c r="LI53" s="231"/>
      <c r="LJ53" s="231"/>
      <c r="LK53" s="231"/>
      <c r="LL53" s="231"/>
      <c r="LM53" s="231"/>
      <c r="LN53" s="231"/>
      <c r="LO53" s="231"/>
      <c r="LP53" s="231"/>
      <c r="LQ53" s="231"/>
      <c r="LR53" s="231"/>
      <c r="LS53" s="231"/>
      <c r="LT53" s="231"/>
      <c r="LU53" s="231"/>
      <c r="LV53" s="231"/>
      <c r="LW53" s="231"/>
      <c r="LX53" s="231"/>
      <c r="LY53" s="231"/>
      <c r="LZ53" s="231"/>
      <c r="MA53" s="231"/>
      <c r="MB53" s="231"/>
      <c r="MC53" s="231"/>
      <c r="MD53" s="231"/>
      <c r="ME53" s="231"/>
      <c r="MF53" s="231"/>
      <c r="MG53" s="231"/>
      <c r="MH53" s="231"/>
      <c r="MI53" s="231"/>
      <c r="MJ53" s="231"/>
      <c r="MK53" s="231"/>
      <c r="ML53" s="231"/>
      <c r="MM53" s="231"/>
      <c r="MN53" s="231"/>
      <c r="MO53" s="231"/>
      <c r="MP53" s="231"/>
      <c r="MQ53" s="231"/>
      <c r="MR53" s="231"/>
      <c r="MS53" s="231"/>
      <c r="MT53" s="231"/>
      <c r="MU53" s="231"/>
      <c r="MV53" s="231"/>
      <c r="MW53" s="231"/>
      <c r="MX53" s="231"/>
      <c r="MY53" s="231"/>
      <c r="MZ53" s="231"/>
      <c r="NA53" s="231"/>
      <c r="NB53" s="231"/>
      <c r="NC53" s="231"/>
      <c r="ND53" s="231"/>
      <c r="NE53" s="231"/>
      <c r="NF53" s="231"/>
      <c r="NG53" s="231"/>
      <c r="NH53" s="231"/>
      <c r="NI53" s="231"/>
      <c r="NJ53" s="231"/>
      <c r="NK53" s="231"/>
      <c r="NL53" s="231"/>
      <c r="NM53" s="231"/>
      <c r="NN53" s="231"/>
      <c r="NO53" s="231"/>
      <c r="NP53" s="231"/>
      <c r="NQ53" s="231"/>
      <c r="NR53" s="231"/>
      <c r="NS53" s="231"/>
      <c r="NT53" s="231"/>
      <c r="NU53" s="231"/>
      <c r="NV53" s="231"/>
      <c r="NW53" s="231"/>
      <c r="NX53" s="231"/>
      <c r="NY53" s="231"/>
      <c r="NZ53" s="231"/>
      <c r="OA53" s="231"/>
      <c r="OB53" s="231"/>
      <c r="OC53" s="231"/>
      <c r="OD53" s="231"/>
      <c r="OE53" s="231"/>
      <c r="OF53" s="231"/>
      <c r="OG53" s="231"/>
      <c r="OH53" s="231"/>
      <c r="OI53" s="231"/>
      <c r="OJ53" s="231"/>
      <c r="OK53" s="231"/>
      <c r="OL53" s="231"/>
      <c r="OM53" s="231"/>
      <c r="ON53" s="231"/>
      <c r="OO53" s="231"/>
      <c r="OP53" s="231"/>
      <c r="OQ53" s="231"/>
      <c r="OR53" s="231"/>
      <c r="OS53" s="231"/>
      <c r="OT53" s="231"/>
      <c r="OU53" s="231"/>
      <c r="OV53" s="231"/>
      <c r="OW53" s="231"/>
      <c r="OX53" s="231"/>
      <c r="OY53" s="231"/>
      <c r="OZ53" s="231"/>
      <c r="PA53" s="231"/>
      <c r="PB53" s="231"/>
      <c r="PC53" s="231"/>
      <c r="PD53" s="231"/>
      <c r="PE53" s="231"/>
      <c r="PF53" s="231"/>
      <c r="PG53" s="231"/>
      <c r="PH53" s="231"/>
      <c r="PI53" s="231"/>
      <c r="PJ53" s="231"/>
      <c r="PK53" s="231"/>
      <c r="PL53" s="231"/>
      <c r="PM53" s="231"/>
      <c r="PN53" s="231"/>
      <c r="PO53" s="231"/>
      <c r="PP53" s="231"/>
      <c r="PQ53" s="231"/>
      <c r="PR53" s="231"/>
      <c r="PS53" s="231"/>
      <c r="PT53" s="231"/>
      <c r="PU53" s="231"/>
      <c r="PV53" s="231"/>
      <c r="PW53" s="231"/>
      <c r="PX53" s="231"/>
      <c r="PY53" s="231"/>
      <c r="PZ53" s="231"/>
      <c r="QA53" s="231"/>
      <c r="QB53" s="231"/>
      <c r="QC53" s="231"/>
      <c r="QD53" s="231"/>
      <c r="QE53" s="231"/>
      <c r="QF53" s="231"/>
      <c r="QG53" s="231"/>
      <c r="QH53" s="231"/>
      <c r="QI53" s="231"/>
      <c r="QJ53" s="231"/>
      <c r="QK53" s="231"/>
      <c r="QL53" s="231"/>
      <c r="QM53" s="231"/>
      <c r="QN53" s="231"/>
      <c r="QO53" s="231"/>
      <c r="QP53" s="231"/>
      <c r="QQ53" s="231"/>
      <c r="QR53" s="231"/>
      <c r="QS53" s="231"/>
      <c r="QT53" s="231"/>
      <c r="QU53" s="231"/>
      <c r="QV53" s="231"/>
      <c r="QW53" s="231"/>
      <c r="QX53" s="231"/>
      <c r="QY53" s="231"/>
      <c r="QZ53" s="231"/>
      <c r="RA53" s="231"/>
      <c r="RB53" s="231"/>
      <c r="RC53" s="231"/>
      <c r="RD53" s="231"/>
      <c r="RE53" s="231"/>
      <c r="RF53" s="231"/>
      <c r="RG53" s="231"/>
      <c r="RH53" s="231"/>
      <c r="RI53" s="231"/>
      <c r="RJ53" s="231"/>
      <c r="RK53" s="231"/>
      <c r="RL53" s="231"/>
      <c r="RM53" s="231"/>
      <c r="RN53" s="231"/>
      <c r="RO53" s="231"/>
      <c r="RP53" s="231"/>
      <c r="RQ53" s="231"/>
      <c r="RR53" s="231"/>
      <c r="RS53" s="231"/>
      <c r="RT53" s="231"/>
      <c r="RU53" s="231"/>
      <c r="RV53" s="231"/>
      <c r="RW53" s="231"/>
      <c r="RX53" s="231"/>
      <c r="RY53" s="231"/>
      <c r="RZ53" s="231"/>
      <c r="SA53" s="231"/>
      <c r="SB53" s="231"/>
      <c r="SC53" s="231"/>
      <c r="SD53" s="231"/>
      <c r="SE53" s="231"/>
      <c r="SF53" s="231"/>
      <c r="SG53" s="231"/>
      <c r="SH53" s="231"/>
      <c r="SI53" s="231"/>
      <c r="SJ53" s="231"/>
      <c r="SK53" s="231"/>
      <c r="SL53" s="231"/>
      <c r="SM53" s="231"/>
    </row>
    <row r="54" spans="1:507" s="35" customFormat="1" ht="14.25">
      <c r="A54" s="430"/>
      <c r="B54" s="436" t="s">
        <v>83</v>
      </c>
      <c r="C54" s="437"/>
      <c r="D54" s="437"/>
      <c r="E54" s="37"/>
      <c r="F54" s="474"/>
      <c r="G54" s="38"/>
      <c r="H54" s="1279"/>
      <c r="I54" s="38"/>
      <c r="J54" s="38"/>
      <c r="K54" s="38"/>
      <c r="L54" s="675">
        <v>453610</v>
      </c>
      <c r="M54" s="434">
        <f>L54+I54+K54</f>
        <v>453610</v>
      </c>
      <c r="N54" s="434">
        <v>0</v>
      </c>
      <c r="O54" s="438">
        <f t="shared" si="20"/>
        <v>419620.72155411658</v>
      </c>
      <c r="P54" s="438">
        <f t="shared" si="21"/>
        <v>419620.72155411658</v>
      </c>
      <c r="Q54" s="1266"/>
      <c r="R54" s="45"/>
      <c r="S54" s="44"/>
      <c r="T54" s="40"/>
      <c r="U54" s="40"/>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231"/>
      <c r="IC54" s="231"/>
      <c r="ID54" s="231"/>
      <c r="IE54" s="231"/>
      <c r="IF54" s="231"/>
      <c r="IG54" s="231"/>
      <c r="IH54" s="231"/>
      <c r="II54" s="231"/>
      <c r="IJ54" s="231"/>
      <c r="IK54" s="231"/>
      <c r="IL54" s="231"/>
      <c r="IM54" s="231"/>
      <c r="IN54" s="231"/>
      <c r="IO54" s="231"/>
      <c r="IP54" s="231"/>
      <c r="IQ54" s="231"/>
      <c r="IR54" s="231"/>
      <c r="IS54" s="231"/>
      <c r="IT54" s="231"/>
      <c r="IU54" s="231"/>
      <c r="IV54" s="231"/>
      <c r="IW54" s="231"/>
      <c r="IX54" s="231"/>
      <c r="IY54" s="231"/>
      <c r="IZ54" s="231"/>
      <c r="JA54" s="231"/>
      <c r="JB54" s="231"/>
      <c r="JC54" s="231"/>
      <c r="JD54" s="231"/>
      <c r="JE54" s="231"/>
      <c r="JF54" s="231"/>
      <c r="JG54" s="231"/>
      <c r="JH54" s="231"/>
      <c r="JI54" s="231"/>
      <c r="JJ54" s="231"/>
      <c r="JK54" s="231"/>
      <c r="JL54" s="231"/>
      <c r="JM54" s="231"/>
      <c r="JN54" s="231"/>
      <c r="JO54" s="231"/>
      <c r="JP54" s="231"/>
      <c r="JQ54" s="231"/>
      <c r="JR54" s="231"/>
      <c r="JS54" s="231"/>
      <c r="JT54" s="231"/>
      <c r="JU54" s="231"/>
      <c r="JV54" s="231"/>
      <c r="JW54" s="231"/>
      <c r="JX54" s="231"/>
      <c r="JY54" s="231"/>
      <c r="JZ54" s="231"/>
      <c r="KA54" s="231"/>
      <c r="KB54" s="231"/>
      <c r="KC54" s="231"/>
      <c r="KD54" s="231"/>
      <c r="KE54" s="231"/>
      <c r="KF54" s="231"/>
      <c r="KG54" s="231"/>
      <c r="KH54" s="231"/>
      <c r="KI54" s="231"/>
      <c r="KJ54" s="231"/>
      <c r="KK54" s="231"/>
      <c r="KL54" s="231"/>
      <c r="KM54" s="231"/>
      <c r="KN54" s="231"/>
      <c r="KO54" s="231"/>
      <c r="KP54" s="231"/>
      <c r="KQ54" s="231"/>
      <c r="KR54" s="231"/>
      <c r="KS54" s="231"/>
      <c r="KT54" s="231"/>
      <c r="KU54" s="231"/>
      <c r="KV54" s="231"/>
      <c r="KW54" s="231"/>
      <c r="KX54" s="231"/>
      <c r="KY54" s="231"/>
      <c r="KZ54" s="231"/>
      <c r="LA54" s="231"/>
      <c r="LB54" s="231"/>
      <c r="LC54" s="231"/>
      <c r="LD54" s="231"/>
      <c r="LE54" s="231"/>
      <c r="LF54" s="231"/>
      <c r="LG54" s="231"/>
      <c r="LH54" s="231"/>
      <c r="LI54" s="231"/>
      <c r="LJ54" s="231"/>
      <c r="LK54" s="231"/>
      <c r="LL54" s="231"/>
      <c r="LM54" s="231"/>
      <c r="LN54" s="231"/>
      <c r="LO54" s="231"/>
      <c r="LP54" s="231"/>
      <c r="LQ54" s="231"/>
      <c r="LR54" s="231"/>
      <c r="LS54" s="231"/>
      <c r="LT54" s="231"/>
      <c r="LU54" s="231"/>
      <c r="LV54" s="231"/>
      <c r="LW54" s="231"/>
      <c r="LX54" s="231"/>
      <c r="LY54" s="231"/>
      <c r="LZ54" s="231"/>
      <c r="MA54" s="231"/>
      <c r="MB54" s="231"/>
      <c r="MC54" s="231"/>
      <c r="MD54" s="231"/>
      <c r="ME54" s="231"/>
      <c r="MF54" s="231"/>
      <c r="MG54" s="231"/>
      <c r="MH54" s="231"/>
      <c r="MI54" s="231"/>
      <c r="MJ54" s="231"/>
      <c r="MK54" s="231"/>
      <c r="ML54" s="231"/>
      <c r="MM54" s="231"/>
      <c r="MN54" s="231"/>
      <c r="MO54" s="231"/>
      <c r="MP54" s="231"/>
      <c r="MQ54" s="231"/>
      <c r="MR54" s="231"/>
      <c r="MS54" s="231"/>
      <c r="MT54" s="231"/>
      <c r="MU54" s="231"/>
      <c r="MV54" s="231"/>
      <c r="MW54" s="231"/>
      <c r="MX54" s="231"/>
      <c r="MY54" s="231"/>
      <c r="MZ54" s="231"/>
      <c r="NA54" s="231"/>
      <c r="NB54" s="231"/>
      <c r="NC54" s="231"/>
      <c r="ND54" s="231"/>
      <c r="NE54" s="231"/>
      <c r="NF54" s="231"/>
      <c r="NG54" s="231"/>
      <c r="NH54" s="231"/>
      <c r="NI54" s="231"/>
      <c r="NJ54" s="231"/>
      <c r="NK54" s="231"/>
      <c r="NL54" s="231"/>
      <c r="NM54" s="231"/>
      <c r="NN54" s="231"/>
      <c r="NO54" s="231"/>
      <c r="NP54" s="231"/>
      <c r="NQ54" s="231"/>
      <c r="NR54" s="231"/>
      <c r="NS54" s="231"/>
      <c r="NT54" s="231"/>
      <c r="NU54" s="231"/>
      <c r="NV54" s="231"/>
      <c r="NW54" s="231"/>
      <c r="NX54" s="231"/>
      <c r="NY54" s="231"/>
      <c r="NZ54" s="231"/>
      <c r="OA54" s="231"/>
      <c r="OB54" s="231"/>
      <c r="OC54" s="231"/>
      <c r="OD54" s="231"/>
      <c r="OE54" s="231"/>
      <c r="OF54" s="231"/>
      <c r="OG54" s="231"/>
      <c r="OH54" s="231"/>
      <c r="OI54" s="231"/>
      <c r="OJ54" s="231"/>
      <c r="OK54" s="231"/>
      <c r="OL54" s="231"/>
      <c r="OM54" s="231"/>
      <c r="ON54" s="231"/>
      <c r="OO54" s="231"/>
      <c r="OP54" s="231"/>
      <c r="OQ54" s="231"/>
      <c r="OR54" s="231"/>
      <c r="OS54" s="231"/>
      <c r="OT54" s="231"/>
      <c r="OU54" s="231"/>
      <c r="OV54" s="231"/>
      <c r="OW54" s="231"/>
      <c r="OX54" s="231"/>
      <c r="OY54" s="231"/>
      <c r="OZ54" s="231"/>
      <c r="PA54" s="231"/>
      <c r="PB54" s="231"/>
      <c r="PC54" s="231"/>
      <c r="PD54" s="231"/>
      <c r="PE54" s="231"/>
      <c r="PF54" s="231"/>
      <c r="PG54" s="231"/>
      <c r="PH54" s="231"/>
      <c r="PI54" s="231"/>
      <c r="PJ54" s="231"/>
      <c r="PK54" s="231"/>
      <c r="PL54" s="231"/>
      <c r="PM54" s="231"/>
      <c r="PN54" s="231"/>
      <c r="PO54" s="231"/>
      <c r="PP54" s="231"/>
      <c r="PQ54" s="231"/>
      <c r="PR54" s="231"/>
      <c r="PS54" s="231"/>
      <c r="PT54" s="231"/>
      <c r="PU54" s="231"/>
      <c r="PV54" s="231"/>
      <c r="PW54" s="231"/>
      <c r="PX54" s="231"/>
      <c r="PY54" s="231"/>
      <c r="PZ54" s="231"/>
      <c r="QA54" s="231"/>
      <c r="QB54" s="231"/>
      <c r="QC54" s="231"/>
      <c r="QD54" s="231"/>
      <c r="QE54" s="231"/>
      <c r="QF54" s="231"/>
      <c r="QG54" s="231"/>
      <c r="QH54" s="231"/>
      <c r="QI54" s="231"/>
      <c r="QJ54" s="231"/>
      <c r="QK54" s="231"/>
      <c r="QL54" s="231"/>
      <c r="QM54" s="231"/>
      <c r="QN54" s="231"/>
      <c r="QO54" s="231"/>
      <c r="QP54" s="231"/>
      <c r="QQ54" s="231"/>
      <c r="QR54" s="231"/>
      <c r="QS54" s="231"/>
      <c r="QT54" s="231"/>
      <c r="QU54" s="231"/>
      <c r="QV54" s="231"/>
      <c r="QW54" s="231"/>
      <c r="QX54" s="231"/>
      <c r="QY54" s="231"/>
      <c r="QZ54" s="231"/>
      <c r="RA54" s="231"/>
      <c r="RB54" s="231"/>
      <c r="RC54" s="231"/>
      <c r="RD54" s="231"/>
      <c r="RE54" s="231"/>
      <c r="RF54" s="231"/>
      <c r="RG54" s="231"/>
      <c r="RH54" s="231"/>
      <c r="RI54" s="231"/>
      <c r="RJ54" s="231"/>
      <c r="RK54" s="231"/>
      <c r="RL54" s="231"/>
      <c r="RM54" s="231"/>
      <c r="RN54" s="231"/>
      <c r="RO54" s="231"/>
      <c r="RP54" s="231"/>
      <c r="RQ54" s="231"/>
      <c r="RR54" s="231"/>
      <c r="RS54" s="231"/>
      <c r="RT54" s="231"/>
      <c r="RU54" s="231"/>
      <c r="RV54" s="231"/>
      <c r="RW54" s="231"/>
      <c r="RX54" s="231"/>
      <c r="RY54" s="231"/>
      <c r="RZ54" s="231"/>
      <c r="SA54" s="231"/>
      <c r="SB54" s="231"/>
      <c r="SC54" s="231"/>
      <c r="SD54" s="231"/>
      <c r="SE54" s="231"/>
      <c r="SF54" s="231"/>
      <c r="SG54" s="231"/>
      <c r="SH54" s="231"/>
      <c r="SI54" s="231"/>
      <c r="SJ54" s="231"/>
      <c r="SK54" s="231"/>
      <c r="SL54" s="231"/>
      <c r="SM54" s="231"/>
    </row>
    <row r="55" spans="1:507" s="429" customFormat="1" ht="15">
      <c r="A55" s="479"/>
      <c r="B55" s="459" t="s">
        <v>142</v>
      </c>
      <c r="C55" s="459"/>
      <c r="D55" s="481"/>
      <c r="E55" s="509"/>
      <c r="F55" s="460"/>
      <c r="G55" s="475"/>
      <c r="H55" s="1283"/>
      <c r="I55" s="500"/>
      <c r="J55" s="500"/>
      <c r="K55" s="500"/>
      <c r="L55" s="1254">
        <f>SUM(L50:L54)</f>
        <v>3738772.43</v>
      </c>
      <c r="M55" s="684">
        <f t="shared" si="19"/>
        <v>3738772.43</v>
      </c>
      <c r="N55" s="684">
        <v>0</v>
      </c>
      <c r="O55" s="500">
        <f t="shared" si="20"/>
        <v>3458623.8945420911</v>
      </c>
      <c r="P55" s="500">
        <f t="shared" si="21"/>
        <v>3458623.8945420911</v>
      </c>
      <c r="Q55" s="1267"/>
      <c r="R55" s="1272"/>
      <c r="S55" s="500"/>
      <c r="T55" s="476"/>
      <c r="U55" s="476"/>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231"/>
      <c r="IC55" s="231"/>
      <c r="ID55" s="231"/>
      <c r="IE55" s="231"/>
      <c r="IF55" s="231"/>
      <c r="IG55" s="231"/>
      <c r="IH55" s="231"/>
      <c r="II55" s="231"/>
      <c r="IJ55" s="231"/>
      <c r="IK55" s="231"/>
      <c r="IL55" s="231"/>
      <c r="IM55" s="231"/>
      <c r="IN55" s="231"/>
      <c r="IO55" s="231"/>
      <c r="IP55" s="231"/>
      <c r="IQ55" s="231"/>
      <c r="IR55" s="231"/>
      <c r="IS55" s="231"/>
      <c r="IT55" s="231"/>
      <c r="IU55" s="231"/>
      <c r="IV55" s="231"/>
      <c r="IW55" s="231"/>
      <c r="IX55" s="231"/>
      <c r="IY55" s="231"/>
      <c r="IZ55" s="231"/>
      <c r="JA55" s="231"/>
      <c r="JB55" s="231"/>
      <c r="JC55" s="231"/>
      <c r="JD55" s="231"/>
      <c r="JE55" s="231"/>
      <c r="JF55" s="231"/>
      <c r="JG55" s="231"/>
      <c r="JH55" s="231"/>
      <c r="JI55" s="231"/>
      <c r="JJ55" s="231"/>
      <c r="JK55" s="231"/>
      <c r="JL55" s="231"/>
      <c r="JM55" s="231"/>
      <c r="JN55" s="231"/>
      <c r="JO55" s="231"/>
      <c r="JP55" s="231"/>
      <c r="JQ55" s="231"/>
      <c r="JR55" s="231"/>
      <c r="JS55" s="231"/>
      <c r="JT55" s="231"/>
      <c r="JU55" s="231"/>
      <c r="JV55" s="231"/>
      <c r="JW55" s="231"/>
      <c r="JX55" s="231"/>
      <c r="JY55" s="231"/>
      <c r="JZ55" s="231"/>
      <c r="KA55" s="231"/>
      <c r="KB55" s="231"/>
      <c r="KC55" s="231"/>
      <c r="KD55" s="231"/>
      <c r="KE55" s="231"/>
      <c r="KF55" s="231"/>
      <c r="KG55" s="231"/>
      <c r="KH55" s="231"/>
      <c r="KI55" s="231"/>
      <c r="KJ55" s="231"/>
      <c r="KK55" s="231"/>
      <c r="KL55" s="231"/>
      <c r="KM55" s="231"/>
      <c r="KN55" s="231"/>
      <c r="KO55" s="231"/>
      <c r="KP55" s="231"/>
      <c r="KQ55" s="231"/>
      <c r="KR55" s="231"/>
      <c r="KS55" s="231"/>
      <c r="KT55" s="231"/>
      <c r="KU55" s="231"/>
      <c r="KV55" s="231"/>
      <c r="KW55" s="231"/>
      <c r="KX55" s="231"/>
      <c r="KY55" s="231"/>
      <c r="KZ55" s="231"/>
      <c r="LA55" s="231"/>
      <c r="LB55" s="231"/>
      <c r="LC55" s="231"/>
      <c r="LD55" s="231"/>
      <c r="LE55" s="231"/>
      <c r="LF55" s="231"/>
      <c r="LG55" s="231"/>
      <c r="LH55" s="231"/>
      <c r="LI55" s="231"/>
      <c r="LJ55" s="231"/>
      <c r="LK55" s="231"/>
      <c r="LL55" s="231"/>
      <c r="LM55" s="231"/>
      <c r="LN55" s="231"/>
      <c r="LO55" s="231"/>
      <c r="LP55" s="231"/>
      <c r="LQ55" s="231"/>
      <c r="LR55" s="231"/>
      <c r="LS55" s="231"/>
      <c r="LT55" s="231"/>
      <c r="LU55" s="231"/>
      <c r="LV55" s="231"/>
      <c r="LW55" s="231"/>
      <c r="LX55" s="231"/>
      <c r="LY55" s="231"/>
      <c r="LZ55" s="231"/>
      <c r="MA55" s="231"/>
      <c r="MB55" s="231"/>
      <c r="MC55" s="231"/>
      <c r="MD55" s="231"/>
      <c r="ME55" s="231"/>
      <c r="MF55" s="231"/>
      <c r="MG55" s="231"/>
      <c r="MH55" s="231"/>
      <c r="MI55" s="231"/>
      <c r="MJ55" s="231"/>
      <c r="MK55" s="231"/>
      <c r="ML55" s="231"/>
      <c r="MM55" s="231"/>
      <c r="MN55" s="231"/>
      <c r="MO55" s="231"/>
      <c r="MP55" s="231"/>
      <c r="MQ55" s="231"/>
      <c r="MR55" s="231"/>
      <c r="MS55" s="231"/>
      <c r="MT55" s="231"/>
      <c r="MU55" s="231"/>
      <c r="MV55" s="231"/>
      <c r="MW55" s="231"/>
      <c r="MX55" s="231"/>
      <c r="MY55" s="231"/>
      <c r="MZ55" s="231"/>
      <c r="NA55" s="231"/>
      <c r="NB55" s="231"/>
      <c r="NC55" s="231"/>
      <c r="ND55" s="231"/>
      <c r="NE55" s="231"/>
      <c r="NF55" s="231"/>
      <c r="NG55" s="231"/>
      <c r="NH55" s="231"/>
      <c r="NI55" s="231"/>
      <c r="NJ55" s="231"/>
      <c r="NK55" s="231"/>
      <c r="NL55" s="231"/>
      <c r="NM55" s="231"/>
      <c r="NN55" s="231"/>
      <c r="NO55" s="231"/>
      <c r="NP55" s="231"/>
      <c r="NQ55" s="231"/>
      <c r="NR55" s="231"/>
      <c r="NS55" s="231"/>
      <c r="NT55" s="231"/>
      <c r="NU55" s="231"/>
      <c r="NV55" s="231"/>
      <c r="NW55" s="231"/>
      <c r="NX55" s="231"/>
      <c r="NY55" s="231"/>
      <c r="NZ55" s="231"/>
      <c r="OA55" s="231"/>
      <c r="OB55" s="231"/>
      <c r="OC55" s="231"/>
      <c r="OD55" s="231"/>
      <c r="OE55" s="231"/>
      <c r="OF55" s="231"/>
      <c r="OG55" s="231"/>
      <c r="OH55" s="231"/>
      <c r="OI55" s="231"/>
      <c r="OJ55" s="231"/>
      <c r="OK55" s="231"/>
      <c r="OL55" s="231"/>
      <c r="OM55" s="231"/>
      <c r="ON55" s="231"/>
      <c r="OO55" s="231"/>
      <c r="OP55" s="231"/>
      <c r="OQ55" s="231"/>
      <c r="OR55" s="231"/>
      <c r="OS55" s="231"/>
      <c r="OT55" s="231"/>
      <c r="OU55" s="231"/>
      <c r="OV55" s="231"/>
      <c r="OW55" s="231"/>
      <c r="OX55" s="231"/>
      <c r="OY55" s="231"/>
      <c r="OZ55" s="231"/>
      <c r="PA55" s="231"/>
      <c r="PB55" s="231"/>
      <c r="PC55" s="231"/>
      <c r="PD55" s="231"/>
      <c r="PE55" s="231"/>
      <c r="PF55" s="231"/>
      <c r="PG55" s="231"/>
      <c r="PH55" s="231"/>
      <c r="PI55" s="231"/>
      <c r="PJ55" s="231"/>
      <c r="PK55" s="231"/>
      <c r="PL55" s="231"/>
      <c r="PM55" s="231"/>
      <c r="PN55" s="231"/>
      <c r="PO55" s="231"/>
      <c r="PP55" s="231"/>
      <c r="PQ55" s="231"/>
      <c r="PR55" s="231"/>
      <c r="PS55" s="231"/>
      <c r="PT55" s="231"/>
      <c r="PU55" s="231"/>
      <c r="PV55" s="231"/>
      <c r="PW55" s="231"/>
      <c r="PX55" s="231"/>
      <c r="PY55" s="231"/>
      <c r="PZ55" s="231"/>
      <c r="QA55" s="231"/>
      <c r="QB55" s="231"/>
      <c r="QC55" s="231"/>
      <c r="QD55" s="231"/>
      <c r="QE55" s="231"/>
      <c r="QF55" s="231"/>
      <c r="QG55" s="231"/>
      <c r="QH55" s="231"/>
      <c r="QI55" s="231"/>
      <c r="QJ55" s="231"/>
      <c r="QK55" s="231"/>
      <c r="QL55" s="231"/>
      <c r="QM55" s="231"/>
      <c r="QN55" s="231"/>
      <c r="QO55" s="231"/>
      <c r="QP55" s="231"/>
      <c r="QQ55" s="231"/>
      <c r="QR55" s="231"/>
      <c r="QS55" s="231"/>
      <c r="QT55" s="231"/>
      <c r="QU55" s="231"/>
      <c r="QV55" s="231"/>
      <c r="QW55" s="231"/>
      <c r="QX55" s="231"/>
      <c r="QY55" s="231"/>
      <c r="QZ55" s="231"/>
      <c r="RA55" s="231"/>
      <c r="RB55" s="231"/>
      <c r="RC55" s="231"/>
      <c r="RD55" s="231"/>
      <c r="RE55" s="231"/>
      <c r="RF55" s="231"/>
      <c r="RG55" s="231"/>
      <c r="RH55" s="231"/>
      <c r="RI55" s="231"/>
      <c r="RJ55" s="231"/>
      <c r="RK55" s="231"/>
      <c r="RL55" s="231"/>
      <c r="RM55" s="231"/>
      <c r="RN55" s="231"/>
      <c r="RO55" s="231"/>
      <c r="RP55" s="231"/>
      <c r="RQ55" s="231"/>
      <c r="RR55" s="231"/>
      <c r="RS55" s="231"/>
      <c r="RT55" s="231"/>
      <c r="RU55" s="231"/>
      <c r="RV55" s="231"/>
      <c r="RW55" s="231"/>
      <c r="RX55" s="231"/>
      <c r="RY55" s="231"/>
      <c r="RZ55" s="231"/>
      <c r="SA55" s="231"/>
      <c r="SB55" s="231"/>
      <c r="SC55" s="231"/>
      <c r="SD55" s="231"/>
      <c r="SE55" s="231"/>
      <c r="SF55" s="231"/>
      <c r="SG55" s="231"/>
      <c r="SH55" s="231"/>
      <c r="SI55" s="231"/>
      <c r="SJ55" s="231"/>
      <c r="SK55" s="231"/>
      <c r="SL55" s="231"/>
      <c r="SM55" s="231"/>
    </row>
    <row r="56" spans="1:507" s="439" customFormat="1" ht="15.75" thickBot="1">
      <c r="A56" s="565"/>
      <c r="B56" s="566" t="s">
        <v>138</v>
      </c>
      <c r="C56" s="566"/>
      <c r="D56" s="567">
        <f>SUM($C$30,$C$22:$C$28,$C$5:$C$20)</f>
        <v>10.569505033489927</v>
      </c>
      <c r="E56" s="568"/>
      <c r="F56" s="569">
        <f t="shared" ref="F56:M56" si="22">F55+F49+F32+F29+F21</f>
        <v>333498729.79787946</v>
      </c>
      <c r="G56" s="570">
        <f t="shared" si="22"/>
        <v>27308344.940081619</v>
      </c>
      <c r="H56" s="1268">
        <f>H55+H49+H32+H29+H21</f>
        <v>58919958.297090091</v>
      </c>
      <c r="I56" s="570">
        <f t="shared" si="22"/>
        <v>48070392.70566956</v>
      </c>
      <c r="J56" s="570">
        <f t="shared" si="22"/>
        <v>106903670.00275965</v>
      </c>
      <c r="K56" s="570">
        <f>K55+K49+K32+K29+K21</f>
        <v>669163.94353490626</v>
      </c>
      <c r="L56" s="571">
        <f>L55+L49+L32+L29+L21</f>
        <v>93567437.633411705</v>
      </c>
      <c r="M56" s="571">
        <f t="shared" si="22"/>
        <v>142306994.2826162</v>
      </c>
      <c r="N56" s="572">
        <f>N55+N49+N32+N29+N21</f>
        <v>9882161.2358077131</v>
      </c>
      <c r="O56" s="1258">
        <f>O55+O49+O32+O29+O21</f>
        <v>87915123.360800058</v>
      </c>
      <c r="P56" s="1258">
        <f>P55+P49+P32+P29+P21</f>
        <v>133002594.82167375</v>
      </c>
      <c r="Q56" s="570">
        <f>Q32+Q29+Q21</f>
        <v>256192458.50228426</v>
      </c>
      <c r="R56" s="570">
        <f>R32+R29+R21</f>
        <v>281811704.3525126</v>
      </c>
      <c r="S56" s="570">
        <f>S32+S29+S21</f>
        <v>9240303.7594798449</v>
      </c>
      <c r="T56" s="573">
        <f>Q56/O56</f>
        <v>2.9140885971447816</v>
      </c>
      <c r="U56" s="573">
        <f>(R56+S56)/P56</f>
        <v>2.1883182692956256</v>
      </c>
      <c r="V56" s="342"/>
      <c r="W56" s="231"/>
      <c r="X56" s="231"/>
      <c r="Y56" s="231"/>
      <c r="Z56" s="231"/>
      <c r="AA56" s="231"/>
      <c r="AB56" s="231"/>
      <c r="AC56" s="231"/>
      <c r="AD56" s="231"/>
      <c r="AE56" s="231"/>
      <c r="AF56" s="231"/>
      <c r="AG56" s="231"/>
      <c r="AH56" s="231"/>
      <c r="AI56" s="231"/>
      <c r="AJ56" s="231"/>
      <c r="AK56" s="231"/>
      <c r="AL56" s="231"/>
      <c r="AM56" s="231"/>
      <c r="AN56" s="231"/>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c r="BT56" s="342"/>
      <c r="BU56" s="342"/>
      <c r="BV56" s="342"/>
      <c r="BW56" s="342"/>
      <c r="BX56" s="342"/>
      <c r="BY56" s="342"/>
      <c r="BZ56" s="342"/>
      <c r="CA56" s="342"/>
      <c r="CB56" s="342"/>
      <c r="CC56" s="342"/>
      <c r="CD56" s="342"/>
      <c r="CE56" s="342"/>
      <c r="CF56" s="342"/>
      <c r="CG56" s="342"/>
      <c r="CH56" s="342"/>
      <c r="CI56" s="342"/>
      <c r="CJ56" s="342"/>
      <c r="CK56" s="342"/>
      <c r="CL56" s="342"/>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342"/>
      <c r="GT56" s="342"/>
      <c r="GU56" s="342"/>
      <c r="GV56" s="342"/>
      <c r="GW56" s="342"/>
      <c r="GX56" s="342"/>
      <c r="GY56" s="342"/>
      <c r="GZ56" s="342"/>
      <c r="HA56" s="342"/>
      <c r="HB56" s="342"/>
      <c r="HC56" s="342"/>
      <c r="HD56" s="342"/>
      <c r="HE56" s="342"/>
      <c r="HF56" s="342"/>
      <c r="HG56" s="342"/>
      <c r="HH56" s="342"/>
      <c r="HI56" s="342"/>
      <c r="HJ56" s="342"/>
      <c r="HK56" s="342"/>
      <c r="HL56" s="342"/>
      <c r="HM56" s="342"/>
      <c r="HN56" s="342"/>
      <c r="HO56" s="342"/>
      <c r="HP56" s="342"/>
      <c r="HQ56" s="342"/>
      <c r="HR56" s="342"/>
      <c r="HS56" s="342"/>
      <c r="HT56" s="342"/>
      <c r="HU56" s="342"/>
      <c r="HV56" s="342"/>
      <c r="HW56" s="342"/>
      <c r="HX56" s="342"/>
      <c r="HY56" s="342"/>
      <c r="HZ56" s="342"/>
      <c r="IA56" s="342"/>
      <c r="IB56" s="342"/>
      <c r="IC56" s="342"/>
      <c r="ID56" s="342"/>
      <c r="IE56" s="342"/>
      <c r="IF56" s="342"/>
      <c r="IG56" s="342"/>
      <c r="IH56" s="342"/>
      <c r="II56" s="342"/>
      <c r="IJ56" s="342"/>
      <c r="IK56" s="342"/>
      <c r="IL56" s="342"/>
      <c r="IM56" s="342"/>
      <c r="IN56" s="342"/>
      <c r="IO56" s="342"/>
      <c r="IP56" s="342"/>
      <c r="IQ56" s="342"/>
      <c r="IR56" s="342"/>
      <c r="IS56" s="342"/>
      <c r="IT56" s="342"/>
      <c r="IU56" s="342"/>
      <c r="IV56" s="342"/>
      <c r="IW56" s="342"/>
      <c r="IX56" s="342"/>
      <c r="IY56" s="342"/>
      <c r="IZ56" s="342"/>
      <c r="JA56" s="342"/>
      <c r="JB56" s="342"/>
      <c r="JC56" s="342"/>
      <c r="JD56" s="342"/>
      <c r="JE56" s="342"/>
      <c r="JF56" s="342"/>
      <c r="JG56" s="342"/>
      <c r="JH56" s="342"/>
      <c r="JI56" s="342"/>
      <c r="JJ56" s="342"/>
      <c r="JK56" s="342"/>
      <c r="JL56" s="342"/>
      <c r="JM56" s="342"/>
      <c r="JN56" s="342"/>
      <c r="JO56" s="342"/>
      <c r="JP56" s="342"/>
      <c r="JQ56" s="342"/>
      <c r="JR56" s="342"/>
      <c r="JS56" s="342"/>
      <c r="JT56" s="342"/>
      <c r="JU56" s="342"/>
      <c r="JV56" s="342"/>
      <c r="JW56" s="342"/>
      <c r="JX56" s="342"/>
      <c r="JY56" s="342"/>
      <c r="JZ56" s="342"/>
      <c r="KA56" s="342"/>
      <c r="KB56" s="342"/>
      <c r="KC56" s="342"/>
      <c r="KD56" s="342"/>
      <c r="KE56" s="342"/>
      <c r="KF56" s="342"/>
      <c r="KG56" s="342"/>
      <c r="KH56" s="342"/>
      <c r="KI56" s="342"/>
      <c r="KJ56" s="342"/>
      <c r="KK56" s="342"/>
      <c r="KL56" s="342"/>
      <c r="KM56" s="342"/>
      <c r="KN56" s="342"/>
      <c r="KO56" s="342"/>
      <c r="KP56" s="342"/>
      <c r="KQ56" s="342"/>
      <c r="KR56" s="342"/>
      <c r="KS56" s="342"/>
      <c r="KT56" s="342"/>
      <c r="KU56" s="342"/>
      <c r="KV56" s="342"/>
      <c r="KW56" s="342"/>
      <c r="KX56" s="342"/>
      <c r="KY56" s="342"/>
      <c r="KZ56" s="342"/>
      <c r="LA56" s="342"/>
      <c r="LB56" s="342"/>
      <c r="LC56" s="342"/>
      <c r="LD56" s="342"/>
      <c r="LE56" s="342"/>
      <c r="LF56" s="342"/>
      <c r="LG56" s="342"/>
      <c r="LH56" s="342"/>
      <c r="LI56" s="342"/>
      <c r="LJ56" s="342"/>
      <c r="LK56" s="342"/>
      <c r="LL56" s="342"/>
      <c r="LM56" s="342"/>
      <c r="LN56" s="342"/>
      <c r="LO56" s="342"/>
      <c r="LP56" s="342"/>
      <c r="LQ56" s="342"/>
      <c r="LR56" s="342"/>
      <c r="LS56" s="342"/>
      <c r="LT56" s="342"/>
      <c r="LU56" s="342"/>
      <c r="LV56" s="342"/>
      <c r="LW56" s="342"/>
      <c r="LX56" s="342"/>
      <c r="LY56" s="342"/>
      <c r="LZ56" s="342"/>
      <c r="MA56" s="342"/>
      <c r="MB56" s="342"/>
      <c r="MC56" s="342"/>
      <c r="MD56" s="342"/>
      <c r="ME56" s="342"/>
      <c r="MF56" s="342"/>
      <c r="MG56" s="342"/>
      <c r="MH56" s="342"/>
      <c r="MI56" s="342"/>
      <c r="MJ56" s="342"/>
      <c r="MK56" s="342"/>
      <c r="ML56" s="342"/>
      <c r="MM56" s="342"/>
      <c r="MN56" s="342"/>
      <c r="MO56" s="342"/>
      <c r="MP56" s="342"/>
      <c r="MQ56" s="342"/>
      <c r="MR56" s="342"/>
      <c r="MS56" s="342"/>
      <c r="MT56" s="342"/>
      <c r="MU56" s="342"/>
      <c r="MV56" s="342"/>
      <c r="MW56" s="342"/>
      <c r="MX56" s="342"/>
      <c r="MY56" s="342"/>
      <c r="MZ56" s="342"/>
      <c r="NA56" s="342"/>
      <c r="NB56" s="342"/>
      <c r="NC56" s="342"/>
      <c r="ND56" s="342"/>
      <c r="NE56" s="342"/>
      <c r="NF56" s="342"/>
      <c r="NG56" s="342"/>
      <c r="NH56" s="342"/>
      <c r="NI56" s="342"/>
      <c r="NJ56" s="342"/>
      <c r="NK56" s="342"/>
      <c r="NL56" s="342"/>
      <c r="NM56" s="342"/>
      <c r="NN56" s="342"/>
      <c r="NO56" s="342"/>
      <c r="NP56" s="342"/>
      <c r="NQ56" s="342"/>
      <c r="NR56" s="342"/>
      <c r="NS56" s="342"/>
      <c r="NT56" s="342"/>
      <c r="NU56" s="342"/>
      <c r="NV56" s="342"/>
      <c r="NW56" s="342"/>
      <c r="NX56" s="342"/>
      <c r="NY56" s="342"/>
      <c r="NZ56" s="342"/>
      <c r="OA56" s="342"/>
      <c r="OB56" s="342"/>
      <c r="OC56" s="342"/>
      <c r="OD56" s="342"/>
      <c r="OE56" s="342"/>
      <c r="OF56" s="342"/>
      <c r="OG56" s="342"/>
      <c r="OH56" s="342"/>
      <c r="OI56" s="342"/>
      <c r="OJ56" s="342"/>
      <c r="OK56" s="342"/>
      <c r="OL56" s="342"/>
      <c r="OM56" s="342"/>
      <c r="ON56" s="342"/>
      <c r="OO56" s="342"/>
      <c r="OP56" s="342"/>
      <c r="OQ56" s="342"/>
      <c r="OR56" s="342"/>
      <c r="OS56" s="342"/>
      <c r="OT56" s="342"/>
      <c r="OU56" s="342"/>
      <c r="OV56" s="342"/>
      <c r="OW56" s="342"/>
      <c r="OX56" s="342"/>
      <c r="OY56" s="342"/>
      <c r="OZ56" s="342"/>
      <c r="PA56" s="342"/>
      <c r="PB56" s="342"/>
      <c r="PC56" s="342"/>
      <c r="PD56" s="342"/>
      <c r="PE56" s="342"/>
      <c r="PF56" s="342"/>
      <c r="PG56" s="342"/>
      <c r="PH56" s="342"/>
      <c r="PI56" s="342"/>
      <c r="PJ56" s="342"/>
      <c r="PK56" s="342"/>
      <c r="PL56" s="342"/>
      <c r="PM56" s="342"/>
      <c r="PN56" s="342"/>
      <c r="PO56" s="342"/>
      <c r="PP56" s="342"/>
      <c r="PQ56" s="342"/>
      <c r="PR56" s="342"/>
      <c r="PS56" s="342"/>
      <c r="PT56" s="342"/>
      <c r="PU56" s="342"/>
      <c r="PV56" s="342"/>
      <c r="PW56" s="342"/>
      <c r="PX56" s="342"/>
      <c r="PY56" s="342"/>
      <c r="PZ56" s="342"/>
      <c r="QA56" s="342"/>
      <c r="QB56" s="342"/>
      <c r="QC56" s="342"/>
      <c r="QD56" s="342"/>
      <c r="QE56" s="342"/>
      <c r="QF56" s="342"/>
      <c r="QG56" s="342"/>
      <c r="QH56" s="342"/>
      <c r="QI56" s="342"/>
      <c r="QJ56" s="342"/>
      <c r="QK56" s="342"/>
      <c r="QL56" s="342"/>
      <c r="QM56" s="342"/>
      <c r="QN56" s="342"/>
      <c r="QO56" s="342"/>
      <c r="QP56" s="342"/>
      <c r="QQ56" s="342"/>
      <c r="QR56" s="342"/>
      <c r="QS56" s="342"/>
      <c r="QT56" s="342"/>
      <c r="QU56" s="342"/>
      <c r="QV56" s="342"/>
      <c r="QW56" s="342"/>
      <c r="QX56" s="342"/>
      <c r="QY56" s="342"/>
      <c r="QZ56" s="342"/>
      <c r="RA56" s="342"/>
      <c r="RB56" s="342"/>
      <c r="RC56" s="342"/>
      <c r="RD56" s="342"/>
      <c r="RE56" s="342"/>
      <c r="RF56" s="342"/>
      <c r="RG56" s="342"/>
      <c r="RH56" s="342"/>
      <c r="RI56" s="342"/>
      <c r="RJ56" s="342"/>
      <c r="RK56" s="342"/>
      <c r="RL56" s="342"/>
      <c r="RM56" s="342"/>
      <c r="RN56" s="342"/>
      <c r="RO56" s="342"/>
      <c r="RP56" s="342"/>
      <c r="RQ56" s="342"/>
      <c r="RR56" s="342"/>
      <c r="RS56" s="342"/>
      <c r="RT56" s="342"/>
      <c r="RU56" s="342"/>
      <c r="RV56" s="342"/>
      <c r="RW56" s="342"/>
      <c r="RX56" s="342"/>
      <c r="RY56" s="342"/>
      <c r="RZ56" s="342"/>
      <c r="SA56" s="342"/>
      <c r="SB56" s="342"/>
      <c r="SC56" s="342"/>
      <c r="SD56" s="342"/>
      <c r="SE56" s="342"/>
      <c r="SF56" s="342"/>
      <c r="SG56" s="342"/>
      <c r="SH56" s="342"/>
      <c r="SI56" s="342"/>
      <c r="SJ56" s="342"/>
      <c r="SK56" s="342"/>
      <c r="SL56" s="342"/>
      <c r="SM56" s="342"/>
    </row>
    <row r="57" spans="1:507" s="440" customFormat="1" ht="9" customHeight="1" thickBot="1">
      <c r="A57" s="530"/>
      <c r="B57" s="531"/>
      <c r="C57" s="531"/>
      <c r="D57" s="532"/>
      <c r="E57" s="533"/>
      <c r="F57" s="534"/>
      <c r="G57" s="533"/>
      <c r="H57" s="533"/>
      <c r="I57" s="533"/>
      <c r="J57" s="533"/>
      <c r="K57" s="535"/>
      <c r="L57" s="536"/>
      <c r="M57" s="536"/>
      <c r="N57" s="536"/>
      <c r="O57" s="536"/>
      <c r="P57" s="536"/>
      <c r="Q57" s="419"/>
      <c r="R57" s="1273"/>
      <c r="S57" s="536"/>
      <c r="T57" s="537"/>
      <c r="U57" s="538"/>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231"/>
      <c r="GI57" s="231"/>
      <c r="GJ57" s="231"/>
      <c r="GK57" s="231"/>
      <c r="GL57" s="231"/>
      <c r="GM57" s="231"/>
      <c r="GN57" s="231"/>
      <c r="GO57" s="231"/>
      <c r="GP57" s="231"/>
      <c r="GQ57" s="231"/>
      <c r="GR57" s="231"/>
      <c r="GS57" s="231"/>
      <c r="GT57" s="231"/>
      <c r="GU57" s="231"/>
      <c r="GV57" s="231"/>
      <c r="GW57" s="231"/>
      <c r="GX57" s="231"/>
      <c r="GY57" s="231"/>
      <c r="GZ57" s="231"/>
      <c r="HA57" s="231"/>
      <c r="HB57" s="231"/>
      <c r="HC57" s="231"/>
      <c r="HD57" s="231"/>
      <c r="HE57" s="231"/>
      <c r="HF57" s="231"/>
      <c r="HG57" s="231"/>
      <c r="HH57" s="231"/>
      <c r="HI57" s="231"/>
      <c r="HJ57" s="231"/>
      <c r="HK57" s="231"/>
      <c r="HL57" s="231"/>
      <c r="HM57" s="231"/>
      <c r="HN57" s="231"/>
      <c r="HO57" s="231"/>
      <c r="HP57" s="231"/>
      <c r="HQ57" s="231"/>
      <c r="HR57" s="231"/>
      <c r="HS57" s="231"/>
      <c r="HT57" s="231"/>
      <c r="HU57" s="231"/>
      <c r="HV57" s="231"/>
      <c r="HW57" s="231"/>
      <c r="HX57" s="231"/>
      <c r="HY57" s="231"/>
      <c r="HZ57" s="231"/>
      <c r="IA57" s="231"/>
      <c r="IB57" s="231"/>
      <c r="IC57" s="231"/>
      <c r="ID57" s="231"/>
      <c r="IE57" s="231"/>
      <c r="IF57" s="231"/>
      <c r="IG57" s="231"/>
      <c r="IH57" s="231"/>
      <c r="II57" s="231"/>
      <c r="IJ57" s="231"/>
      <c r="IK57" s="231"/>
      <c r="IL57" s="231"/>
      <c r="IM57" s="231"/>
      <c r="IN57" s="231"/>
      <c r="IO57" s="231"/>
      <c r="IP57" s="231"/>
      <c r="IQ57" s="231"/>
      <c r="IR57" s="231"/>
      <c r="IS57" s="231"/>
      <c r="IT57" s="231"/>
      <c r="IU57" s="231"/>
      <c r="IV57" s="231"/>
      <c r="IW57" s="231"/>
      <c r="IX57" s="231"/>
      <c r="IY57" s="231"/>
      <c r="IZ57" s="231"/>
      <c r="JA57" s="231"/>
      <c r="JB57" s="231"/>
      <c r="JC57" s="231"/>
      <c r="JD57" s="231"/>
      <c r="JE57" s="231"/>
      <c r="JF57" s="231"/>
      <c r="JG57" s="231"/>
      <c r="JH57" s="231"/>
      <c r="JI57" s="231"/>
      <c r="JJ57" s="231"/>
      <c r="JK57" s="231"/>
      <c r="JL57" s="231"/>
      <c r="JM57" s="231"/>
      <c r="JN57" s="231"/>
      <c r="JO57" s="231"/>
      <c r="JP57" s="231"/>
      <c r="JQ57" s="231"/>
      <c r="JR57" s="231"/>
      <c r="JS57" s="231"/>
      <c r="JT57" s="231"/>
      <c r="JU57" s="231"/>
      <c r="JV57" s="231"/>
      <c r="JW57" s="231"/>
      <c r="JX57" s="231"/>
      <c r="JY57" s="231"/>
      <c r="JZ57" s="231"/>
      <c r="KA57" s="231"/>
      <c r="KB57" s="231"/>
      <c r="KC57" s="231"/>
      <c r="KD57" s="231"/>
      <c r="KE57" s="231"/>
      <c r="KF57" s="231"/>
      <c r="KG57" s="231"/>
      <c r="KH57" s="231"/>
      <c r="KI57" s="231"/>
      <c r="KJ57" s="231"/>
      <c r="KK57" s="231"/>
      <c r="KL57" s="231"/>
      <c r="KM57" s="231"/>
      <c r="KN57" s="231"/>
      <c r="KO57" s="231"/>
      <c r="KP57" s="231"/>
      <c r="KQ57" s="231"/>
      <c r="KR57" s="231"/>
      <c r="KS57" s="231"/>
      <c r="KT57" s="231"/>
      <c r="KU57" s="231"/>
      <c r="KV57" s="231"/>
      <c r="KW57" s="231"/>
      <c r="KX57" s="231"/>
      <c r="KY57" s="231"/>
      <c r="KZ57" s="231"/>
      <c r="LA57" s="231"/>
      <c r="LB57" s="231"/>
      <c r="LC57" s="231"/>
      <c r="LD57" s="231"/>
      <c r="LE57" s="231"/>
      <c r="LF57" s="231"/>
      <c r="LG57" s="231"/>
      <c r="LH57" s="231"/>
      <c r="LI57" s="231"/>
      <c r="LJ57" s="231"/>
      <c r="LK57" s="231"/>
      <c r="LL57" s="231"/>
      <c r="LM57" s="231"/>
      <c r="LN57" s="231"/>
      <c r="LO57" s="231"/>
      <c r="LP57" s="231"/>
      <c r="LQ57" s="231"/>
      <c r="LR57" s="231"/>
      <c r="LS57" s="231"/>
      <c r="LT57" s="231"/>
      <c r="LU57" s="231"/>
      <c r="LV57" s="231"/>
      <c r="LW57" s="231"/>
      <c r="LX57" s="231"/>
      <c r="LY57" s="231"/>
      <c r="LZ57" s="231"/>
      <c r="MA57" s="231"/>
      <c r="MB57" s="231"/>
      <c r="MC57" s="231"/>
      <c r="MD57" s="231"/>
      <c r="ME57" s="231"/>
      <c r="MF57" s="231"/>
      <c r="MG57" s="231"/>
      <c r="MH57" s="231"/>
      <c r="MI57" s="231"/>
      <c r="MJ57" s="231"/>
      <c r="MK57" s="231"/>
      <c r="ML57" s="231"/>
      <c r="MM57" s="231"/>
      <c r="MN57" s="231"/>
      <c r="MO57" s="231"/>
      <c r="MP57" s="231"/>
      <c r="MQ57" s="231"/>
      <c r="MR57" s="231"/>
      <c r="MS57" s="231"/>
      <c r="MT57" s="231"/>
      <c r="MU57" s="231"/>
      <c r="MV57" s="231"/>
      <c r="MW57" s="231"/>
      <c r="MX57" s="231"/>
      <c r="MY57" s="231"/>
      <c r="MZ57" s="231"/>
      <c r="NA57" s="231"/>
      <c r="NB57" s="231"/>
      <c r="NC57" s="231"/>
      <c r="ND57" s="231"/>
      <c r="NE57" s="231"/>
      <c r="NF57" s="231"/>
      <c r="NG57" s="231"/>
      <c r="NH57" s="231"/>
      <c r="NI57" s="231"/>
      <c r="NJ57" s="231"/>
      <c r="NK57" s="231"/>
      <c r="NL57" s="231"/>
      <c r="NM57" s="231"/>
      <c r="NN57" s="231"/>
      <c r="NO57" s="231"/>
      <c r="NP57" s="231"/>
      <c r="NQ57" s="231"/>
      <c r="NR57" s="231"/>
      <c r="NS57" s="231"/>
      <c r="NT57" s="231"/>
      <c r="NU57" s="231"/>
      <c r="NV57" s="231"/>
      <c r="NW57" s="231"/>
      <c r="NX57" s="231"/>
      <c r="NY57" s="231"/>
      <c r="NZ57" s="231"/>
      <c r="OA57" s="231"/>
      <c r="OB57" s="231"/>
      <c r="OC57" s="231"/>
      <c r="OD57" s="231"/>
      <c r="OE57" s="231"/>
      <c r="OF57" s="231"/>
      <c r="OG57" s="231"/>
      <c r="OH57" s="231"/>
      <c r="OI57" s="231"/>
      <c r="OJ57" s="231"/>
      <c r="OK57" s="231"/>
      <c r="OL57" s="231"/>
      <c r="OM57" s="231"/>
      <c r="ON57" s="231"/>
      <c r="OO57" s="231"/>
      <c r="OP57" s="231"/>
      <c r="OQ57" s="231"/>
      <c r="OR57" s="231"/>
      <c r="OS57" s="231"/>
      <c r="OT57" s="231"/>
      <c r="OU57" s="231"/>
      <c r="OV57" s="231"/>
      <c r="OW57" s="231"/>
      <c r="OX57" s="231"/>
      <c r="OY57" s="231"/>
      <c r="OZ57" s="231"/>
      <c r="PA57" s="231"/>
      <c r="PB57" s="231"/>
      <c r="PC57" s="231"/>
      <c r="PD57" s="231"/>
      <c r="PE57" s="231"/>
      <c r="PF57" s="231"/>
      <c r="PG57" s="231"/>
      <c r="PH57" s="231"/>
      <c r="PI57" s="231"/>
      <c r="PJ57" s="231"/>
      <c r="PK57" s="231"/>
      <c r="PL57" s="231"/>
      <c r="PM57" s="231"/>
      <c r="PN57" s="231"/>
      <c r="PO57" s="231"/>
      <c r="PP57" s="231"/>
      <c r="PQ57" s="231"/>
      <c r="PR57" s="231"/>
      <c r="PS57" s="231"/>
      <c r="PT57" s="231"/>
      <c r="PU57" s="231"/>
      <c r="PV57" s="231"/>
      <c r="PW57" s="231"/>
      <c r="PX57" s="231"/>
      <c r="PY57" s="231"/>
      <c r="PZ57" s="231"/>
      <c r="QA57" s="231"/>
      <c r="QB57" s="231"/>
      <c r="QC57" s="231"/>
      <c r="QD57" s="231"/>
      <c r="QE57" s="231"/>
      <c r="QF57" s="231"/>
      <c r="QG57" s="231"/>
      <c r="QH57" s="231"/>
      <c r="QI57" s="231"/>
      <c r="QJ57" s="231"/>
      <c r="QK57" s="231"/>
      <c r="QL57" s="231"/>
      <c r="QM57" s="231"/>
      <c r="QN57" s="231"/>
      <c r="QO57" s="231"/>
      <c r="QP57" s="231"/>
      <c r="QQ57" s="231"/>
      <c r="QR57" s="231"/>
      <c r="QS57" s="231"/>
      <c r="QT57" s="231"/>
      <c r="QU57" s="231"/>
      <c r="QV57" s="231"/>
      <c r="QW57" s="231"/>
      <c r="QX57" s="231"/>
      <c r="QY57" s="231"/>
      <c r="QZ57" s="231"/>
      <c r="RA57" s="231"/>
      <c r="RB57" s="231"/>
      <c r="RC57" s="231"/>
      <c r="RD57" s="231"/>
      <c r="RE57" s="231"/>
      <c r="RF57" s="231"/>
      <c r="RG57" s="231"/>
      <c r="RH57" s="231"/>
      <c r="RI57" s="231"/>
      <c r="RJ57" s="231"/>
      <c r="RK57" s="231"/>
      <c r="RL57" s="231"/>
      <c r="RM57" s="231"/>
      <c r="RN57" s="231"/>
      <c r="RO57" s="231"/>
      <c r="RP57" s="231"/>
      <c r="RQ57" s="231"/>
      <c r="RR57" s="231"/>
      <c r="RS57" s="231"/>
      <c r="RT57" s="231"/>
      <c r="RU57" s="231"/>
      <c r="RV57" s="231"/>
      <c r="RW57" s="231"/>
      <c r="RX57" s="231"/>
      <c r="RY57" s="231"/>
      <c r="RZ57" s="231"/>
      <c r="SA57" s="231"/>
      <c r="SB57" s="231"/>
      <c r="SC57" s="231"/>
      <c r="SD57" s="231"/>
      <c r="SE57" s="231"/>
      <c r="SF57" s="231"/>
      <c r="SG57" s="231"/>
      <c r="SH57" s="231"/>
      <c r="SI57" s="231"/>
      <c r="SJ57" s="231"/>
      <c r="SK57" s="231"/>
      <c r="SL57" s="231"/>
      <c r="SM57" s="231"/>
    </row>
    <row r="58" spans="1:507" s="35" customFormat="1" ht="15" thickTop="1">
      <c r="A58" s="539"/>
      <c r="B58" s="547" t="s">
        <v>84</v>
      </c>
      <c r="C58" s="547"/>
      <c r="D58" s="540"/>
      <c r="E58" s="541"/>
      <c r="F58" s="542"/>
      <c r="G58" s="543"/>
      <c r="H58" s="543"/>
      <c r="I58" s="543"/>
      <c r="J58" s="543"/>
      <c r="K58" s="543"/>
      <c r="L58" s="544">
        <v>460777.27299999999</v>
      </c>
      <c r="M58" s="545">
        <f>L58+I58+K58</f>
        <v>460777.27299999999</v>
      </c>
      <c r="N58" s="545">
        <v>0</v>
      </c>
      <c r="O58" s="545">
        <f t="shared" ref="O58:P61" si="23">L58/(1+$B$2)^1</f>
        <v>426250.94634597597</v>
      </c>
      <c r="P58" s="545">
        <f t="shared" si="23"/>
        <v>426250.94634597597</v>
      </c>
      <c r="Q58" s="548"/>
      <c r="R58" s="548"/>
      <c r="S58" s="546"/>
      <c r="T58" s="549"/>
      <c r="U58" s="549"/>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c r="DK58" s="231"/>
      <c r="DL58" s="231"/>
      <c r="DM58" s="231"/>
      <c r="DN58" s="231"/>
      <c r="DO58" s="231"/>
      <c r="DP58" s="231"/>
      <c r="DQ58" s="231"/>
      <c r="DR58" s="231"/>
      <c r="DS58" s="231"/>
      <c r="DT58" s="231"/>
      <c r="DU58" s="231"/>
      <c r="DV58" s="231"/>
      <c r="DW58" s="231"/>
      <c r="DX58" s="231"/>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231"/>
      <c r="GD58" s="231"/>
      <c r="GE58" s="231"/>
      <c r="GF58" s="231"/>
      <c r="GG58" s="231"/>
      <c r="GH58" s="231"/>
      <c r="GI58" s="231"/>
      <c r="GJ58" s="231"/>
      <c r="GK58" s="231"/>
      <c r="GL58" s="231"/>
      <c r="GM58" s="231"/>
      <c r="GN58" s="231"/>
      <c r="GO58" s="231"/>
      <c r="GP58" s="231"/>
      <c r="GQ58" s="231"/>
      <c r="GR58" s="231"/>
      <c r="GS58" s="231"/>
      <c r="GT58" s="231"/>
      <c r="GU58" s="231"/>
      <c r="GV58" s="231"/>
      <c r="GW58" s="231"/>
      <c r="GX58" s="231"/>
      <c r="GY58" s="231"/>
      <c r="GZ58" s="231"/>
      <c r="HA58" s="231"/>
      <c r="HB58" s="231"/>
      <c r="HC58" s="231"/>
      <c r="HD58" s="231"/>
      <c r="HE58" s="231"/>
      <c r="HF58" s="231"/>
      <c r="HG58" s="231"/>
      <c r="HH58" s="231"/>
      <c r="HI58" s="231"/>
      <c r="HJ58" s="231"/>
      <c r="HK58" s="231"/>
      <c r="HL58" s="231"/>
      <c r="HM58" s="231"/>
      <c r="HN58" s="231"/>
      <c r="HO58" s="231"/>
      <c r="HP58" s="231"/>
      <c r="HQ58" s="231"/>
      <c r="HR58" s="231"/>
      <c r="HS58" s="231"/>
      <c r="HT58" s="231"/>
      <c r="HU58" s="231"/>
      <c r="HV58" s="231"/>
      <c r="HW58" s="231"/>
      <c r="HX58" s="231"/>
      <c r="HY58" s="231"/>
      <c r="HZ58" s="231"/>
      <c r="IA58" s="231"/>
      <c r="IB58" s="231"/>
      <c r="IC58" s="231"/>
      <c r="ID58" s="231"/>
      <c r="IE58" s="231"/>
      <c r="IF58" s="231"/>
      <c r="IG58" s="231"/>
      <c r="IH58" s="231"/>
      <c r="II58" s="231"/>
      <c r="IJ58" s="231"/>
      <c r="IK58" s="231"/>
      <c r="IL58" s="231"/>
      <c r="IM58" s="231"/>
      <c r="IN58" s="231"/>
      <c r="IO58" s="231"/>
      <c r="IP58" s="231"/>
      <c r="IQ58" s="231"/>
      <c r="IR58" s="231"/>
      <c r="IS58" s="231"/>
      <c r="IT58" s="231"/>
      <c r="IU58" s="231"/>
      <c r="IV58" s="231"/>
      <c r="IW58" s="231"/>
      <c r="IX58" s="231"/>
      <c r="IY58" s="231"/>
      <c r="IZ58" s="231"/>
      <c r="JA58" s="231"/>
      <c r="JB58" s="231"/>
      <c r="JC58" s="231"/>
      <c r="JD58" s="231"/>
      <c r="JE58" s="231"/>
      <c r="JF58" s="231"/>
      <c r="JG58" s="231"/>
      <c r="JH58" s="231"/>
      <c r="JI58" s="231"/>
      <c r="JJ58" s="231"/>
      <c r="JK58" s="231"/>
      <c r="JL58" s="231"/>
      <c r="JM58" s="231"/>
      <c r="JN58" s="231"/>
      <c r="JO58" s="231"/>
      <c r="JP58" s="231"/>
      <c r="JQ58" s="231"/>
      <c r="JR58" s="231"/>
      <c r="JS58" s="231"/>
      <c r="JT58" s="231"/>
      <c r="JU58" s="231"/>
      <c r="JV58" s="231"/>
      <c r="JW58" s="231"/>
      <c r="JX58" s="231"/>
      <c r="JY58" s="231"/>
      <c r="JZ58" s="231"/>
      <c r="KA58" s="231"/>
      <c r="KB58" s="231"/>
      <c r="KC58" s="231"/>
      <c r="KD58" s="231"/>
      <c r="KE58" s="231"/>
      <c r="KF58" s="231"/>
      <c r="KG58" s="231"/>
      <c r="KH58" s="231"/>
      <c r="KI58" s="231"/>
      <c r="KJ58" s="231"/>
      <c r="KK58" s="231"/>
      <c r="KL58" s="231"/>
      <c r="KM58" s="231"/>
      <c r="KN58" s="231"/>
      <c r="KO58" s="231"/>
      <c r="KP58" s="231"/>
      <c r="KQ58" s="231"/>
      <c r="KR58" s="231"/>
      <c r="KS58" s="231"/>
      <c r="KT58" s="231"/>
      <c r="KU58" s="231"/>
      <c r="KV58" s="231"/>
      <c r="KW58" s="231"/>
      <c r="KX58" s="231"/>
      <c r="KY58" s="231"/>
      <c r="KZ58" s="231"/>
      <c r="LA58" s="231"/>
      <c r="LB58" s="231"/>
      <c r="LC58" s="231"/>
      <c r="LD58" s="231"/>
      <c r="LE58" s="231"/>
      <c r="LF58" s="231"/>
      <c r="LG58" s="231"/>
      <c r="LH58" s="231"/>
      <c r="LI58" s="231"/>
      <c r="LJ58" s="231"/>
      <c r="LK58" s="231"/>
      <c r="LL58" s="231"/>
      <c r="LM58" s="231"/>
      <c r="LN58" s="231"/>
      <c r="LO58" s="231"/>
      <c r="LP58" s="231"/>
      <c r="LQ58" s="231"/>
      <c r="LR58" s="231"/>
      <c r="LS58" s="231"/>
      <c r="LT58" s="231"/>
      <c r="LU58" s="231"/>
      <c r="LV58" s="231"/>
      <c r="LW58" s="231"/>
      <c r="LX58" s="231"/>
      <c r="LY58" s="231"/>
      <c r="LZ58" s="231"/>
      <c r="MA58" s="231"/>
      <c r="MB58" s="231"/>
      <c r="MC58" s="231"/>
      <c r="MD58" s="231"/>
      <c r="ME58" s="231"/>
      <c r="MF58" s="231"/>
      <c r="MG58" s="231"/>
      <c r="MH58" s="231"/>
      <c r="MI58" s="231"/>
      <c r="MJ58" s="231"/>
      <c r="MK58" s="231"/>
      <c r="ML58" s="231"/>
      <c r="MM58" s="231"/>
      <c r="MN58" s="231"/>
      <c r="MO58" s="231"/>
      <c r="MP58" s="231"/>
      <c r="MQ58" s="231"/>
      <c r="MR58" s="231"/>
      <c r="MS58" s="231"/>
      <c r="MT58" s="231"/>
      <c r="MU58" s="231"/>
      <c r="MV58" s="231"/>
      <c r="MW58" s="231"/>
      <c r="MX58" s="231"/>
      <c r="MY58" s="231"/>
      <c r="MZ58" s="231"/>
      <c r="NA58" s="231"/>
      <c r="NB58" s="231"/>
      <c r="NC58" s="231"/>
      <c r="ND58" s="231"/>
      <c r="NE58" s="231"/>
      <c r="NF58" s="231"/>
      <c r="NG58" s="231"/>
      <c r="NH58" s="231"/>
      <c r="NI58" s="231"/>
      <c r="NJ58" s="231"/>
      <c r="NK58" s="231"/>
      <c r="NL58" s="231"/>
      <c r="NM58" s="231"/>
      <c r="NN58" s="231"/>
      <c r="NO58" s="231"/>
      <c r="NP58" s="231"/>
      <c r="NQ58" s="231"/>
      <c r="NR58" s="231"/>
      <c r="NS58" s="231"/>
      <c r="NT58" s="231"/>
      <c r="NU58" s="231"/>
      <c r="NV58" s="231"/>
      <c r="NW58" s="231"/>
      <c r="NX58" s="231"/>
      <c r="NY58" s="231"/>
      <c r="NZ58" s="231"/>
      <c r="OA58" s="231"/>
      <c r="OB58" s="231"/>
      <c r="OC58" s="231"/>
      <c r="OD58" s="231"/>
      <c r="OE58" s="231"/>
      <c r="OF58" s="231"/>
      <c r="OG58" s="231"/>
      <c r="OH58" s="231"/>
      <c r="OI58" s="231"/>
      <c r="OJ58" s="231"/>
      <c r="OK58" s="231"/>
      <c r="OL58" s="231"/>
      <c r="OM58" s="231"/>
      <c r="ON58" s="231"/>
      <c r="OO58" s="231"/>
      <c r="OP58" s="231"/>
      <c r="OQ58" s="231"/>
      <c r="OR58" s="231"/>
      <c r="OS58" s="231"/>
      <c r="OT58" s="231"/>
      <c r="OU58" s="231"/>
      <c r="OV58" s="231"/>
      <c r="OW58" s="231"/>
      <c r="OX58" s="231"/>
      <c r="OY58" s="231"/>
      <c r="OZ58" s="231"/>
      <c r="PA58" s="231"/>
      <c r="PB58" s="231"/>
      <c r="PC58" s="231"/>
      <c r="PD58" s="231"/>
      <c r="PE58" s="231"/>
      <c r="PF58" s="231"/>
      <c r="PG58" s="231"/>
      <c r="PH58" s="231"/>
      <c r="PI58" s="231"/>
      <c r="PJ58" s="231"/>
      <c r="PK58" s="231"/>
      <c r="PL58" s="231"/>
      <c r="PM58" s="231"/>
      <c r="PN58" s="231"/>
      <c r="PO58" s="231"/>
      <c r="PP58" s="231"/>
      <c r="PQ58" s="231"/>
      <c r="PR58" s="231"/>
      <c r="PS58" s="231"/>
      <c r="PT58" s="231"/>
      <c r="PU58" s="231"/>
      <c r="PV58" s="231"/>
      <c r="PW58" s="231"/>
      <c r="PX58" s="231"/>
      <c r="PY58" s="231"/>
      <c r="PZ58" s="231"/>
      <c r="QA58" s="231"/>
      <c r="QB58" s="231"/>
      <c r="QC58" s="231"/>
      <c r="QD58" s="231"/>
      <c r="QE58" s="231"/>
      <c r="QF58" s="231"/>
      <c r="QG58" s="231"/>
      <c r="QH58" s="231"/>
      <c r="QI58" s="231"/>
      <c r="QJ58" s="231"/>
      <c r="QK58" s="231"/>
      <c r="QL58" s="231"/>
      <c r="QM58" s="231"/>
      <c r="QN58" s="231"/>
      <c r="QO58" s="231"/>
      <c r="QP58" s="231"/>
      <c r="QQ58" s="231"/>
      <c r="QR58" s="231"/>
      <c r="QS58" s="231"/>
      <c r="QT58" s="231"/>
      <c r="QU58" s="231"/>
      <c r="QV58" s="231"/>
      <c r="QW58" s="231"/>
      <c r="QX58" s="231"/>
      <c r="QY58" s="231"/>
      <c r="QZ58" s="231"/>
      <c r="RA58" s="231"/>
      <c r="RB58" s="231"/>
      <c r="RC58" s="231"/>
      <c r="RD58" s="231"/>
      <c r="RE58" s="231"/>
      <c r="RF58" s="231"/>
      <c r="RG58" s="231"/>
      <c r="RH58" s="231"/>
      <c r="RI58" s="231"/>
      <c r="RJ58" s="231"/>
      <c r="RK58" s="231"/>
      <c r="RL58" s="231"/>
      <c r="RM58" s="231"/>
      <c r="RN58" s="231"/>
      <c r="RO58" s="231"/>
      <c r="RP58" s="231"/>
      <c r="RQ58" s="231"/>
      <c r="RR58" s="231"/>
      <c r="RS58" s="231"/>
      <c r="RT58" s="231"/>
      <c r="RU58" s="231"/>
      <c r="RV58" s="231"/>
      <c r="RW58" s="231"/>
      <c r="RX58" s="231"/>
      <c r="RY58" s="231"/>
      <c r="RZ58" s="231"/>
      <c r="SA58" s="231"/>
      <c r="SB58" s="231"/>
      <c r="SC58" s="231"/>
      <c r="SD58" s="231"/>
      <c r="SE58" s="231"/>
      <c r="SF58" s="231"/>
      <c r="SG58" s="231"/>
      <c r="SH58" s="231"/>
      <c r="SI58" s="231"/>
      <c r="SJ58" s="231"/>
      <c r="SK58" s="231"/>
      <c r="SL58" s="231"/>
      <c r="SM58" s="231"/>
    </row>
    <row r="59" spans="1:507" s="35" customFormat="1" ht="14.25">
      <c r="A59" s="430"/>
      <c r="B59" s="497" t="s">
        <v>85</v>
      </c>
      <c r="C59" s="497"/>
      <c r="D59" s="441"/>
      <c r="E59" s="37"/>
      <c r="F59" s="474"/>
      <c r="G59" s="38"/>
      <c r="H59" s="38"/>
      <c r="I59" s="38"/>
      <c r="J59" s="70"/>
      <c r="K59" s="70"/>
      <c r="L59" s="501">
        <v>120464.965</v>
      </c>
      <c r="M59" s="433">
        <f>L59+I59+K59</f>
        <v>120464.965</v>
      </c>
      <c r="N59" s="433">
        <v>0</v>
      </c>
      <c r="O59" s="433">
        <f t="shared" si="23"/>
        <v>111438.45050878816</v>
      </c>
      <c r="P59" s="433">
        <f t="shared" si="23"/>
        <v>111438.45050878816</v>
      </c>
      <c r="Q59" s="523"/>
      <c r="R59" s="523"/>
      <c r="S59" s="522"/>
      <c r="T59" s="524"/>
      <c r="U59" s="40"/>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c r="DK59" s="231"/>
      <c r="DL59" s="231"/>
      <c r="DM59" s="231"/>
      <c r="DN59" s="231"/>
      <c r="DO59" s="231"/>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231"/>
      <c r="GI59" s="231"/>
      <c r="GJ59" s="231"/>
      <c r="GK59" s="231"/>
      <c r="GL59" s="231"/>
      <c r="GM59" s="231"/>
      <c r="GN59" s="231"/>
      <c r="GO59" s="231"/>
      <c r="GP59" s="231"/>
      <c r="GQ59" s="231"/>
      <c r="GR59" s="231"/>
      <c r="GS59" s="231"/>
      <c r="GT59" s="231"/>
      <c r="GU59" s="231"/>
      <c r="GV59" s="231"/>
      <c r="GW59" s="231"/>
      <c r="GX59" s="231"/>
      <c r="GY59" s="231"/>
      <c r="GZ59" s="231"/>
      <c r="HA59" s="231"/>
      <c r="HB59" s="231"/>
      <c r="HC59" s="231"/>
      <c r="HD59" s="231"/>
      <c r="HE59" s="231"/>
      <c r="HF59" s="231"/>
      <c r="HG59" s="231"/>
      <c r="HH59" s="231"/>
      <c r="HI59" s="231"/>
      <c r="HJ59" s="231"/>
      <c r="HK59" s="231"/>
      <c r="HL59" s="231"/>
      <c r="HM59" s="231"/>
      <c r="HN59" s="231"/>
      <c r="HO59" s="231"/>
      <c r="HP59" s="231"/>
      <c r="HQ59" s="231"/>
      <c r="HR59" s="231"/>
      <c r="HS59" s="231"/>
      <c r="HT59" s="231"/>
      <c r="HU59" s="231"/>
      <c r="HV59" s="231"/>
      <c r="HW59" s="231"/>
      <c r="HX59" s="231"/>
      <c r="HY59" s="231"/>
      <c r="HZ59" s="231"/>
      <c r="IA59" s="231"/>
      <c r="IB59" s="231"/>
      <c r="IC59" s="231"/>
      <c r="ID59" s="231"/>
      <c r="IE59" s="231"/>
      <c r="IF59" s="231"/>
      <c r="IG59" s="231"/>
      <c r="IH59" s="231"/>
      <c r="II59" s="231"/>
      <c r="IJ59" s="231"/>
      <c r="IK59" s="231"/>
      <c r="IL59" s="231"/>
      <c r="IM59" s="231"/>
      <c r="IN59" s="231"/>
      <c r="IO59" s="231"/>
      <c r="IP59" s="231"/>
      <c r="IQ59" s="231"/>
      <c r="IR59" s="231"/>
      <c r="IS59" s="231"/>
      <c r="IT59" s="231"/>
      <c r="IU59" s="231"/>
      <c r="IV59" s="231"/>
      <c r="IW59" s="231"/>
      <c r="IX59" s="231"/>
      <c r="IY59" s="231"/>
      <c r="IZ59" s="231"/>
      <c r="JA59" s="231"/>
      <c r="JB59" s="231"/>
      <c r="JC59" s="231"/>
      <c r="JD59" s="231"/>
      <c r="JE59" s="231"/>
      <c r="JF59" s="231"/>
      <c r="JG59" s="231"/>
      <c r="JH59" s="231"/>
      <c r="JI59" s="231"/>
      <c r="JJ59" s="231"/>
      <c r="JK59" s="231"/>
      <c r="JL59" s="231"/>
      <c r="JM59" s="231"/>
      <c r="JN59" s="231"/>
      <c r="JO59" s="231"/>
      <c r="JP59" s="231"/>
      <c r="JQ59" s="231"/>
      <c r="JR59" s="231"/>
      <c r="JS59" s="231"/>
      <c r="JT59" s="231"/>
      <c r="JU59" s="231"/>
      <c r="JV59" s="231"/>
      <c r="JW59" s="231"/>
      <c r="JX59" s="231"/>
      <c r="JY59" s="231"/>
      <c r="JZ59" s="231"/>
      <c r="KA59" s="231"/>
      <c r="KB59" s="231"/>
      <c r="KC59" s="231"/>
      <c r="KD59" s="231"/>
      <c r="KE59" s="231"/>
      <c r="KF59" s="231"/>
      <c r="KG59" s="231"/>
      <c r="KH59" s="231"/>
      <c r="KI59" s="231"/>
      <c r="KJ59" s="231"/>
      <c r="KK59" s="231"/>
      <c r="KL59" s="231"/>
      <c r="KM59" s="231"/>
      <c r="KN59" s="231"/>
      <c r="KO59" s="231"/>
      <c r="KP59" s="231"/>
      <c r="KQ59" s="231"/>
      <c r="KR59" s="231"/>
      <c r="KS59" s="231"/>
      <c r="KT59" s="231"/>
      <c r="KU59" s="231"/>
      <c r="KV59" s="231"/>
      <c r="KW59" s="231"/>
      <c r="KX59" s="231"/>
      <c r="KY59" s="231"/>
      <c r="KZ59" s="231"/>
      <c r="LA59" s="231"/>
      <c r="LB59" s="231"/>
      <c r="LC59" s="231"/>
      <c r="LD59" s="231"/>
      <c r="LE59" s="231"/>
      <c r="LF59" s="231"/>
      <c r="LG59" s="231"/>
      <c r="LH59" s="231"/>
      <c r="LI59" s="231"/>
      <c r="LJ59" s="231"/>
      <c r="LK59" s="231"/>
      <c r="LL59" s="231"/>
      <c r="LM59" s="231"/>
      <c r="LN59" s="231"/>
      <c r="LO59" s="231"/>
      <c r="LP59" s="231"/>
      <c r="LQ59" s="231"/>
      <c r="LR59" s="231"/>
      <c r="LS59" s="231"/>
      <c r="LT59" s="231"/>
      <c r="LU59" s="231"/>
      <c r="LV59" s="231"/>
      <c r="LW59" s="231"/>
      <c r="LX59" s="231"/>
      <c r="LY59" s="231"/>
      <c r="LZ59" s="231"/>
      <c r="MA59" s="231"/>
      <c r="MB59" s="231"/>
      <c r="MC59" s="231"/>
      <c r="MD59" s="231"/>
      <c r="ME59" s="231"/>
      <c r="MF59" s="231"/>
      <c r="MG59" s="231"/>
      <c r="MH59" s="231"/>
      <c r="MI59" s="231"/>
      <c r="MJ59" s="231"/>
      <c r="MK59" s="231"/>
      <c r="ML59" s="231"/>
      <c r="MM59" s="231"/>
      <c r="MN59" s="231"/>
      <c r="MO59" s="231"/>
      <c r="MP59" s="231"/>
      <c r="MQ59" s="231"/>
      <c r="MR59" s="231"/>
      <c r="MS59" s="231"/>
      <c r="MT59" s="231"/>
      <c r="MU59" s="231"/>
      <c r="MV59" s="231"/>
      <c r="MW59" s="231"/>
      <c r="MX59" s="231"/>
      <c r="MY59" s="231"/>
      <c r="MZ59" s="231"/>
      <c r="NA59" s="231"/>
      <c r="NB59" s="231"/>
      <c r="NC59" s="231"/>
      <c r="ND59" s="231"/>
      <c r="NE59" s="231"/>
      <c r="NF59" s="231"/>
      <c r="NG59" s="231"/>
      <c r="NH59" s="231"/>
      <c r="NI59" s="231"/>
      <c r="NJ59" s="231"/>
      <c r="NK59" s="231"/>
      <c r="NL59" s="231"/>
      <c r="NM59" s="231"/>
      <c r="NN59" s="231"/>
      <c r="NO59" s="231"/>
      <c r="NP59" s="231"/>
      <c r="NQ59" s="231"/>
      <c r="NR59" s="231"/>
      <c r="NS59" s="231"/>
      <c r="NT59" s="231"/>
      <c r="NU59" s="231"/>
      <c r="NV59" s="231"/>
      <c r="NW59" s="231"/>
      <c r="NX59" s="231"/>
      <c r="NY59" s="231"/>
      <c r="NZ59" s="231"/>
      <c r="OA59" s="231"/>
      <c r="OB59" s="231"/>
      <c r="OC59" s="231"/>
      <c r="OD59" s="231"/>
      <c r="OE59" s="231"/>
      <c r="OF59" s="231"/>
      <c r="OG59" s="231"/>
      <c r="OH59" s="231"/>
      <c r="OI59" s="231"/>
      <c r="OJ59" s="231"/>
      <c r="OK59" s="231"/>
      <c r="OL59" s="231"/>
      <c r="OM59" s="231"/>
      <c r="ON59" s="231"/>
      <c r="OO59" s="231"/>
      <c r="OP59" s="231"/>
      <c r="OQ59" s="231"/>
      <c r="OR59" s="231"/>
      <c r="OS59" s="231"/>
      <c r="OT59" s="231"/>
      <c r="OU59" s="231"/>
      <c r="OV59" s="231"/>
      <c r="OW59" s="231"/>
      <c r="OX59" s="231"/>
      <c r="OY59" s="231"/>
      <c r="OZ59" s="231"/>
      <c r="PA59" s="231"/>
      <c r="PB59" s="231"/>
      <c r="PC59" s="231"/>
      <c r="PD59" s="231"/>
      <c r="PE59" s="231"/>
      <c r="PF59" s="231"/>
      <c r="PG59" s="231"/>
      <c r="PH59" s="231"/>
      <c r="PI59" s="231"/>
      <c r="PJ59" s="231"/>
      <c r="PK59" s="231"/>
      <c r="PL59" s="231"/>
      <c r="PM59" s="231"/>
      <c r="PN59" s="231"/>
      <c r="PO59" s="231"/>
      <c r="PP59" s="231"/>
      <c r="PQ59" s="231"/>
      <c r="PR59" s="231"/>
      <c r="PS59" s="231"/>
      <c r="PT59" s="231"/>
      <c r="PU59" s="231"/>
      <c r="PV59" s="231"/>
      <c r="PW59" s="231"/>
      <c r="PX59" s="231"/>
      <c r="PY59" s="231"/>
      <c r="PZ59" s="231"/>
      <c r="QA59" s="231"/>
      <c r="QB59" s="231"/>
      <c r="QC59" s="231"/>
      <c r="QD59" s="231"/>
      <c r="QE59" s="231"/>
      <c r="QF59" s="231"/>
      <c r="QG59" s="231"/>
      <c r="QH59" s="231"/>
      <c r="QI59" s="231"/>
      <c r="QJ59" s="231"/>
      <c r="QK59" s="231"/>
      <c r="QL59" s="231"/>
      <c r="QM59" s="231"/>
      <c r="QN59" s="231"/>
      <c r="QO59" s="231"/>
      <c r="QP59" s="231"/>
      <c r="QQ59" s="231"/>
      <c r="QR59" s="231"/>
      <c r="QS59" s="231"/>
      <c r="QT59" s="231"/>
      <c r="QU59" s="231"/>
      <c r="QV59" s="231"/>
      <c r="QW59" s="231"/>
      <c r="QX59" s="231"/>
      <c r="QY59" s="231"/>
      <c r="QZ59" s="231"/>
      <c r="RA59" s="231"/>
      <c r="RB59" s="231"/>
      <c r="RC59" s="231"/>
      <c r="RD59" s="231"/>
      <c r="RE59" s="231"/>
      <c r="RF59" s="231"/>
      <c r="RG59" s="231"/>
      <c r="RH59" s="231"/>
      <c r="RI59" s="231"/>
      <c r="RJ59" s="231"/>
      <c r="RK59" s="231"/>
      <c r="RL59" s="231"/>
      <c r="RM59" s="231"/>
      <c r="RN59" s="231"/>
      <c r="RO59" s="231"/>
      <c r="RP59" s="231"/>
      <c r="RQ59" s="231"/>
      <c r="RR59" s="231"/>
      <c r="RS59" s="231"/>
      <c r="RT59" s="231"/>
      <c r="RU59" s="231"/>
      <c r="RV59" s="231"/>
      <c r="RW59" s="231"/>
      <c r="RX59" s="231"/>
      <c r="RY59" s="231"/>
      <c r="RZ59" s="231"/>
      <c r="SA59" s="231"/>
      <c r="SB59" s="231"/>
      <c r="SC59" s="231"/>
      <c r="SD59" s="231"/>
      <c r="SE59" s="231"/>
      <c r="SF59" s="231"/>
      <c r="SG59" s="231"/>
      <c r="SH59" s="231"/>
      <c r="SI59" s="231"/>
      <c r="SJ59" s="231"/>
      <c r="SK59" s="231"/>
      <c r="SL59" s="231"/>
      <c r="SM59" s="231"/>
    </row>
    <row r="60" spans="1:507" s="35" customFormat="1" ht="14.25">
      <c r="A60" s="430"/>
      <c r="B60" s="497" t="s">
        <v>86</v>
      </c>
      <c r="C60" s="497"/>
      <c r="D60" s="441"/>
      <c r="E60" s="37"/>
      <c r="F60" s="474"/>
      <c r="G60" s="38"/>
      <c r="H60" s="38"/>
      <c r="I60" s="38"/>
      <c r="J60" s="70"/>
      <c r="K60" s="70"/>
      <c r="L60" s="501">
        <v>243849.08535000001</v>
      </c>
      <c r="M60" s="433">
        <f>L60+I60+K60</f>
        <v>243849.08535000001</v>
      </c>
      <c r="N60" s="433">
        <v>0</v>
      </c>
      <c r="O60" s="433">
        <f t="shared" si="23"/>
        <v>225577.32224791861</v>
      </c>
      <c r="P60" s="433">
        <f t="shared" si="23"/>
        <v>225577.32224791861</v>
      </c>
      <c r="Q60" s="523"/>
      <c r="R60" s="523"/>
      <c r="S60" s="522"/>
      <c r="T60" s="524"/>
      <c r="U60" s="40"/>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231"/>
      <c r="IX60" s="231"/>
      <c r="IY60" s="231"/>
      <c r="IZ60" s="231"/>
      <c r="JA60" s="231"/>
      <c r="JB60" s="231"/>
      <c r="JC60" s="231"/>
      <c r="JD60" s="231"/>
      <c r="JE60" s="231"/>
      <c r="JF60" s="231"/>
      <c r="JG60" s="231"/>
      <c r="JH60" s="231"/>
      <c r="JI60" s="231"/>
      <c r="JJ60" s="231"/>
      <c r="JK60" s="231"/>
      <c r="JL60" s="231"/>
      <c r="JM60" s="231"/>
      <c r="JN60" s="231"/>
      <c r="JO60" s="231"/>
      <c r="JP60" s="231"/>
      <c r="JQ60" s="231"/>
      <c r="JR60" s="231"/>
      <c r="JS60" s="231"/>
      <c r="JT60" s="231"/>
      <c r="JU60" s="231"/>
      <c r="JV60" s="231"/>
      <c r="JW60" s="231"/>
      <c r="JX60" s="231"/>
      <c r="JY60" s="231"/>
      <c r="JZ60" s="231"/>
      <c r="KA60" s="231"/>
      <c r="KB60" s="231"/>
      <c r="KC60" s="231"/>
      <c r="KD60" s="231"/>
      <c r="KE60" s="231"/>
      <c r="KF60" s="231"/>
      <c r="KG60" s="231"/>
      <c r="KH60" s="231"/>
      <c r="KI60" s="231"/>
      <c r="KJ60" s="231"/>
      <c r="KK60" s="231"/>
      <c r="KL60" s="231"/>
      <c r="KM60" s="231"/>
      <c r="KN60" s="231"/>
      <c r="KO60" s="231"/>
      <c r="KP60" s="231"/>
      <c r="KQ60" s="231"/>
      <c r="KR60" s="231"/>
      <c r="KS60" s="231"/>
      <c r="KT60" s="231"/>
      <c r="KU60" s="231"/>
      <c r="KV60" s="231"/>
      <c r="KW60" s="231"/>
      <c r="KX60" s="231"/>
      <c r="KY60" s="231"/>
      <c r="KZ60" s="231"/>
      <c r="LA60" s="231"/>
      <c r="LB60" s="231"/>
      <c r="LC60" s="231"/>
      <c r="LD60" s="231"/>
      <c r="LE60" s="231"/>
      <c r="LF60" s="231"/>
      <c r="LG60" s="231"/>
      <c r="LH60" s="231"/>
      <c r="LI60" s="231"/>
      <c r="LJ60" s="231"/>
      <c r="LK60" s="231"/>
      <c r="LL60" s="231"/>
      <c r="LM60" s="231"/>
      <c r="LN60" s="231"/>
      <c r="LO60" s="231"/>
      <c r="LP60" s="231"/>
      <c r="LQ60" s="231"/>
      <c r="LR60" s="231"/>
      <c r="LS60" s="231"/>
      <c r="LT60" s="231"/>
      <c r="LU60" s="231"/>
      <c r="LV60" s="231"/>
      <c r="LW60" s="231"/>
      <c r="LX60" s="231"/>
      <c r="LY60" s="231"/>
      <c r="LZ60" s="231"/>
      <c r="MA60" s="231"/>
      <c r="MB60" s="231"/>
      <c r="MC60" s="231"/>
      <c r="MD60" s="231"/>
      <c r="ME60" s="231"/>
      <c r="MF60" s="231"/>
      <c r="MG60" s="231"/>
      <c r="MH60" s="231"/>
      <c r="MI60" s="231"/>
      <c r="MJ60" s="231"/>
      <c r="MK60" s="231"/>
      <c r="ML60" s="231"/>
      <c r="MM60" s="231"/>
      <c r="MN60" s="231"/>
      <c r="MO60" s="231"/>
      <c r="MP60" s="231"/>
      <c r="MQ60" s="231"/>
      <c r="MR60" s="231"/>
      <c r="MS60" s="231"/>
      <c r="MT60" s="231"/>
      <c r="MU60" s="231"/>
      <c r="MV60" s="231"/>
      <c r="MW60" s="231"/>
      <c r="MX60" s="231"/>
      <c r="MY60" s="231"/>
      <c r="MZ60" s="231"/>
      <c r="NA60" s="231"/>
      <c r="NB60" s="231"/>
      <c r="NC60" s="231"/>
      <c r="ND60" s="231"/>
      <c r="NE60" s="231"/>
      <c r="NF60" s="231"/>
      <c r="NG60" s="231"/>
      <c r="NH60" s="231"/>
      <c r="NI60" s="231"/>
      <c r="NJ60" s="231"/>
      <c r="NK60" s="231"/>
      <c r="NL60" s="231"/>
      <c r="NM60" s="231"/>
      <c r="NN60" s="231"/>
      <c r="NO60" s="231"/>
      <c r="NP60" s="231"/>
      <c r="NQ60" s="231"/>
      <c r="NR60" s="231"/>
      <c r="NS60" s="231"/>
      <c r="NT60" s="231"/>
      <c r="NU60" s="231"/>
      <c r="NV60" s="231"/>
      <c r="NW60" s="231"/>
      <c r="NX60" s="231"/>
      <c r="NY60" s="231"/>
      <c r="NZ60" s="231"/>
      <c r="OA60" s="231"/>
      <c r="OB60" s="231"/>
      <c r="OC60" s="231"/>
      <c r="OD60" s="231"/>
      <c r="OE60" s="231"/>
      <c r="OF60" s="231"/>
      <c r="OG60" s="231"/>
      <c r="OH60" s="231"/>
      <c r="OI60" s="231"/>
      <c r="OJ60" s="231"/>
      <c r="OK60" s="231"/>
      <c r="OL60" s="231"/>
      <c r="OM60" s="231"/>
      <c r="ON60" s="231"/>
      <c r="OO60" s="231"/>
      <c r="OP60" s="231"/>
      <c r="OQ60" s="231"/>
      <c r="OR60" s="231"/>
      <c r="OS60" s="231"/>
      <c r="OT60" s="231"/>
      <c r="OU60" s="231"/>
      <c r="OV60" s="231"/>
      <c r="OW60" s="231"/>
      <c r="OX60" s="231"/>
      <c r="OY60" s="231"/>
      <c r="OZ60" s="231"/>
      <c r="PA60" s="231"/>
      <c r="PB60" s="231"/>
      <c r="PC60" s="231"/>
      <c r="PD60" s="231"/>
      <c r="PE60" s="231"/>
      <c r="PF60" s="231"/>
      <c r="PG60" s="231"/>
      <c r="PH60" s="231"/>
      <c r="PI60" s="231"/>
      <c r="PJ60" s="231"/>
      <c r="PK60" s="231"/>
      <c r="PL60" s="231"/>
      <c r="PM60" s="231"/>
      <c r="PN60" s="231"/>
      <c r="PO60" s="231"/>
      <c r="PP60" s="231"/>
      <c r="PQ60" s="231"/>
      <c r="PR60" s="231"/>
      <c r="PS60" s="231"/>
      <c r="PT60" s="231"/>
      <c r="PU60" s="231"/>
      <c r="PV60" s="231"/>
      <c r="PW60" s="231"/>
      <c r="PX60" s="231"/>
      <c r="PY60" s="231"/>
      <c r="PZ60" s="231"/>
      <c r="QA60" s="231"/>
      <c r="QB60" s="231"/>
      <c r="QC60" s="231"/>
      <c r="QD60" s="231"/>
      <c r="QE60" s="231"/>
      <c r="QF60" s="231"/>
      <c r="QG60" s="231"/>
      <c r="QH60" s="231"/>
      <c r="QI60" s="231"/>
      <c r="QJ60" s="231"/>
      <c r="QK60" s="231"/>
      <c r="QL60" s="231"/>
      <c r="QM60" s="231"/>
      <c r="QN60" s="231"/>
      <c r="QO60" s="231"/>
      <c r="QP60" s="231"/>
      <c r="QQ60" s="231"/>
      <c r="QR60" s="231"/>
      <c r="QS60" s="231"/>
      <c r="QT60" s="231"/>
      <c r="QU60" s="231"/>
      <c r="QV60" s="231"/>
      <c r="QW60" s="231"/>
      <c r="QX60" s="231"/>
      <c r="QY60" s="231"/>
      <c r="QZ60" s="231"/>
      <c r="RA60" s="231"/>
      <c r="RB60" s="231"/>
      <c r="RC60" s="231"/>
      <c r="RD60" s="231"/>
      <c r="RE60" s="231"/>
      <c r="RF60" s="231"/>
      <c r="RG60" s="231"/>
      <c r="RH60" s="231"/>
      <c r="RI60" s="231"/>
      <c r="RJ60" s="231"/>
      <c r="RK60" s="231"/>
      <c r="RL60" s="231"/>
      <c r="RM60" s="231"/>
      <c r="RN60" s="231"/>
      <c r="RO60" s="231"/>
      <c r="RP60" s="231"/>
      <c r="RQ60" s="231"/>
      <c r="RR60" s="231"/>
      <c r="RS60" s="231"/>
      <c r="RT60" s="231"/>
      <c r="RU60" s="231"/>
      <c r="RV60" s="231"/>
      <c r="RW60" s="231"/>
      <c r="RX60" s="231"/>
      <c r="RY60" s="231"/>
      <c r="RZ60" s="231"/>
      <c r="SA60" s="231"/>
      <c r="SB60" s="231"/>
      <c r="SC60" s="231"/>
      <c r="SD60" s="231"/>
      <c r="SE60" s="231"/>
      <c r="SF60" s="231"/>
      <c r="SG60" s="231"/>
      <c r="SH60" s="231"/>
      <c r="SI60" s="231"/>
      <c r="SJ60" s="231"/>
      <c r="SK60" s="231"/>
      <c r="SL60" s="231"/>
      <c r="SM60" s="231"/>
    </row>
    <row r="61" spans="1:507" s="35" customFormat="1" ht="14.25">
      <c r="A61" s="442"/>
      <c r="B61" s="526" t="s">
        <v>87</v>
      </c>
      <c r="C61" s="526"/>
      <c r="D61" s="443"/>
      <c r="E61" s="46"/>
      <c r="F61" s="515"/>
      <c r="G61" s="47"/>
      <c r="H61" s="38"/>
      <c r="I61" s="38"/>
      <c r="J61" s="518"/>
      <c r="K61" s="518"/>
      <c r="L61" s="465">
        <v>9815.25</v>
      </c>
      <c r="M61" s="492">
        <f>L61+I61+K61</f>
        <v>9815.25</v>
      </c>
      <c r="N61" s="492">
        <v>0</v>
      </c>
      <c r="O61" s="492">
        <f t="shared" si="23"/>
        <v>9079.7872340425529</v>
      </c>
      <c r="P61" s="492">
        <f t="shared" si="23"/>
        <v>9079.7872340425529</v>
      </c>
      <c r="Q61" s="527"/>
      <c r="R61" s="527"/>
      <c r="S61" s="525"/>
      <c r="T61" s="528"/>
      <c r="U61" s="529"/>
      <c r="V61" s="231"/>
      <c r="W61" s="231"/>
      <c r="X61" s="231"/>
      <c r="Y61" s="231"/>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c r="CE61" s="231"/>
      <c r="CF61" s="231"/>
      <c r="CG61" s="231"/>
      <c r="CH61" s="231"/>
      <c r="CI61" s="231"/>
      <c r="CJ61" s="231"/>
      <c r="CK61" s="231"/>
      <c r="CL61" s="231"/>
      <c r="CM61" s="231"/>
      <c r="CN61" s="231"/>
      <c r="CO61" s="231"/>
      <c r="CP61" s="231"/>
      <c r="CQ61" s="231"/>
      <c r="CR61" s="231"/>
      <c r="CS61" s="231"/>
      <c r="CT61" s="231"/>
      <c r="CU61" s="231"/>
      <c r="CV61" s="231"/>
      <c r="CW61" s="231"/>
      <c r="CX61" s="231"/>
      <c r="CY61" s="231"/>
      <c r="CZ61" s="231"/>
      <c r="DA61" s="231"/>
      <c r="DB61" s="231"/>
      <c r="DC61" s="231"/>
      <c r="DD61" s="231"/>
      <c r="DE61" s="231"/>
      <c r="DF61" s="231"/>
      <c r="DG61" s="231"/>
      <c r="DH61" s="231"/>
      <c r="DI61" s="231"/>
      <c r="DJ61" s="231"/>
      <c r="DK61" s="231"/>
      <c r="DL61" s="231"/>
      <c r="DM61" s="231"/>
      <c r="DN61" s="231"/>
      <c r="DO61" s="231"/>
      <c r="DP61" s="231"/>
      <c r="DQ61" s="231"/>
      <c r="DR61" s="231"/>
      <c r="DS61" s="231"/>
      <c r="DT61" s="231"/>
      <c r="DU61" s="231"/>
      <c r="DV61" s="231"/>
      <c r="DW61" s="231"/>
      <c r="DX61" s="231"/>
      <c r="DY61" s="231"/>
      <c r="DZ61" s="231"/>
      <c r="EA61" s="231"/>
      <c r="EB61" s="231"/>
      <c r="EC61" s="231"/>
      <c r="ED61" s="231"/>
      <c r="EE61" s="231"/>
      <c r="EF61" s="231"/>
      <c r="EG61" s="231"/>
      <c r="EH61" s="231"/>
      <c r="EI61" s="231"/>
      <c r="EJ61" s="231"/>
      <c r="EK61" s="231"/>
      <c r="EL61" s="231"/>
      <c r="EM61" s="231"/>
      <c r="EN61" s="231"/>
      <c r="EO61" s="231"/>
      <c r="EP61" s="231"/>
      <c r="EQ61" s="231"/>
      <c r="ER61" s="231"/>
      <c r="ES61" s="231"/>
      <c r="ET61" s="231"/>
      <c r="EU61" s="231"/>
      <c r="EV61" s="23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231"/>
      <c r="GD61" s="231"/>
      <c r="GE61" s="231"/>
      <c r="GF61" s="231"/>
      <c r="GG61" s="231"/>
      <c r="GH61" s="231"/>
      <c r="GI61" s="231"/>
      <c r="GJ61" s="231"/>
      <c r="GK61" s="231"/>
      <c r="GL61" s="231"/>
      <c r="GM61" s="231"/>
      <c r="GN61" s="231"/>
      <c r="GO61" s="231"/>
      <c r="GP61" s="231"/>
      <c r="GQ61" s="231"/>
      <c r="GR61" s="231"/>
      <c r="GS61" s="231"/>
      <c r="GT61" s="231"/>
      <c r="GU61" s="231"/>
      <c r="GV61" s="231"/>
      <c r="GW61" s="231"/>
      <c r="GX61" s="231"/>
      <c r="GY61" s="231"/>
      <c r="GZ61" s="231"/>
      <c r="HA61" s="231"/>
      <c r="HB61" s="231"/>
      <c r="HC61" s="231"/>
      <c r="HD61" s="231"/>
      <c r="HE61" s="231"/>
      <c r="HF61" s="231"/>
      <c r="HG61" s="231"/>
      <c r="HH61" s="231"/>
      <c r="HI61" s="231"/>
      <c r="HJ61" s="231"/>
      <c r="HK61" s="231"/>
      <c r="HL61" s="231"/>
      <c r="HM61" s="231"/>
      <c r="HN61" s="231"/>
      <c r="HO61" s="231"/>
      <c r="HP61" s="231"/>
      <c r="HQ61" s="231"/>
      <c r="HR61" s="231"/>
      <c r="HS61" s="231"/>
      <c r="HT61" s="231"/>
      <c r="HU61" s="231"/>
      <c r="HV61" s="231"/>
      <c r="HW61" s="231"/>
      <c r="HX61" s="231"/>
      <c r="HY61" s="231"/>
      <c r="HZ61" s="231"/>
      <c r="IA61" s="231"/>
      <c r="IB61" s="231"/>
      <c r="IC61" s="231"/>
      <c r="ID61" s="231"/>
      <c r="IE61" s="231"/>
      <c r="IF61" s="231"/>
      <c r="IG61" s="231"/>
      <c r="IH61" s="231"/>
      <c r="II61" s="231"/>
      <c r="IJ61" s="231"/>
      <c r="IK61" s="231"/>
      <c r="IL61" s="231"/>
      <c r="IM61" s="231"/>
      <c r="IN61" s="231"/>
      <c r="IO61" s="231"/>
      <c r="IP61" s="231"/>
      <c r="IQ61" s="231"/>
      <c r="IR61" s="231"/>
      <c r="IS61" s="231"/>
      <c r="IT61" s="231"/>
      <c r="IU61" s="231"/>
      <c r="IV61" s="231"/>
      <c r="IW61" s="231"/>
      <c r="IX61" s="231"/>
      <c r="IY61" s="231"/>
      <c r="IZ61" s="231"/>
      <c r="JA61" s="231"/>
      <c r="JB61" s="231"/>
      <c r="JC61" s="231"/>
      <c r="JD61" s="231"/>
      <c r="JE61" s="231"/>
      <c r="JF61" s="231"/>
      <c r="JG61" s="231"/>
      <c r="JH61" s="231"/>
      <c r="JI61" s="231"/>
      <c r="JJ61" s="231"/>
      <c r="JK61" s="231"/>
      <c r="JL61" s="231"/>
      <c r="JM61" s="231"/>
      <c r="JN61" s="231"/>
      <c r="JO61" s="231"/>
      <c r="JP61" s="231"/>
      <c r="JQ61" s="231"/>
      <c r="JR61" s="231"/>
      <c r="JS61" s="231"/>
      <c r="JT61" s="231"/>
      <c r="JU61" s="231"/>
      <c r="JV61" s="231"/>
      <c r="JW61" s="231"/>
      <c r="JX61" s="231"/>
      <c r="JY61" s="231"/>
      <c r="JZ61" s="231"/>
      <c r="KA61" s="231"/>
      <c r="KB61" s="231"/>
      <c r="KC61" s="231"/>
      <c r="KD61" s="231"/>
      <c r="KE61" s="231"/>
      <c r="KF61" s="231"/>
      <c r="KG61" s="231"/>
      <c r="KH61" s="231"/>
      <c r="KI61" s="231"/>
      <c r="KJ61" s="231"/>
      <c r="KK61" s="231"/>
      <c r="KL61" s="231"/>
      <c r="KM61" s="231"/>
      <c r="KN61" s="231"/>
      <c r="KO61" s="231"/>
      <c r="KP61" s="231"/>
      <c r="KQ61" s="231"/>
      <c r="KR61" s="231"/>
      <c r="KS61" s="231"/>
      <c r="KT61" s="231"/>
      <c r="KU61" s="231"/>
      <c r="KV61" s="231"/>
      <c r="KW61" s="231"/>
      <c r="KX61" s="231"/>
      <c r="KY61" s="231"/>
      <c r="KZ61" s="231"/>
      <c r="LA61" s="231"/>
      <c r="LB61" s="231"/>
      <c r="LC61" s="231"/>
      <c r="LD61" s="231"/>
      <c r="LE61" s="231"/>
      <c r="LF61" s="231"/>
      <c r="LG61" s="231"/>
      <c r="LH61" s="231"/>
      <c r="LI61" s="231"/>
      <c r="LJ61" s="231"/>
      <c r="LK61" s="231"/>
      <c r="LL61" s="231"/>
      <c r="LM61" s="231"/>
      <c r="LN61" s="231"/>
      <c r="LO61" s="231"/>
      <c r="LP61" s="231"/>
      <c r="LQ61" s="231"/>
      <c r="LR61" s="231"/>
      <c r="LS61" s="231"/>
      <c r="LT61" s="231"/>
      <c r="LU61" s="231"/>
      <c r="LV61" s="231"/>
      <c r="LW61" s="231"/>
      <c r="LX61" s="231"/>
      <c r="LY61" s="231"/>
      <c r="LZ61" s="231"/>
      <c r="MA61" s="231"/>
      <c r="MB61" s="231"/>
      <c r="MC61" s="231"/>
      <c r="MD61" s="231"/>
      <c r="ME61" s="231"/>
      <c r="MF61" s="231"/>
      <c r="MG61" s="231"/>
      <c r="MH61" s="231"/>
      <c r="MI61" s="231"/>
      <c r="MJ61" s="231"/>
      <c r="MK61" s="231"/>
      <c r="ML61" s="231"/>
      <c r="MM61" s="231"/>
      <c r="MN61" s="231"/>
      <c r="MO61" s="231"/>
      <c r="MP61" s="231"/>
      <c r="MQ61" s="231"/>
      <c r="MR61" s="231"/>
      <c r="MS61" s="231"/>
      <c r="MT61" s="231"/>
      <c r="MU61" s="231"/>
      <c r="MV61" s="231"/>
      <c r="MW61" s="231"/>
      <c r="MX61" s="231"/>
      <c r="MY61" s="231"/>
      <c r="MZ61" s="231"/>
      <c r="NA61" s="231"/>
      <c r="NB61" s="231"/>
      <c r="NC61" s="231"/>
      <c r="ND61" s="231"/>
      <c r="NE61" s="231"/>
      <c r="NF61" s="231"/>
      <c r="NG61" s="231"/>
      <c r="NH61" s="231"/>
      <c r="NI61" s="231"/>
      <c r="NJ61" s="231"/>
      <c r="NK61" s="231"/>
      <c r="NL61" s="231"/>
      <c r="NM61" s="231"/>
      <c r="NN61" s="231"/>
      <c r="NO61" s="231"/>
      <c r="NP61" s="231"/>
      <c r="NQ61" s="231"/>
      <c r="NR61" s="231"/>
      <c r="NS61" s="231"/>
      <c r="NT61" s="231"/>
      <c r="NU61" s="231"/>
      <c r="NV61" s="231"/>
      <c r="NW61" s="231"/>
      <c r="NX61" s="231"/>
      <c r="NY61" s="231"/>
      <c r="NZ61" s="231"/>
      <c r="OA61" s="231"/>
      <c r="OB61" s="231"/>
      <c r="OC61" s="231"/>
      <c r="OD61" s="231"/>
      <c r="OE61" s="231"/>
      <c r="OF61" s="231"/>
      <c r="OG61" s="231"/>
      <c r="OH61" s="231"/>
      <c r="OI61" s="231"/>
      <c r="OJ61" s="231"/>
      <c r="OK61" s="231"/>
      <c r="OL61" s="231"/>
      <c r="OM61" s="231"/>
      <c r="ON61" s="231"/>
      <c r="OO61" s="231"/>
      <c r="OP61" s="231"/>
      <c r="OQ61" s="231"/>
      <c r="OR61" s="231"/>
      <c r="OS61" s="231"/>
      <c r="OT61" s="231"/>
      <c r="OU61" s="231"/>
      <c r="OV61" s="231"/>
      <c r="OW61" s="231"/>
      <c r="OX61" s="231"/>
      <c r="OY61" s="231"/>
      <c r="OZ61" s="231"/>
      <c r="PA61" s="231"/>
      <c r="PB61" s="231"/>
      <c r="PC61" s="231"/>
      <c r="PD61" s="231"/>
      <c r="PE61" s="231"/>
      <c r="PF61" s="231"/>
      <c r="PG61" s="231"/>
      <c r="PH61" s="231"/>
      <c r="PI61" s="231"/>
      <c r="PJ61" s="231"/>
      <c r="PK61" s="231"/>
      <c r="PL61" s="231"/>
      <c r="PM61" s="231"/>
      <c r="PN61" s="231"/>
      <c r="PO61" s="231"/>
      <c r="PP61" s="231"/>
      <c r="PQ61" s="231"/>
      <c r="PR61" s="231"/>
      <c r="PS61" s="231"/>
      <c r="PT61" s="231"/>
      <c r="PU61" s="231"/>
      <c r="PV61" s="231"/>
      <c r="PW61" s="231"/>
      <c r="PX61" s="231"/>
      <c r="PY61" s="231"/>
      <c r="PZ61" s="231"/>
      <c r="QA61" s="231"/>
      <c r="QB61" s="231"/>
      <c r="QC61" s="231"/>
      <c r="QD61" s="231"/>
      <c r="QE61" s="231"/>
      <c r="QF61" s="231"/>
      <c r="QG61" s="231"/>
      <c r="QH61" s="231"/>
      <c r="QI61" s="231"/>
      <c r="QJ61" s="231"/>
      <c r="QK61" s="231"/>
      <c r="QL61" s="231"/>
      <c r="QM61" s="231"/>
      <c r="QN61" s="231"/>
      <c r="QO61" s="231"/>
      <c r="QP61" s="231"/>
      <c r="QQ61" s="231"/>
      <c r="QR61" s="231"/>
      <c r="QS61" s="231"/>
      <c r="QT61" s="231"/>
      <c r="QU61" s="231"/>
      <c r="QV61" s="231"/>
      <c r="QW61" s="231"/>
      <c r="QX61" s="231"/>
      <c r="QY61" s="231"/>
      <c r="QZ61" s="231"/>
      <c r="RA61" s="231"/>
      <c r="RB61" s="231"/>
      <c r="RC61" s="231"/>
      <c r="RD61" s="231"/>
      <c r="RE61" s="231"/>
      <c r="RF61" s="231"/>
      <c r="RG61" s="231"/>
      <c r="RH61" s="231"/>
      <c r="RI61" s="231"/>
      <c r="RJ61" s="231"/>
      <c r="RK61" s="231"/>
      <c r="RL61" s="231"/>
      <c r="RM61" s="231"/>
      <c r="RN61" s="231"/>
      <c r="RO61" s="231"/>
      <c r="RP61" s="231"/>
      <c r="RQ61" s="231"/>
      <c r="RR61" s="231"/>
      <c r="RS61" s="231"/>
      <c r="RT61" s="231"/>
      <c r="RU61" s="231"/>
      <c r="RV61" s="231"/>
      <c r="RW61" s="231"/>
      <c r="RX61" s="231"/>
      <c r="RY61" s="231"/>
      <c r="RZ61" s="231"/>
      <c r="SA61" s="231"/>
      <c r="SB61" s="231"/>
      <c r="SC61" s="231"/>
      <c r="SD61" s="231"/>
      <c r="SE61" s="231"/>
      <c r="SF61" s="231"/>
      <c r="SG61" s="231"/>
      <c r="SH61" s="231"/>
      <c r="SI61" s="231"/>
      <c r="SJ61" s="231"/>
      <c r="SK61" s="231"/>
      <c r="SL61" s="231"/>
      <c r="SM61" s="231"/>
    </row>
    <row r="62" spans="1:507" s="447" customFormat="1" ht="15">
      <c r="A62" s="444"/>
      <c r="B62" s="445" t="s">
        <v>88</v>
      </c>
      <c r="C62" s="445"/>
      <c r="D62" s="446"/>
      <c r="E62" s="48"/>
      <c r="F62" s="473"/>
      <c r="G62" s="53"/>
      <c r="H62" s="48"/>
      <c r="I62" s="49"/>
      <c r="J62" s="49"/>
      <c r="K62" s="49"/>
      <c r="L62" s="49">
        <f>SUM(L58:L61)</f>
        <v>834906.57334999996</v>
      </c>
      <c r="M62" s="49">
        <f>L62+I62+K62</f>
        <v>834906.57334999996</v>
      </c>
      <c r="N62" s="49"/>
      <c r="O62" s="50">
        <f>L62/(1+B$2)^1</f>
        <v>772346.5063367252</v>
      </c>
      <c r="P62" s="50">
        <f>M62/(1+$B$2)^1</f>
        <v>772346.5063367252</v>
      </c>
      <c r="Q62" s="51"/>
      <c r="R62" s="51"/>
      <c r="S62" s="50"/>
      <c r="T62" s="52"/>
      <c r="U62" s="52"/>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c r="CE62" s="231"/>
      <c r="CF62" s="231"/>
      <c r="CG62" s="231"/>
      <c r="CH62" s="231"/>
      <c r="CI62" s="231"/>
      <c r="CJ62" s="231"/>
      <c r="CK62" s="231"/>
      <c r="CL62" s="231"/>
      <c r="CM62" s="231"/>
      <c r="CN62" s="231"/>
      <c r="CO62" s="231"/>
      <c r="CP62" s="231"/>
      <c r="CQ62" s="231"/>
      <c r="CR62" s="231"/>
      <c r="CS62" s="231"/>
      <c r="CT62" s="231"/>
      <c r="CU62" s="231"/>
      <c r="CV62" s="231"/>
      <c r="CW62" s="231"/>
      <c r="CX62" s="231"/>
      <c r="CY62" s="231"/>
      <c r="CZ62" s="231"/>
      <c r="DA62" s="231"/>
      <c r="DB62" s="231"/>
      <c r="DC62" s="231"/>
      <c r="DD62" s="231"/>
      <c r="DE62" s="231"/>
      <c r="DF62" s="231"/>
      <c r="DG62" s="231"/>
      <c r="DH62" s="231"/>
      <c r="DI62" s="231"/>
      <c r="DJ62" s="231"/>
      <c r="DK62" s="231"/>
      <c r="DL62" s="231"/>
      <c r="DM62" s="231"/>
      <c r="DN62" s="231"/>
      <c r="DO62" s="231"/>
      <c r="DP62" s="231"/>
      <c r="DQ62" s="231"/>
      <c r="DR62" s="231"/>
      <c r="DS62" s="231"/>
      <c r="DT62" s="231"/>
      <c r="DU62" s="231"/>
      <c r="DV62" s="231"/>
      <c r="DW62" s="231"/>
      <c r="DX62" s="231"/>
      <c r="DY62" s="231"/>
      <c r="DZ62" s="231"/>
      <c r="EA62" s="231"/>
      <c r="EB62" s="231"/>
      <c r="EC62" s="231"/>
      <c r="ED62" s="231"/>
      <c r="EE62" s="231"/>
      <c r="EF62" s="231"/>
      <c r="EG62" s="231"/>
      <c r="EH62" s="231"/>
      <c r="EI62" s="231"/>
      <c r="EJ62" s="231"/>
      <c r="EK62" s="231"/>
      <c r="EL62" s="231"/>
      <c r="EM62" s="231"/>
      <c r="EN62" s="231"/>
      <c r="EO62" s="231"/>
      <c r="EP62" s="231"/>
      <c r="EQ62" s="231"/>
      <c r="ER62" s="231"/>
      <c r="ES62" s="231"/>
      <c r="ET62" s="231"/>
      <c r="EU62" s="231"/>
      <c r="EV62" s="231"/>
      <c r="EW62" s="231"/>
      <c r="EX62" s="231"/>
      <c r="EY62" s="231"/>
      <c r="EZ62" s="231"/>
      <c r="FA62" s="231"/>
      <c r="FB62" s="231"/>
      <c r="FC62" s="231"/>
      <c r="FD62" s="231"/>
      <c r="FE62" s="231"/>
      <c r="FF62" s="231"/>
      <c r="FG62" s="231"/>
      <c r="FH62" s="231"/>
      <c r="FI62" s="231"/>
      <c r="FJ62" s="231"/>
      <c r="FK62" s="231"/>
      <c r="FL62" s="231"/>
      <c r="FM62" s="231"/>
      <c r="FN62" s="231"/>
      <c r="FO62" s="231"/>
      <c r="FP62" s="231"/>
      <c r="FQ62" s="231"/>
      <c r="FR62" s="231"/>
      <c r="FS62" s="231"/>
      <c r="FT62" s="231"/>
      <c r="FU62" s="231"/>
      <c r="FV62" s="231"/>
      <c r="FW62" s="231"/>
      <c r="FX62" s="231"/>
      <c r="FY62" s="231"/>
      <c r="FZ62" s="231"/>
      <c r="GA62" s="231"/>
      <c r="GB62" s="231"/>
      <c r="GC62" s="231"/>
      <c r="GD62" s="231"/>
      <c r="GE62" s="231"/>
      <c r="GF62" s="231"/>
      <c r="GG62" s="231"/>
      <c r="GH62" s="231"/>
      <c r="GI62" s="231"/>
      <c r="GJ62" s="231"/>
      <c r="GK62" s="231"/>
      <c r="GL62" s="231"/>
      <c r="GM62" s="231"/>
      <c r="GN62" s="231"/>
      <c r="GO62" s="231"/>
      <c r="GP62" s="231"/>
      <c r="GQ62" s="231"/>
      <c r="GR62" s="231"/>
      <c r="GS62" s="231"/>
      <c r="GT62" s="231"/>
      <c r="GU62" s="231"/>
      <c r="GV62" s="231"/>
      <c r="GW62" s="231"/>
      <c r="GX62" s="231"/>
      <c r="GY62" s="231"/>
      <c r="GZ62" s="231"/>
      <c r="HA62" s="231"/>
      <c r="HB62" s="231"/>
      <c r="HC62" s="231"/>
      <c r="HD62" s="231"/>
      <c r="HE62" s="231"/>
      <c r="HF62" s="231"/>
      <c r="HG62" s="231"/>
      <c r="HH62" s="231"/>
      <c r="HI62" s="231"/>
      <c r="HJ62" s="231"/>
      <c r="HK62" s="231"/>
      <c r="HL62" s="231"/>
      <c r="HM62" s="231"/>
      <c r="HN62" s="231"/>
      <c r="HO62" s="231"/>
      <c r="HP62" s="231"/>
      <c r="HQ62" s="231"/>
      <c r="HR62" s="231"/>
      <c r="HS62" s="231"/>
      <c r="HT62" s="231"/>
      <c r="HU62" s="231"/>
      <c r="HV62" s="231"/>
      <c r="HW62" s="231"/>
      <c r="HX62" s="231"/>
      <c r="HY62" s="231"/>
      <c r="HZ62" s="231"/>
      <c r="IA62" s="231"/>
      <c r="IB62" s="231"/>
      <c r="IC62" s="231"/>
      <c r="ID62" s="231"/>
      <c r="IE62" s="231"/>
      <c r="IF62" s="231"/>
      <c r="IG62" s="231"/>
      <c r="IH62" s="231"/>
      <c r="II62" s="231"/>
      <c r="IJ62" s="231"/>
      <c r="IK62" s="231"/>
      <c r="IL62" s="231"/>
      <c r="IM62" s="231"/>
      <c r="IN62" s="231"/>
      <c r="IO62" s="231"/>
      <c r="IP62" s="231"/>
      <c r="IQ62" s="231"/>
      <c r="IR62" s="231"/>
      <c r="IS62" s="231"/>
      <c r="IT62" s="231"/>
      <c r="IU62" s="231"/>
      <c r="IV62" s="231"/>
      <c r="IW62" s="231"/>
      <c r="IX62" s="231"/>
      <c r="IY62" s="231"/>
      <c r="IZ62" s="231"/>
      <c r="JA62" s="231"/>
      <c r="JB62" s="231"/>
      <c r="JC62" s="231"/>
      <c r="JD62" s="231"/>
      <c r="JE62" s="231"/>
      <c r="JF62" s="231"/>
      <c r="JG62" s="231"/>
      <c r="JH62" s="231"/>
      <c r="JI62" s="231"/>
      <c r="JJ62" s="231"/>
      <c r="JK62" s="231"/>
      <c r="JL62" s="231"/>
      <c r="JM62" s="231"/>
      <c r="JN62" s="231"/>
      <c r="JO62" s="231"/>
      <c r="JP62" s="231"/>
      <c r="JQ62" s="231"/>
      <c r="JR62" s="231"/>
      <c r="JS62" s="231"/>
      <c r="JT62" s="231"/>
      <c r="JU62" s="231"/>
      <c r="JV62" s="231"/>
      <c r="JW62" s="231"/>
      <c r="JX62" s="231"/>
      <c r="JY62" s="231"/>
      <c r="JZ62" s="231"/>
      <c r="KA62" s="231"/>
      <c r="KB62" s="231"/>
      <c r="KC62" s="231"/>
      <c r="KD62" s="231"/>
      <c r="KE62" s="231"/>
      <c r="KF62" s="231"/>
      <c r="KG62" s="231"/>
      <c r="KH62" s="231"/>
      <c r="KI62" s="231"/>
      <c r="KJ62" s="231"/>
      <c r="KK62" s="231"/>
      <c r="KL62" s="231"/>
      <c r="KM62" s="231"/>
      <c r="KN62" s="231"/>
      <c r="KO62" s="231"/>
      <c r="KP62" s="231"/>
      <c r="KQ62" s="231"/>
      <c r="KR62" s="231"/>
      <c r="KS62" s="231"/>
      <c r="KT62" s="231"/>
      <c r="KU62" s="231"/>
      <c r="KV62" s="231"/>
      <c r="KW62" s="231"/>
      <c r="KX62" s="231"/>
      <c r="KY62" s="231"/>
      <c r="KZ62" s="231"/>
      <c r="LA62" s="231"/>
      <c r="LB62" s="231"/>
      <c r="LC62" s="231"/>
      <c r="LD62" s="231"/>
      <c r="LE62" s="231"/>
      <c r="LF62" s="231"/>
      <c r="LG62" s="231"/>
      <c r="LH62" s="231"/>
      <c r="LI62" s="231"/>
      <c r="LJ62" s="231"/>
      <c r="LK62" s="231"/>
      <c r="LL62" s="231"/>
      <c r="LM62" s="231"/>
      <c r="LN62" s="231"/>
      <c r="LO62" s="231"/>
      <c r="LP62" s="231"/>
      <c r="LQ62" s="231"/>
      <c r="LR62" s="231"/>
      <c r="LS62" s="231"/>
      <c r="LT62" s="231"/>
      <c r="LU62" s="231"/>
      <c r="LV62" s="231"/>
      <c r="LW62" s="231"/>
      <c r="LX62" s="231"/>
      <c r="LY62" s="231"/>
      <c r="LZ62" s="231"/>
      <c r="MA62" s="231"/>
      <c r="MB62" s="231"/>
      <c r="MC62" s="231"/>
      <c r="MD62" s="231"/>
      <c r="ME62" s="231"/>
      <c r="MF62" s="231"/>
      <c r="MG62" s="231"/>
      <c r="MH62" s="231"/>
      <c r="MI62" s="231"/>
      <c r="MJ62" s="231"/>
      <c r="MK62" s="231"/>
      <c r="ML62" s="231"/>
      <c r="MM62" s="231"/>
      <c r="MN62" s="231"/>
      <c r="MO62" s="231"/>
      <c r="MP62" s="231"/>
      <c r="MQ62" s="231"/>
      <c r="MR62" s="231"/>
      <c r="MS62" s="231"/>
      <c r="MT62" s="231"/>
      <c r="MU62" s="231"/>
      <c r="MV62" s="231"/>
      <c r="MW62" s="231"/>
      <c r="MX62" s="231"/>
      <c r="MY62" s="231"/>
      <c r="MZ62" s="231"/>
      <c r="NA62" s="231"/>
      <c r="NB62" s="231"/>
      <c r="NC62" s="231"/>
      <c r="ND62" s="231"/>
      <c r="NE62" s="231"/>
      <c r="NF62" s="231"/>
      <c r="NG62" s="231"/>
      <c r="NH62" s="231"/>
      <c r="NI62" s="231"/>
      <c r="NJ62" s="231"/>
      <c r="NK62" s="231"/>
      <c r="NL62" s="231"/>
      <c r="NM62" s="231"/>
      <c r="NN62" s="231"/>
      <c r="NO62" s="231"/>
      <c r="NP62" s="231"/>
      <c r="NQ62" s="231"/>
      <c r="NR62" s="231"/>
      <c r="NS62" s="231"/>
      <c r="NT62" s="231"/>
      <c r="NU62" s="231"/>
      <c r="NV62" s="231"/>
      <c r="NW62" s="231"/>
      <c r="NX62" s="231"/>
      <c r="NY62" s="231"/>
      <c r="NZ62" s="231"/>
      <c r="OA62" s="231"/>
      <c r="OB62" s="231"/>
      <c r="OC62" s="231"/>
      <c r="OD62" s="231"/>
      <c r="OE62" s="231"/>
      <c r="OF62" s="231"/>
      <c r="OG62" s="231"/>
      <c r="OH62" s="231"/>
      <c r="OI62" s="231"/>
      <c r="OJ62" s="231"/>
      <c r="OK62" s="231"/>
      <c r="OL62" s="231"/>
      <c r="OM62" s="231"/>
      <c r="ON62" s="231"/>
      <c r="OO62" s="231"/>
      <c r="OP62" s="231"/>
      <c r="OQ62" s="231"/>
      <c r="OR62" s="231"/>
      <c r="OS62" s="231"/>
      <c r="OT62" s="231"/>
      <c r="OU62" s="231"/>
      <c r="OV62" s="231"/>
      <c r="OW62" s="231"/>
      <c r="OX62" s="231"/>
      <c r="OY62" s="231"/>
      <c r="OZ62" s="231"/>
      <c r="PA62" s="231"/>
      <c r="PB62" s="231"/>
      <c r="PC62" s="231"/>
      <c r="PD62" s="231"/>
      <c r="PE62" s="231"/>
      <c r="PF62" s="231"/>
      <c r="PG62" s="231"/>
      <c r="PH62" s="231"/>
      <c r="PI62" s="231"/>
      <c r="PJ62" s="231"/>
      <c r="PK62" s="231"/>
      <c r="PL62" s="231"/>
      <c r="PM62" s="231"/>
      <c r="PN62" s="231"/>
      <c r="PO62" s="231"/>
      <c r="PP62" s="231"/>
      <c r="PQ62" s="231"/>
      <c r="PR62" s="231"/>
      <c r="PS62" s="231"/>
      <c r="PT62" s="231"/>
      <c r="PU62" s="231"/>
      <c r="PV62" s="231"/>
      <c r="PW62" s="231"/>
      <c r="PX62" s="231"/>
      <c r="PY62" s="231"/>
      <c r="PZ62" s="231"/>
      <c r="QA62" s="231"/>
      <c r="QB62" s="231"/>
      <c r="QC62" s="231"/>
      <c r="QD62" s="231"/>
      <c r="QE62" s="231"/>
      <c r="QF62" s="231"/>
      <c r="QG62" s="231"/>
      <c r="QH62" s="231"/>
      <c r="QI62" s="231"/>
      <c r="QJ62" s="231"/>
      <c r="QK62" s="231"/>
      <c r="QL62" s="231"/>
      <c r="QM62" s="231"/>
      <c r="QN62" s="231"/>
      <c r="QO62" s="231"/>
      <c r="QP62" s="231"/>
      <c r="QQ62" s="231"/>
      <c r="QR62" s="231"/>
      <c r="QS62" s="231"/>
      <c r="QT62" s="231"/>
      <c r="QU62" s="231"/>
      <c r="QV62" s="231"/>
      <c r="QW62" s="231"/>
      <c r="QX62" s="231"/>
      <c r="QY62" s="231"/>
      <c r="QZ62" s="231"/>
      <c r="RA62" s="231"/>
      <c r="RB62" s="231"/>
      <c r="RC62" s="231"/>
      <c r="RD62" s="231"/>
      <c r="RE62" s="231"/>
      <c r="RF62" s="231"/>
      <c r="RG62" s="231"/>
      <c r="RH62" s="231"/>
      <c r="RI62" s="231"/>
      <c r="RJ62" s="231"/>
      <c r="RK62" s="231"/>
      <c r="RL62" s="231"/>
      <c r="RM62" s="231"/>
      <c r="RN62" s="231"/>
      <c r="RO62" s="231"/>
      <c r="RP62" s="231"/>
      <c r="RQ62" s="231"/>
      <c r="RR62" s="231"/>
      <c r="RS62" s="231"/>
      <c r="RT62" s="231"/>
      <c r="RU62" s="231"/>
      <c r="RV62" s="231"/>
      <c r="RW62" s="231"/>
      <c r="RX62" s="231"/>
      <c r="RY62" s="231"/>
      <c r="RZ62" s="231"/>
      <c r="SA62" s="231"/>
      <c r="SB62" s="231"/>
      <c r="SC62" s="231"/>
      <c r="SD62" s="231"/>
      <c r="SE62" s="231"/>
      <c r="SF62" s="231"/>
      <c r="SG62" s="231"/>
      <c r="SH62" s="231"/>
      <c r="SI62" s="231"/>
      <c r="SJ62" s="231"/>
      <c r="SK62" s="231"/>
      <c r="SL62" s="231"/>
      <c r="SM62" s="231"/>
    </row>
    <row r="63" spans="1:507" s="448" customFormat="1" ht="15.75" thickBot="1">
      <c r="A63" s="574" t="s">
        <v>139</v>
      </c>
      <c r="B63" s="574"/>
      <c r="C63" s="574"/>
      <c r="D63" s="575"/>
      <c r="E63" s="574"/>
      <c r="F63" s="577">
        <f>F56/1000/8760</f>
        <v>38.070631255465692</v>
      </c>
      <c r="G63" s="576"/>
      <c r="H63" s="574"/>
      <c r="I63" s="578"/>
      <c r="J63" s="578"/>
      <c r="K63" s="578"/>
      <c r="L63" s="579">
        <f>L62+L56</f>
        <v>94402344.206761703</v>
      </c>
      <c r="M63" s="578"/>
      <c r="N63" s="578"/>
      <c r="O63" s="574"/>
      <c r="P63" s="574"/>
      <c r="Q63" s="574"/>
      <c r="R63" s="1274"/>
      <c r="S63" s="574"/>
      <c r="T63" s="574"/>
      <c r="U63" s="580"/>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31"/>
      <c r="CL63" s="231"/>
      <c r="CM63" s="231"/>
      <c r="CN63" s="231"/>
      <c r="CO63" s="231"/>
      <c r="CP63" s="231"/>
      <c r="CQ63" s="231"/>
      <c r="CR63" s="231"/>
      <c r="CS63" s="231"/>
      <c r="CT63" s="231"/>
      <c r="CU63" s="231"/>
      <c r="CV63" s="231"/>
      <c r="CW63" s="231"/>
      <c r="CX63" s="231"/>
      <c r="CY63" s="231"/>
      <c r="CZ63" s="231"/>
      <c r="DA63" s="231"/>
      <c r="DB63" s="231"/>
      <c r="DC63" s="231"/>
      <c r="DD63" s="231"/>
      <c r="DE63" s="231"/>
      <c r="DF63" s="231"/>
      <c r="DG63" s="231"/>
      <c r="DH63" s="231"/>
      <c r="DI63" s="231"/>
      <c r="DJ63" s="231"/>
      <c r="DK63" s="231"/>
      <c r="DL63" s="231"/>
      <c r="DM63" s="231"/>
      <c r="DN63" s="231"/>
      <c r="DO63" s="231"/>
      <c r="DP63" s="231"/>
      <c r="DQ63" s="231"/>
      <c r="DR63" s="231"/>
      <c r="DS63" s="231"/>
      <c r="DT63" s="231"/>
      <c r="DU63" s="231"/>
      <c r="DV63" s="231"/>
      <c r="DW63" s="231"/>
      <c r="DX63" s="231"/>
      <c r="DY63" s="231"/>
      <c r="DZ63" s="231"/>
      <c r="EA63" s="231"/>
      <c r="EB63" s="231"/>
      <c r="EC63" s="231"/>
      <c r="ED63" s="231"/>
      <c r="EE63" s="231"/>
      <c r="EF63" s="231"/>
      <c r="EG63" s="231"/>
      <c r="EH63" s="231"/>
      <c r="EI63" s="231"/>
      <c r="EJ63" s="231"/>
      <c r="EK63" s="231"/>
      <c r="EL63" s="231"/>
      <c r="EM63" s="231"/>
      <c r="EN63" s="231"/>
      <c r="EO63" s="231"/>
      <c r="EP63" s="231"/>
      <c r="EQ63" s="231"/>
      <c r="ER63" s="231"/>
      <c r="ES63" s="231"/>
      <c r="ET63" s="231"/>
      <c r="EU63" s="231"/>
      <c r="EV63" s="231"/>
      <c r="EW63" s="231"/>
      <c r="EX63" s="231"/>
      <c r="EY63" s="231"/>
      <c r="EZ63" s="231"/>
      <c r="FA63" s="231"/>
      <c r="FB63" s="231"/>
      <c r="FC63" s="231"/>
      <c r="FD63" s="231"/>
      <c r="FE63" s="231"/>
      <c r="FF63" s="231"/>
      <c r="FG63" s="231"/>
      <c r="FH63" s="231"/>
      <c r="FI63" s="231"/>
      <c r="FJ63" s="231"/>
      <c r="FK63" s="231"/>
      <c r="FL63" s="231"/>
      <c r="FM63" s="231"/>
      <c r="FN63" s="231"/>
      <c r="FO63" s="231"/>
      <c r="FP63" s="231"/>
      <c r="FQ63" s="231"/>
      <c r="FR63" s="231"/>
      <c r="FS63" s="231"/>
      <c r="FT63" s="231"/>
      <c r="FU63" s="231"/>
      <c r="FV63" s="231"/>
      <c r="FW63" s="231"/>
      <c r="FX63" s="231"/>
      <c r="FY63" s="231"/>
      <c r="FZ63" s="231"/>
      <c r="GA63" s="231"/>
      <c r="GB63" s="231"/>
      <c r="GC63" s="231"/>
      <c r="GD63" s="231"/>
      <c r="GE63" s="231"/>
      <c r="GF63" s="231"/>
      <c r="GG63" s="231"/>
      <c r="GH63" s="231"/>
      <c r="GI63" s="231"/>
      <c r="GJ63" s="231"/>
      <c r="GK63" s="231"/>
      <c r="GL63" s="231"/>
      <c r="GM63" s="231"/>
      <c r="GN63" s="231"/>
      <c r="GO63" s="231"/>
      <c r="GP63" s="231"/>
      <c r="GQ63" s="231"/>
      <c r="GR63" s="231"/>
      <c r="GS63" s="231"/>
      <c r="GT63" s="231"/>
      <c r="GU63" s="231"/>
      <c r="GV63" s="231"/>
      <c r="GW63" s="231"/>
      <c r="GX63" s="231"/>
      <c r="GY63" s="231"/>
      <c r="GZ63" s="231"/>
      <c r="HA63" s="231"/>
      <c r="HB63" s="231"/>
      <c r="HC63" s="231"/>
      <c r="HD63" s="231"/>
      <c r="HE63" s="231"/>
      <c r="HF63" s="231"/>
      <c r="HG63" s="231"/>
      <c r="HH63" s="231"/>
      <c r="HI63" s="231"/>
      <c r="HJ63" s="231"/>
      <c r="HK63" s="231"/>
      <c r="HL63" s="231"/>
      <c r="HM63" s="231"/>
      <c r="HN63" s="231"/>
      <c r="HO63" s="231"/>
      <c r="HP63" s="231"/>
      <c r="HQ63" s="231"/>
      <c r="HR63" s="231"/>
      <c r="HS63" s="231"/>
      <c r="HT63" s="231"/>
      <c r="HU63" s="231"/>
      <c r="HV63" s="231"/>
      <c r="HW63" s="231"/>
      <c r="HX63" s="231"/>
      <c r="HY63" s="231"/>
      <c r="HZ63" s="231"/>
      <c r="IA63" s="231"/>
      <c r="IB63" s="231"/>
      <c r="IC63" s="231"/>
      <c r="ID63" s="231"/>
      <c r="IE63" s="231"/>
      <c r="IF63" s="231"/>
      <c r="IG63" s="231"/>
      <c r="IH63" s="231"/>
      <c r="II63" s="231"/>
      <c r="IJ63" s="231"/>
      <c r="IK63" s="231"/>
      <c r="IL63" s="231"/>
      <c r="IM63" s="231"/>
      <c r="IN63" s="231"/>
      <c r="IO63" s="231"/>
      <c r="IP63" s="231"/>
      <c r="IQ63" s="231"/>
      <c r="IR63" s="231"/>
      <c r="IS63" s="231"/>
      <c r="IT63" s="231"/>
      <c r="IU63" s="231"/>
      <c r="IV63" s="231"/>
      <c r="IW63" s="231"/>
      <c r="IX63" s="231"/>
      <c r="IY63" s="231"/>
      <c r="IZ63" s="231"/>
      <c r="JA63" s="231"/>
      <c r="JB63" s="231"/>
      <c r="JC63" s="231"/>
      <c r="JD63" s="231"/>
      <c r="JE63" s="231"/>
      <c r="JF63" s="231"/>
      <c r="JG63" s="231"/>
      <c r="JH63" s="231"/>
      <c r="JI63" s="231"/>
      <c r="JJ63" s="231"/>
      <c r="JK63" s="231"/>
      <c r="JL63" s="231"/>
      <c r="JM63" s="231"/>
      <c r="JN63" s="231"/>
      <c r="JO63" s="231"/>
      <c r="JP63" s="231"/>
      <c r="JQ63" s="231"/>
      <c r="JR63" s="231"/>
      <c r="JS63" s="231"/>
      <c r="JT63" s="231"/>
      <c r="JU63" s="231"/>
      <c r="JV63" s="231"/>
      <c r="JW63" s="231"/>
      <c r="JX63" s="231"/>
      <c r="JY63" s="231"/>
      <c r="JZ63" s="231"/>
      <c r="KA63" s="231"/>
      <c r="KB63" s="231"/>
      <c r="KC63" s="231"/>
      <c r="KD63" s="231"/>
      <c r="KE63" s="231"/>
      <c r="KF63" s="231"/>
      <c r="KG63" s="231"/>
      <c r="KH63" s="231"/>
      <c r="KI63" s="231"/>
      <c r="KJ63" s="231"/>
      <c r="KK63" s="231"/>
      <c r="KL63" s="231"/>
      <c r="KM63" s="231"/>
      <c r="KN63" s="231"/>
      <c r="KO63" s="231"/>
      <c r="KP63" s="231"/>
      <c r="KQ63" s="231"/>
      <c r="KR63" s="231"/>
      <c r="KS63" s="231"/>
      <c r="KT63" s="231"/>
      <c r="KU63" s="231"/>
      <c r="KV63" s="231"/>
      <c r="KW63" s="231"/>
      <c r="KX63" s="231"/>
      <c r="KY63" s="231"/>
      <c r="KZ63" s="231"/>
      <c r="LA63" s="231"/>
      <c r="LB63" s="231"/>
      <c r="LC63" s="231"/>
      <c r="LD63" s="231"/>
      <c r="LE63" s="231"/>
      <c r="LF63" s="231"/>
      <c r="LG63" s="231"/>
      <c r="LH63" s="231"/>
      <c r="LI63" s="231"/>
      <c r="LJ63" s="231"/>
      <c r="LK63" s="231"/>
      <c r="LL63" s="231"/>
      <c r="LM63" s="231"/>
      <c r="LN63" s="231"/>
      <c r="LO63" s="231"/>
      <c r="LP63" s="231"/>
      <c r="LQ63" s="231"/>
      <c r="LR63" s="231"/>
      <c r="LS63" s="231"/>
      <c r="LT63" s="231"/>
      <c r="LU63" s="231"/>
      <c r="LV63" s="231"/>
      <c r="LW63" s="231"/>
      <c r="LX63" s="231"/>
      <c r="LY63" s="231"/>
      <c r="LZ63" s="231"/>
      <c r="MA63" s="231"/>
      <c r="MB63" s="231"/>
      <c r="MC63" s="231"/>
      <c r="MD63" s="231"/>
      <c r="ME63" s="231"/>
      <c r="MF63" s="231"/>
      <c r="MG63" s="231"/>
      <c r="MH63" s="231"/>
      <c r="MI63" s="231"/>
      <c r="MJ63" s="231"/>
      <c r="MK63" s="231"/>
      <c r="ML63" s="231"/>
      <c r="MM63" s="231"/>
      <c r="MN63" s="231"/>
      <c r="MO63" s="231"/>
      <c r="MP63" s="231"/>
      <c r="MQ63" s="231"/>
      <c r="MR63" s="231"/>
      <c r="MS63" s="231"/>
      <c r="MT63" s="231"/>
      <c r="MU63" s="231"/>
      <c r="MV63" s="231"/>
      <c r="MW63" s="231"/>
      <c r="MX63" s="231"/>
      <c r="MY63" s="231"/>
      <c r="MZ63" s="231"/>
      <c r="NA63" s="231"/>
      <c r="NB63" s="231"/>
      <c r="NC63" s="231"/>
      <c r="ND63" s="231"/>
      <c r="NE63" s="231"/>
      <c r="NF63" s="231"/>
      <c r="NG63" s="231"/>
      <c r="NH63" s="231"/>
      <c r="NI63" s="231"/>
      <c r="NJ63" s="231"/>
      <c r="NK63" s="231"/>
      <c r="NL63" s="231"/>
      <c r="NM63" s="231"/>
      <c r="NN63" s="231"/>
      <c r="NO63" s="231"/>
      <c r="NP63" s="231"/>
      <c r="NQ63" s="231"/>
      <c r="NR63" s="231"/>
      <c r="NS63" s="231"/>
      <c r="NT63" s="231"/>
      <c r="NU63" s="231"/>
      <c r="NV63" s="231"/>
      <c r="NW63" s="231"/>
      <c r="NX63" s="231"/>
      <c r="NY63" s="231"/>
      <c r="NZ63" s="231"/>
      <c r="OA63" s="231"/>
      <c r="OB63" s="231"/>
      <c r="OC63" s="231"/>
      <c r="OD63" s="231"/>
      <c r="OE63" s="231"/>
      <c r="OF63" s="231"/>
      <c r="OG63" s="231"/>
      <c r="OH63" s="231"/>
      <c r="OI63" s="231"/>
      <c r="OJ63" s="231"/>
      <c r="OK63" s="231"/>
      <c r="OL63" s="231"/>
      <c r="OM63" s="231"/>
      <c r="ON63" s="231"/>
      <c r="OO63" s="231"/>
      <c r="OP63" s="231"/>
      <c r="OQ63" s="231"/>
      <c r="OR63" s="231"/>
      <c r="OS63" s="231"/>
      <c r="OT63" s="231"/>
      <c r="OU63" s="231"/>
      <c r="OV63" s="231"/>
      <c r="OW63" s="231"/>
      <c r="OX63" s="231"/>
      <c r="OY63" s="231"/>
      <c r="OZ63" s="231"/>
      <c r="PA63" s="231"/>
      <c r="PB63" s="231"/>
      <c r="PC63" s="231"/>
      <c r="PD63" s="231"/>
      <c r="PE63" s="231"/>
      <c r="PF63" s="231"/>
      <c r="PG63" s="231"/>
      <c r="PH63" s="231"/>
      <c r="PI63" s="231"/>
      <c r="PJ63" s="231"/>
      <c r="PK63" s="231"/>
      <c r="PL63" s="231"/>
      <c r="PM63" s="231"/>
      <c r="PN63" s="231"/>
      <c r="PO63" s="231"/>
      <c r="PP63" s="231"/>
      <c r="PQ63" s="231"/>
      <c r="PR63" s="231"/>
      <c r="PS63" s="231"/>
      <c r="PT63" s="231"/>
      <c r="PU63" s="231"/>
      <c r="PV63" s="231"/>
      <c r="PW63" s="231"/>
      <c r="PX63" s="231"/>
      <c r="PY63" s="231"/>
      <c r="PZ63" s="231"/>
      <c r="QA63" s="231"/>
      <c r="QB63" s="231"/>
      <c r="QC63" s="231"/>
      <c r="QD63" s="231"/>
      <c r="QE63" s="231"/>
      <c r="QF63" s="231"/>
      <c r="QG63" s="231"/>
      <c r="QH63" s="231"/>
      <c r="QI63" s="231"/>
      <c r="QJ63" s="231"/>
      <c r="QK63" s="231"/>
      <c r="QL63" s="231"/>
      <c r="QM63" s="231"/>
      <c r="QN63" s="231"/>
      <c r="QO63" s="231"/>
      <c r="QP63" s="231"/>
      <c r="QQ63" s="231"/>
      <c r="QR63" s="231"/>
      <c r="QS63" s="231"/>
      <c r="QT63" s="231"/>
      <c r="QU63" s="231"/>
      <c r="QV63" s="231"/>
      <c r="QW63" s="231"/>
      <c r="QX63" s="231"/>
      <c r="QY63" s="231"/>
      <c r="QZ63" s="231"/>
      <c r="RA63" s="231"/>
      <c r="RB63" s="231"/>
      <c r="RC63" s="231"/>
      <c r="RD63" s="231"/>
      <c r="RE63" s="231"/>
      <c r="RF63" s="231"/>
      <c r="RG63" s="231"/>
      <c r="RH63" s="231"/>
      <c r="RI63" s="231"/>
      <c r="RJ63" s="231"/>
      <c r="RK63" s="231"/>
      <c r="RL63" s="231"/>
      <c r="RM63" s="231"/>
      <c r="RN63" s="231"/>
      <c r="RO63" s="231"/>
      <c r="RP63" s="231"/>
      <c r="RQ63" s="231"/>
      <c r="RR63" s="231"/>
      <c r="RS63" s="231"/>
      <c r="RT63" s="231"/>
      <c r="RU63" s="231"/>
      <c r="RV63" s="231"/>
      <c r="RW63" s="231"/>
      <c r="RX63" s="231"/>
      <c r="RY63" s="231"/>
      <c r="RZ63" s="231"/>
      <c r="SA63" s="231"/>
      <c r="SB63" s="231"/>
      <c r="SC63" s="231"/>
      <c r="SD63" s="231"/>
      <c r="SE63" s="231"/>
      <c r="SF63" s="231"/>
      <c r="SG63" s="231"/>
      <c r="SH63" s="231"/>
      <c r="SI63" s="231"/>
      <c r="SJ63" s="231"/>
      <c r="SK63" s="231"/>
      <c r="SL63" s="231"/>
      <c r="SM63" s="231"/>
    </row>
    <row r="64" spans="1:507">
      <c r="S64" s="231"/>
      <c r="T64" s="231"/>
      <c r="U64" s="231"/>
      <c r="W64" s="231"/>
      <c r="X64" s="231"/>
      <c r="Y64" s="231"/>
      <c r="Z64" s="231"/>
      <c r="AA64" s="231"/>
      <c r="AB64" s="231"/>
      <c r="AC64" s="231"/>
      <c r="AD64" s="231"/>
      <c r="AE64" s="231"/>
      <c r="AF64" s="231"/>
    </row>
    <row r="65" spans="1:230">
      <c r="A65" s="1255"/>
      <c r="B65" s="562" t="s">
        <v>632</v>
      </c>
      <c r="O65" s="254"/>
      <c r="P65" s="254"/>
      <c r="Q65" s="450"/>
      <c r="S65" s="231"/>
      <c r="T65" s="231"/>
      <c r="U65" s="231"/>
      <c r="W65" s="231"/>
      <c r="X65" s="231"/>
      <c r="Y65" s="231"/>
      <c r="Z65" s="231"/>
      <c r="AA65" s="231"/>
      <c r="AB65" s="231"/>
      <c r="AC65" s="231"/>
      <c r="AD65" s="231"/>
      <c r="AE65" s="231"/>
      <c r="AF65" s="231"/>
    </row>
    <row r="66" spans="1:230">
      <c r="O66" s="550"/>
      <c r="P66" s="254"/>
      <c r="S66" s="231"/>
      <c r="T66" s="231"/>
      <c r="U66" s="231"/>
      <c r="W66" s="231"/>
      <c r="X66" s="231"/>
      <c r="Y66" s="231"/>
      <c r="Z66" s="231"/>
      <c r="AA66" s="231"/>
      <c r="AB66" s="231"/>
      <c r="AC66" s="231"/>
      <c r="AD66" s="231"/>
      <c r="AE66" s="231"/>
      <c r="AF66" s="231"/>
    </row>
    <row r="67" spans="1:230">
      <c r="P67" s="254"/>
      <c r="S67" s="231"/>
      <c r="T67" s="231"/>
      <c r="U67" s="231"/>
      <c r="W67" s="231"/>
      <c r="X67" s="231"/>
      <c r="Y67" s="231"/>
      <c r="Z67" s="231"/>
      <c r="AA67" s="231"/>
      <c r="AB67" s="231"/>
      <c r="AC67" s="231"/>
      <c r="AD67" s="231"/>
      <c r="AE67" s="231"/>
      <c r="AF67" s="231"/>
    </row>
    <row r="68" spans="1:230">
      <c r="S68" s="231"/>
      <c r="T68" s="231"/>
      <c r="U68" s="231"/>
      <c r="W68" s="231"/>
      <c r="X68" s="231"/>
      <c r="Y68" s="231"/>
      <c r="Z68" s="231"/>
      <c r="AA68" s="231"/>
      <c r="AB68" s="231"/>
      <c r="AC68" s="231"/>
      <c r="AD68" s="231"/>
      <c r="AE68" s="231"/>
      <c r="AF68" s="231"/>
    </row>
    <row r="69" spans="1:230" s="556" customFormat="1">
      <c r="F69" s="499"/>
      <c r="G69" s="449"/>
      <c r="H69" s="35"/>
      <c r="O69" s="35"/>
      <c r="P69" s="254"/>
      <c r="Q69" s="35"/>
      <c r="R69" s="1275"/>
      <c r="S69" s="231"/>
      <c r="T69" s="231"/>
      <c r="U69" s="231"/>
      <c r="V69" s="231"/>
      <c r="W69" s="231"/>
      <c r="X69" s="231"/>
      <c r="Y69" s="231"/>
      <c r="Z69" s="23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row>
    <row r="70" spans="1:230" s="556" customFormat="1">
      <c r="F70" s="499"/>
      <c r="G70" s="449"/>
      <c r="H70" s="35"/>
      <c r="O70" s="35"/>
      <c r="P70" s="35"/>
      <c r="Q70" s="35"/>
      <c r="R70" s="1275"/>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row>
    <row r="71" spans="1:230" s="556" customFormat="1">
      <c r="F71" s="499"/>
      <c r="G71" s="449"/>
      <c r="H71" s="35"/>
      <c r="O71" s="35"/>
      <c r="P71" s="35"/>
      <c r="Q71" s="35"/>
      <c r="R71" s="1275"/>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row>
    <row r="72" spans="1:230" s="556" customFormat="1">
      <c r="F72" s="499"/>
      <c r="G72" s="449"/>
      <c r="H72" s="35"/>
      <c r="O72" s="35"/>
      <c r="P72" s="35"/>
      <c r="Q72" s="35"/>
      <c r="R72" s="1275"/>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row>
    <row r="73" spans="1:230" s="556" customFormat="1">
      <c r="F73" s="499"/>
      <c r="G73" s="449"/>
      <c r="H73" s="35"/>
      <c r="O73" s="35"/>
      <c r="P73" s="35"/>
      <c r="Q73" s="35"/>
      <c r="R73" s="1275"/>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row>
    <row r="74" spans="1:230" s="556" customFormat="1">
      <c r="F74" s="499"/>
      <c r="G74" s="449"/>
      <c r="H74" s="35"/>
      <c r="O74" s="35"/>
      <c r="P74" s="35"/>
      <c r="Q74" s="35"/>
      <c r="R74" s="1275"/>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row>
    <row r="75" spans="1:230" s="556" customFormat="1">
      <c r="F75" s="499"/>
      <c r="G75" s="449"/>
      <c r="H75" s="35"/>
      <c r="O75" s="35"/>
      <c r="P75" s="35"/>
      <c r="Q75" s="35"/>
      <c r="R75" s="1275"/>
      <c r="S75" s="231"/>
      <c r="T75" s="231"/>
      <c r="U75" s="231"/>
      <c r="V75" s="231"/>
      <c r="W75" s="231"/>
      <c r="X75" s="231"/>
      <c r="Y75" s="231"/>
      <c r="Z75" s="23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row>
    <row r="76" spans="1:230">
      <c r="S76" s="231"/>
      <c r="T76" s="231"/>
      <c r="U76" s="231"/>
      <c r="W76" s="231"/>
      <c r="X76" s="231"/>
      <c r="Y76" s="231"/>
      <c r="Z76" s="231"/>
      <c r="AA76" s="231"/>
      <c r="AB76" s="231"/>
      <c r="AC76" s="231"/>
      <c r="AD76" s="231"/>
      <c r="AE76" s="231"/>
      <c r="AF76" s="231"/>
    </row>
    <row r="77" spans="1:230" ht="24" customHeight="1">
      <c r="S77" s="231"/>
      <c r="T77" s="231"/>
      <c r="U77" s="231"/>
      <c r="W77" s="231"/>
      <c r="X77" s="231"/>
      <c r="Y77" s="231"/>
      <c r="Z77" s="231"/>
      <c r="AA77" s="231"/>
      <c r="AB77" s="231"/>
      <c r="AC77" s="231"/>
      <c r="AD77" s="231"/>
      <c r="AE77" s="231"/>
      <c r="AF77" s="231"/>
    </row>
    <row r="78" spans="1:230" s="556" customFormat="1">
      <c r="F78" s="499"/>
      <c r="G78" s="449"/>
      <c r="H78" s="35"/>
      <c r="O78" s="35"/>
      <c r="P78" s="35"/>
      <c r="Q78" s="35"/>
      <c r="R78" s="1275"/>
      <c r="S78" s="231"/>
      <c r="T78" s="231"/>
      <c r="U78" s="231"/>
      <c r="V78" s="231"/>
      <c r="W78" s="231"/>
      <c r="X78" s="231"/>
      <c r="Y78" s="231"/>
      <c r="Z78" s="23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row>
    <row r="79" spans="1:230" s="556" customFormat="1">
      <c r="F79" s="499"/>
      <c r="G79" s="449"/>
      <c r="H79" s="35"/>
      <c r="O79" s="35"/>
      <c r="P79" s="35"/>
      <c r="Q79" s="35"/>
      <c r="R79" s="1275"/>
      <c r="S79" s="231"/>
      <c r="T79" s="231"/>
      <c r="U79" s="231"/>
      <c r="V79" s="231"/>
      <c r="W79" s="231"/>
      <c r="X79" s="231"/>
      <c r="Y79" s="231"/>
      <c r="Z79" s="23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row>
    <row r="80" spans="1:230" s="556" customFormat="1">
      <c r="F80" s="499"/>
      <c r="G80" s="449"/>
      <c r="H80" s="35"/>
      <c r="O80" s="35"/>
      <c r="P80" s="35"/>
      <c r="Q80" s="35"/>
      <c r="R80" s="1275"/>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row>
    <row r="81" spans="6:230" s="556" customFormat="1">
      <c r="F81" s="499"/>
      <c r="G81" s="449"/>
      <c r="H81" s="35"/>
      <c r="O81" s="35"/>
      <c r="P81" s="35"/>
      <c r="Q81" s="35"/>
      <c r="R81" s="1275"/>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row>
    <row r="82" spans="6:230" s="556" customFormat="1">
      <c r="F82" s="499"/>
      <c r="G82" s="449"/>
      <c r="H82" s="35"/>
      <c r="O82" s="35"/>
      <c r="P82" s="35"/>
      <c r="Q82" s="35"/>
      <c r="R82" s="1275"/>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row>
    <row r="83" spans="6:230" s="556" customFormat="1">
      <c r="F83" s="499"/>
      <c r="G83" s="449"/>
      <c r="H83" s="35"/>
      <c r="O83" s="35"/>
      <c r="P83" s="35"/>
      <c r="Q83" s="35"/>
      <c r="R83" s="1275"/>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row>
    <row r="84" spans="6:230" s="556" customFormat="1">
      <c r="F84" s="499"/>
      <c r="G84" s="449"/>
      <c r="H84" s="35"/>
      <c r="O84" s="35"/>
      <c r="P84" s="35"/>
      <c r="Q84" s="35"/>
      <c r="R84" s="1275"/>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row>
    <row r="85" spans="6:230" s="556" customFormat="1">
      <c r="F85" s="499"/>
      <c r="G85" s="449"/>
      <c r="H85" s="35"/>
      <c r="O85" s="35"/>
      <c r="P85" s="35"/>
      <c r="Q85" s="35"/>
      <c r="R85" s="1275"/>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row>
    <row r="86" spans="6:230" s="556" customFormat="1">
      <c r="F86" s="499"/>
      <c r="G86" s="449"/>
      <c r="H86" s="35"/>
      <c r="O86" s="35"/>
      <c r="P86" s="35"/>
      <c r="Q86" s="35"/>
      <c r="R86" s="1275"/>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row>
    <row r="87" spans="6:230" s="556" customFormat="1">
      <c r="F87" s="499"/>
      <c r="G87" s="449"/>
      <c r="H87" s="35"/>
      <c r="O87" s="35"/>
      <c r="P87" s="35"/>
      <c r="Q87" s="35"/>
      <c r="R87" s="1275"/>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row>
    <row r="88" spans="6:230" s="556" customFormat="1" ht="24" customHeight="1">
      <c r="F88" s="499"/>
      <c r="G88" s="449"/>
      <c r="H88" s="35"/>
      <c r="O88" s="35"/>
      <c r="P88" s="35"/>
      <c r="Q88" s="35"/>
      <c r="R88" s="1275"/>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row>
    <row r="89" spans="6:230" s="556" customFormat="1">
      <c r="F89" s="499"/>
      <c r="G89" s="449"/>
      <c r="H89" s="35"/>
      <c r="O89" s="35"/>
      <c r="P89" s="35"/>
      <c r="Q89" s="35"/>
      <c r="R89" s="1275"/>
      <c r="S89" s="231"/>
      <c r="T89" s="231"/>
      <c r="U89" s="231"/>
      <c r="V89" s="231"/>
      <c r="W89" s="231"/>
      <c r="X89" s="231"/>
      <c r="Y89" s="231"/>
      <c r="Z89" s="231"/>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row>
    <row r="90" spans="6:230" s="556" customFormat="1">
      <c r="F90" s="499"/>
      <c r="G90" s="449"/>
      <c r="H90" s="35"/>
      <c r="O90" s="35"/>
      <c r="P90" s="35"/>
      <c r="Q90" s="35"/>
      <c r="R90" s="1275"/>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row>
    <row r="91" spans="6:230" s="556" customFormat="1">
      <c r="F91" s="499"/>
      <c r="G91" s="449"/>
      <c r="H91" s="35"/>
      <c r="O91" s="35"/>
      <c r="P91" s="35"/>
      <c r="Q91" s="35"/>
      <c r="R91" s="1275"/>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row>
    <row r="92" spans="6:230" s="556" customFormat="1">
      <c r="F92" s="499"/>
      <c r="G92" s="449"/>
      <c r="H92" s="35"/>
      <c r="O92" s="35"/>
      <c r="P92" s="35"/>
      <c r="Q92" s="35"/>
      <c r="R92" s="1275"/>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row>
    <row r="93" spans="6:230" s="556" customFormat="1">
      <c r="F93" s="499"/>
      <c r="G93" s="449"/>
      <c r="H93" s="35"/>
      <c r="O93" s="35"/>
      <c r="P93" s="35"/>
      <c r="Q93" s="35"/>
      <c r="R93" s="1275"/>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row>
    <row r="94" spans="6:230" s="556" customFormat="1">
      <c r="F94" s="499"/>
      <c r="G94" s="449"/>
      <c r="H94" s="35"/>
      <c r="O94" s="35"/>
      <c r="P94" s="35"/>
      <c r="Q94" s="35"/>
      <c r="R94" s="1275"/>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row>
    <row r="95" spans="6:230" s="556" customFormat="1">
      <c r="F95" s="499"/>
      <c r="G95" s="449"/>
      <c r="H95" s="35"/>
      <c r="O95" s="35"/>
      <c r="P95" s="35"/>
      <c r="Q95" s="35"/>
      <c r="R95" s="1275"/>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c r="FY95" s="35"/>
      <c r="FZ95" s="35"/>
      <c r="GA95" s="35"/>
      <c r="GB95" s="35"/>
      <c r="GC95" s="35"/>
      <c r="GD95" s="35"/>
      <c r="GE95" s="35"/>
      <c r="GF95" s="35"/>
      <c r="GG95" s="35"/>
      <c r="GH95" s="35"/>
      <c r="GI95" s="35"/>
      <c r="GJ95" s="35"/>
      <c r="GK95" s="35"/>
      <c r="GL95" s="35"/>
      <c r="GM95" s="35"/>
      <c r="GN95" s="35"/>
      <c r="GO95" s="35"/>
      <c r="GP95" s="35"/>
      <c r="GQ95" s="35"/>
      <c r="GR95" s="35"/>
      <c r="GS95" s="35"/>
      <c r="GT95" s="35"/>
      <c r="GU95" s="35"/>
      <c r="GV95" s="35"/>
      <c r="GW95" s="35"/>
      <c r="GX95" s="35"/>
      <c r="GY95" s="35"/>
      <c r="GZ95" s="35"/>
      <c r="HA95" s="35"/>
      <c r="HB95" s="35"/>
      <c r="HC95" s="35"/>
      <c r="HD95" s="35"/>
      <c r="HE95" s="35"/>
      <c r="HF95" s="35"/>
      <c r="HG95" s="35"/>
      <c r="HH95" s="35"/>
      <c r="HI95" s="35"/>
      <c r="HJ95" s="35"/>
      <c r="HK95" s="35"/>
      <c r="HL95" s="35"/>
      <c r="HM95" s="35"/>
      <c r="HN95" s="35"/>
      <c r="HO95" s="35"/>
      <c r="HP95" s="35"/>
      <c r="HQ95" s="35"/>
      <c r="HR95" s="35"/>
      <c r="HS95" s="35"/>
      <c r="HT95" s="35"/>
      <c r="HU95" s="35"/>
      <c r="HV95" s="35"/>
    </row>
    <row r="96" spans="6:230" s="556" customFormat="1">
      <c r="F96" s="499"/>
      <c r="G96" s="449"/>
      <c r="H96" s="35"/>
      <c r="O96" s="35"/>
      <c r="P96" s="35"/>
      <c r="Q96" s="35"/>
      <c r="R96" s="1275"/>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row>
    <row r="97" spans="6:230" s="556" customFormat="1">
      <c r="F97" s="499"/>
      <c r="G97" s="449"/>
      <c r="H97" s="35"/>
      <c r="O97" s="35"/>
      <c r="P97" s="35"/>
      <c r="Q97" s="35"/>
      <c r="R97" s="1275"/>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row>
    <row r="98" spans="6:230" s="556" customFormat="1">
      <c r="F98" s="499"/>
      <c r="G98" s="449"/>
      <c r="H98" s="35"/>
      <c r="O98" s="35"/>
      <c r="P98" s="35"/>
      <c r="Q98" s="35"/>
      <c r="R98" s="1275"/>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row>
    <row r="99" spans="6:230" s="556" customFormat="1" ht="24" customHeight="1">
      <c r="F99" s="499"/>
      <c r="G99" s="449"/>
      <c r="H99" s="35"/>
      <c r="O99" s="35"/>
      <c r="P99" s="35"/>
      <c r="Q99" s="35"/>
      <c r="R99" s="1275"/>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row>
    <row r="100" spans="6:230" s="556" customFormat="1">
      <c r="F100" s="499"/>
      <c r="G100" s="449"/>
      <c r="H100" s="35"/>
      <c r="O100" s="35"/>
      <c r="P100" s="35"/>
      <c r="Q100" s="35"/>
      <c r="R100" s="1275"/>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row>
    <row r="101" spans="6:230" s="556" customFormat="1">
      <c r="F101" s="499"/>
      <c r="G101" s="449"/>
      <c r="H101" s="35"/>
      <c r="O101" s="35"/>
      <c r="P101" s="35"/>
      <c r="Q101" s="35"/>
      <c r="R101" s="1275"/>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row>
    <row r="102" spans="6:230" s="556" customFormat="1">
      <c r="F102" s="499"/>
      <c r="G102" s="449"/>
      <c r="H102" s="35"/>
      <c r="O102" s="35"/>
      <c r="P102" s="35"/>
      <c r="Q102" s="35"/>
      <c r="R102" s="1275"/>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5"/>
      <c r="GT102" s="35"/>
      <c r="GU102" s="35"/>
      <c r="GV102" s="35"/>
      <c r="GW102" s="35"/>
      <c r="GX102" s="35"/>
      <c r="GY102" s="35"/>
      <c r="GZ102" s="35"/>
      <c r="HA102" s="35"/>
      <c r="HB102" s="35"/>
      <c r="HC102" s="35"/>
      <c r="HD102" s="35"/>
      <c r="HE102" s="35"/>
      <c r="HF102" s="35"/>
      <c r="HG102" s="35"/>
      <c r="HH102" s="35"/>
      <c r="HI102" s="35"/>
      <c r="HJ102" s="35"/>
      <c r="HK102" s="35"/>
      <c r="HL102" s="35"/>
      <c r="HM102" s="35"/>
      <c r="HN102" s="35"/>
      <c r="HO102" s="35"/>
      <c r="HP102" s="35"/>
      <c r="HQ102" s="35"/>
      <c r="HR102" s="35"/>
      <c r="HS102" s="35"/>
      <c r="HT102" s="35"/>
      <c r="HU102" s="35"/>
      <c r="HV102" s="35"/>
    </row>
    <row r="103" spans="6:230" s="556" customFormat="1">
      <c r="F103" s="499"/>
      <c r="G103" s="449"/>
      <c r="H103" s="35"/>
      <c r="O103" s="35"/>
      <c r="P103" s="35"/>
      <c r="Q103" s="35"/>
      <c r="R103" s="1275"/>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row>
    <row r="104" spans="6:230" s="556" customFormat="1">
      <c r="F104" s="499"/>
      <c r="G104" s="449"/>
      <c r="H104" s="35"/>
      <c r="O104" s="35"/>
      <c r="P104" s="35"/>
      <c r="Q104" s="35"/>
      <c r="R104" s="1275"/>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row>
    <row r="105" spans="6:230" s="556" customFormat="1">
      <c r="F105" s="499"/>
      <c r="G105" s="449"/>
      <c r="H105" s="35"/>
      <c r="O105" s="35"/>
      <c r="P105" s="35"/>
      <c r="Q105" s="35"/>
      <c r="R105" s="1275"/>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5"/>
      <c r="GT105" s="35"/>
      <c r="GU105" s="35"/>
      <c r="GV105" s="35"/>
      <c r="GW105" s="35"/>
      <c r="GX105" s="35"/>
      <c r="GY105" s="35"/>
      <c r="GZ105" s="35"/>
      <c r="HA105" s="35"/>
      <c r="HB105" s="35"/>
      <c r="HC105" s="35"/>
      <c r="HD105" s="35"/>
      <c r="HE105" s="35"/>
      <c r="HF105" s="35"/>
      <c r="HG105" s="35"/>
      <c r="HH105" s="35"/>
      <c r="HI105" s="35"/>
      <c r="HJ105" s="35"/>
      <c r="HK105" s="35"/>
      <c r="HL105" s="35"/>
      <c r="HM105" s="35"/>
      <c r="HN105" s="35"/>
      <c r="HO105" s="35"/>
      <c r="HP105" s="35"/>
      <c r="HQ105" s="35"/>
      <c r="HR105" s="35"/>
      <c r="HS105" s="35"/>
      <c r="HT105" s="35"/>
      <c r="HU105" s="35"/>
      <c r="HV105" s="35"/>
    </row>
    <row r="106" spans="6:230" s="556" customFormat="1">
      <c r="F106" s="499"/>
      <c r="G106" s="449"/>
      <c r="H106" s="35"/>
      <c r="O106" s="35"/>
      <c r="P106" s="35"/>
      <c r="Q106" s="35"/>
      <c r="R106" s="1275"/>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c r="FY106" s="35"/>
      <c r="FZ106" s="35"/>
      <c r="GA106" s="35"/>
      <c r="GB106" s="35"/>
      <c r="GC106" s="35"/>
      <c r="GD106" s="35"/>
      <c r="GE106" s="35"/>
      <c r="GF106" s="35"/>
      <c r="GG106" s="35"/>
      <c r="GH106" s="35"/>
      <c r="GI106" s="35"/>
      <c r="GJ106" s="35"/>
      <c r="GK106" s="35"/>
      <c r="GL106" s="35"/>
      <c r="GM106" s="35"/>
      <c r="GN106" s="35"/>
      <c r="GO106" s="35"/>
      <c r="GP106" s="35"/>
      <c r="GQ106" s="35"/>
      <c r="GR106" s="35"/>
      <c r="GS106" s="35"/>
      <c r="GT106" s="35"/>
      <c r="GU106" s="35"/>
      <c r="GV106" s="35"/>
      <c r="GW106" s="35"/>
      <c r="GX106" s="35"/>
      <c r="GY106" s="35"/>
      <c r="GZ106" s="35"/>
      <c r="HA106" s="35"/>
      <c r="HB106" s="35"/>
      <c r="HC106" s="35"/>
      <c r="HD106" s="35"/>
      <c r="HE106" s="35"/>
      <c r="HF106" s="35"/>
      <c r="HG106" s="35"/>
      <c r="HH106" s="35"/>
      <c r="HI106" s="35"/>
      <c r="HJ106" s="35"/>
      <c r="HK106" s="35"/>
      <c r="HL106" s="35"/>
      <c r="HM106" s="35"/>
      <c r="HN106" s="35"/>
      <c r="HO106" s="35"/>
      <c r="HP106" s="35"/>
      <c r="HQ106" s="35"/>
      <c r="HR106" s="35"/>
      <c r="HS106" s="35"/>
      <c r="HT106" s="35"/>
      <c r="HU106" s="35"/>
      <c r="HV106" s="35"/>
    </row>
    <row r="107" spans="6:230" s="556" customFormat="1">
      <c r="F107" s="499"/>
      <c r="G107" s="449"/>
      <c r="H107" s="35"/>
      <c r="O107" s="35"/>
      <c r="P107" s="35"/>
      <c r="Q107" s="35"/>
      <c r="R107" s="1275"/>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5"/>
      <c r="GT107" s="35"/>
      <c r="GU107" s="35"/>
      <c r="GV107" s="35"/>
      <c r="GW107" s="35"/>
      <c r="GX107" s="35"/>
      <c r="GY107" s="35"/>
      <c r="GZ107" s="35"/>
      <c r="HA107" s="35"/>
      <c r="HB107" s="35"/>
      <c r="HC107" s="35"/>
      <c r="HD107" s="35"/>
      <c r="HE107" s="35"/>
      <c r="HF107" s="35"/>
      <c r="HG107" s="35"/>
      <c r="HH107" s="35"/>
      <c r="HI107" s="35"/>
      <c r="HJ107" s="35"/>
      <c r="HK107" s="35"/>
      <c r="HL107" s="35"/>
      <c r="HM107" s="35"/>
      <c r="HN107" s="35"/>
      <c r="HO107" s="35"/>
      <c r="HP107" s="35"/>
      <c r="HQ107" s="35"/>
      <c r="HR107" s="35"/>
      <c r="HS107" s="35"/>
      <c r="HT107" s="35"/>
      <c r="HU107" s="35"/>
      <c r="HV107" s="35"/>
    </row>
    <row r="108" spans="6:230" s="556" customFormat="1">
      <c r="F108" s="499"/>
      <c r="G108" s="449"/>
      <c r="H108" s="35"/>
      <c r="O108" s="35"/>
      <c r="P108" s="35"/>
      <c r="Q108" s="35"/>
      <c r="R108" s="1275"/>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5"/>
      <c r="GT108" s="35"/>
      <c r="GU108" s="35"/>
      <c r="GV108" s="35"/>
      <c r="GW108" s="35"/>
      <c r="GX108" s="35"/>
      <c r="GY108" s="35"/>
      <c r="GZ108" s="35"/>
      <c r="HA108" s="35"/>
      <c r="HB108" s="35"/>
      <c r="HC108" s="35"/>
      <c r="HD108" s="35"/>
      <c r="HE108" s="35"/>
      <c r="HF108" s="35"/>
      <c r="HG108" s="35"/>
      <c r="HH108" s="35"/>
      <c r="HI108" s="35"/>
      <c r="HJ108" s="35"/>
      <c r="HK108" s="35"/>
      <c r="HL108" s="35"/>
      <c r="HM108" s="35"/>
      <c r="HN108" s="35"/>
      <c r="HO108" s="35"/>
      <c r="HP108" s="35"/>
      <c r="HQ108" s="35"/>
      <c r="HR108" s="35"/>
      <c r="HS108" s="35"/>
      <c r="HT108" s="35"/>
      <c r="HU108" s="35"/>
      <c r="HV108" s="35"/>
    </row>
    <row r="109" spans="6:230" s="556" customFormat="1">
      <c r="F109" s="499"/>
      <c r="G109" s="449"/>
      <c r="H109" s="35"/>
      <c r="O109" s="35"/>
      <c r="P109" s="35"/>
      <c r="Q109" s="35"/>
      <c r="R109" s="1275"/>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row>
    <row r="110" spans="6:230" s="556" customFormat="1" ht="24" customHeight="1">
      <c r="F110" s="499"/>
      <c r="G110" s="449"/>
      <c r="H110" s="35"/>
      <c r="O110" s="35"/>
      <c r="P110" s="35"/>
      <c r="Q110" s="35"/>
      <c r="R110" s="1275"/>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row>
    <row r="111" spans="6:230" s="556" customFormat="1">
      <c r="F111" s="499"/>
      <c r="G111" s="449"/>
      <c r="H111" s="35"/>
      <c r="O111" s="35"/>
      <c r="P111" s="35"/>
      <c r="Q111" s="35"/>
      <c r="R111" s="1275"/>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row>
    <row r="112" spans="6:230" s="556" customFormat="1">
      <c r="F112" s="499"/>
      <c r="G112" s="449"/>
      <c r="H112" s="35"/>
      <c r="O112" s="35"/>
      <c r="P112" s="35"/>
      <c r="Q112" s="35"/>
      <c r="R112" s="1275"/>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row>
    <row r="113" spans="6:230" s="556" customFormat="1">
      <c r="F113" s="499"/>
      <c r="G113" s="449"/>
      <c r="H113" s="35"/>
      <c r="O113" s="35"/>
      <c r="P113" s="35"/>
      <c r="Q113" s="35"/>
      <c r="R113" s="1275"/>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5"/>
      <c r="GT113" s="35"/>
      <c r="GU113" s="35"/>
      <c r="GV113" s="35"/>
      <c r="GW113" s="35"/>
      <c r="GX113" s="35"/>
      <c r="GY113" s="35"/>
      <c r="GZ113" s="35"/>
      <c r="HA113" s="35"/>
      <c r="HB113" s="35"/>
      <c r="HC113" s="35"/>
      <c r="HD113" s="35"/>
      <c r="HE113" s="35"/>
      <c r="HF113" s="35"/>
      <c r="HG113" s="35"/>
      <c r="HH113" s="35"/>
      <c r="HI113" s="35"/>
      <c r="HJ113" s="35"/>
      <c r="HK113" s="35"/>
      <c r="HL113" s="35"/>
      <c r="HM113" s="35"/>
      <c r="HN113" s="35"/>
      <c r="HO113" s="35"/>
      <c r="HP113" s="35"/>
      <c r="HQ113" s="35"/>
      <c r="HR113" s="35"/>
      <c r="HS113" s="35"/>
      <c r="HT113" s="35"/>
      <c r="HU113" s="35"/>
      <c r="HV113" s="35"/>
    </row>
    <row r="114" spans="6:230" s="556" customFormat="1">
      <c r="F114" s="499"/>
      <c r="G114" s="449"/>
      <c r="H114" s="35"/>
      <c r="O114" s="35"/>
      <c r="P114" s="35"/>
      <c r="Q114" s="35"/>
      <c r="R114" s="1275"/>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row>
    <row r="115" spans="6:230" s="556" customFormat="1">
      <c r="F115" s="499"/>
      <c r="G115" s="449"/>
      <c r="H115" s="35"/>
      <c r="O115" s="35"/>
      <c r="P115" s="35"/>
      <c r="Q115" s="35"/>
      <c r="R115" s="1275"/>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row>
    <row r="116" spans="6:230" s="556" customFormat="1">
      <c r="F116" s="499"/>
      <c r="G116" s="449"/>
      <c r="H116" s="35"/>
      <c r="O116" s="35"/>
      <c r="P116" s="35"/>
      <c r="Q116" s="35"/>
      <c r="R116" s="1275"/>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c r="FY116" s="35"/>
      <c r="FZ116" s="35"/>
      <c r="GA116" s="35"/>
      <c r="GB116" s="35"/>
      <c r="GC116" s="35"/>
      <c r="GD116" s="35"/>
      <c r="GE116" s="35"/>
      <c r="GF116" s="35"/>
      <c r="GG116" s="35"/>
      <c r="GH116" s="35"/>
      <c r="GI116" s="35"/>
      <c r="GJ116" s="35"/>
      <c r="GK116" s="35"/>
      <c r="GL116" s="35"/>
      <c r="GM116" s="35"/>
      <c r="GN116" s="35"/>
      <c r="GO116" s="35"/>
      <c r="GP116" s="35"/>
      <c r="GQ116" s="35"/>
      <c r="GR116" s="35"/>
      <c r="GS116" s="35"/>
      <c r="GT116" s="35"/>
      <c r="GU116" s="35"/>
      <c r="GV116" s="35"/>
      <c r="GW116" s="35"/>
      <c r="GX116" s="35"/>
      <c r="GY116" s="35"/>
      <c r="GZ116" s="35"/>
      <c r="HA116" s="35"/>
      <c r="HB116" s="35"/>
      <c r="HC116" s="35"/>
      <c r="HD116" s="35"/>
      <c r="HE116" s="35"/>
      <c r="HF116" s="35"/>
      <c r="HG116" s="35"/>
      <c r="HH116" s="35"/>
      <c r="HI116" s="35"/>
      <c r="HJ116" s="35"/>
      <c r="HK116" s="35"/>
      <c r="HL116" s="35"/>
      <c r="HM116" s="35"/>
      <c r="HN116" s="35"/>
      <c r="HO116" s="35"/>
      <c r="HP116" s="35"/>
      <c r="HQ116" s="35"/>
      <c r="HR116" s="35"/>
      <c r="HS116" s="35"/>
      <c r="HT116" s="35"/>
      <c r="HU116" s="35"/>
      <c r="HV116" s="35"/>
    </row>
    <row r="117" spans="6:230" s="556" customFormat="1">
      <c r="F117" s="499"/>
      <c r="G117" s="449"/>
      <c r="H117" s="35"/>
      <c r="O117" s="35"/>
      <c r="P117" s="35"/>
      <c r="Q117" s="35"/>
      <c r="R117" s="1275"/>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row>
    <row r="118" spans="6:230" s="556" customFormat="1">
      <c r="F118" s="499"/>
      <c r="G118" s="449"/>
      <c r="H118" s="35"/>
      <c r="O118" s="35"/>
      <c r="P118" s="35"/>
      <c r="Q118" s="35"/>
      <c r="R118" s="1275"/>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row>
    <row r="119" spans="6:230" s="556" customFormat="1">
      <c r="F119" s="499"/>
      <c r="G119" s="449"/>
      <c r="H119" s="35"/>
      <c r="O119" s="35"/>
      <c r="P119" s="35"/>
      <c r="Q119" s="35"/>
      <c r="R119" s="1275"/>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row>
    <row r="120" spans="6:230" s="556" customFormat="1">
      <c r="F120" s="499"/>
      <c r="G120" s="449"/>
      <c r="H120" s="35"/>
      <c r="O120" s="35"/>
      <c r="P120" s="35"/>
      <c r="Q120" s="35"/>
      <c r="R120" s="1275"/>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row>
    <row r="121" spans="6:230" s="556" customFormat="1" ht="24" customHeight="1">
      <c r="F121" s="499"/>
      <c r="G121" s="449"/>
      <c r="H121" s="35"/>
      <c r="O121" s="35"/>
      <c r="P121" s="35"/>
      <c r="Q121" s="35"/>
      <c r="R121" s="1275"/>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row>
    <row r="122" spans="6:230" s="556" customFormat="1">
      <c r="F122" s="499"/>
      <c r="G122" s="449"/>
      <c r="H122" s="35"/>
      <c r="O122" s="35"/>
      <c r="P122" s="35"/>
      <c r="Q122" s="35"/>
      <c r="R122" s="1275"/>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row>
    <row r="123" spans="6:230" s="556" customFormat="1">
      <c r="F123" s="499"/>
      <c r="G123" s="449"/>
      <c r="H123" s="35"/>
      <c r="O123" s="35"/>
      <c r="P123" s="35"/>
      <c r="Q123" s="35"/>
      <c r="R123" s="1275"/>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row>
    <row r="124" spans="6:230" s="556" customFormat="1">
      <c r="F124" s="499"/>
      <c r="G124" s="449"/>
      <c r="H124" s="35"/>
      <c r="O124" s="35"/>
      <c r="P124" s="35"/>
      <c r="Q124" s="35"/>
      <c r="R124" s="1275"/>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c r="FK124" s="35"/>
      <c r="FL124" s="35"/>
      <c r="FM124" s="35"/>
      <c r="FN124" s="35"/>
      <c r="FO124" s="35"/>
      <c r="FP124" s="35"/>
      <c r="FQ124" s="35"/>
      <c r="FR124" s="35"/>
      <c r="FS124" s="35"/>
      <c r="FT124" s="35"/>
      <c r="FU124" s="35"/>
      <c r="FV124" s="35"/>
      <c r="FW124" s="35"/>
      <c r="FX124" s="35"/>
      <c r="FY124" s="35"/>
      <c r="FZ124" s="35"/>
      <c r="GA124" s="35"/>
      <c r="GB124" s="35"/>
      <c r="GC124" s="35"/>
      <c r="GD124" s="35"/>
      <c r="GE124" s="35"/>
      <c r="GF124" s="35"/>
      <c r="GG124" s="35"/>
      <c r="GH124" s="35"/>
      <c r="GI124" s="35"/>
      <c r="GJ124" s="35"/>
      <c r="GK124" s="35"/>
      <c r="GL124" s="35"/>
      <c r="GM124" s="35"/>
      <c r="GN124" s="35"/>
      <c r="GO124" s="35"/>
      <c r="GP124" s="35"/>
      <c r="GQ124" s="35"/>
      <c r="GR124" s="35"/>
      <c r="GS124" s="35"/>
      <c r="GT124" s="35"/>
      <c r="GU124" s="35"/>
      <c r="GV124" s="35"/>
      <c r="GW124" s="35"/>
      <c r="GX124" s="35"/>
      <c r="GY124" s="35"/>
      <c r="GZ124" s="35"/>
      <c r="HA124" s="35"/>
      <c r="HB124" s="35"/>
      <c r="HC124" s="35"/>
      <c r="HD124" s="35"/>
      <c r="HE124" s="35"/>
      <c r="HF124" s="35"/>
      <c r="HG124" s="35"/>
      <c r="HH124" s="35"/>
      <c r="HI124" s="35"/>
      <c r="HJ124" s="35"/>
      <c r="HK124" s="35"/>
      <c r="HL124" s="35"/>
      <c r="HM124" s="35"/>
      <c r="HN124" s="35"/>
      <c r="HO124" s="35"/>
      <c r="HP124" s="35"/>
      <c r="HQ124" s="35"/>
      <c r="HR124" s="35"/>
      <c r="HS124" s="35"/>
      <c r="HT124" s="35"/>
      <c r="HU124" s="35"/>
      <c r="HV124" s="35"/>
    </row>
    <row r="125" spans="6:230" s="556" customFormat="1">
      <c r="F125" s="499"/>
      <c r="G125" s="449"/>
      <c r="H125" s="35"/>
      <c r="O125" s="35"/>
      <c r="P125" s="35"/>
      <c r="Q125" s="35"/>
      <c r="R125" s="1275"/>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c r="FK125" s="35"/>
      <c r="FL125" s="35"/>
      <c r="FM125" s="35"/>
      <c r="FN125" s="35"/>
      <c r="FO125" s="35"/>
      <c r="FP125" s="35"/>
      <c r="FQ125" s="35"/>
      <c r="FR125" s="35"/>
      <c r="FS125" s="35"/>
      <c r="FT125" s="35"/>
      <c r="FU125" s="35"/>
      <c r="FV125" s="35"/>
      <c r="FW125" s="35"/>
      <c r="FX125" s="35"/>
      <c r="FY125" s="35"/>
      <c r="FZ125" s="35"/>
      <c r="GA125" s="35"/>
      <c r="GB125" s="35"/>
      <c r="GC125" s="35"/>
      <c r="GD125" s="35"/>
      <c r="GE125" s="35"/>
      <c r="GF125" s="35"/>
      <c r="GG125" s="35"/>
      <c r="GH125" s="35"/>
      <c r="GI125" s="35"/>
      <c r="GJ125" s="35"/>
      <c r="GK125" s="35"/>
      <c r="GL125" s="35"/>
      <c r="GM125" s="35"/>
      <c r="GN125" s="35"/>
      <c r="GO125" s="35"/>
      <c r="GP125" s="35"/>
      <c r="GQ125" s="35"/>
      <c r="GR125" s="35"/>
      <c r="GS125" s="35"/>
      <c r="GT125" s="35"/>
      <c r="GU125" s="35"/>
      <c r="GV125" s="35"/>
      <c r="GW125" s="35"/>
      <c r="GX125" s="35"/>
      <c r="GY125" s="35"/>
      <c r="GZ125" s="35"/>
      <c r="HA125" s="35"/>
      <c r="HB125" s="35"/>
      <c r="HC125" s="35"/>
      <c r="HD125" s="35"/>
      <c r="HE125" s="35"/>
      <c r="HF125" s="35"/>
      <c r="HG125" s="35"/>
      <c r="HH125" s="35"/>
      <c r="HI125" s="35"/>
      <c r="HJ125" s="35"/>
      <c r="HK125" s="35"/>
      <c r="HL125" s="35"/>
      <c r="HM125" s="35"/>
      <c r="HN125" s="35"/>
      <c r="HO125" s="35"/>
      <c r="HP125" s="35"/>
      <c r="HQ125" s="35"/>
      <c r="HR125" s="35"/>
      <c r="HS125" s="35"/>
      <c r="HT125" s="35"/>
      <c r="HU125" s="35"/>
      <c r="HV125" s="35"/>
    </row>
    <row r="126" spans="6:230" s="556" customFormat="1">
      <c r="F126" s="499"/>
      <c r="G126" s="449"/>
      <c r="H126" s="35"/>
      <c r="O126" s="35"/>
      <c r="P126" s="35"/>
      <c r="Q126" s="35"/>
      <c r="R126" s="1275"/>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c r="FK126" s="35"/>
      <c r="FL126" s="35"/>
      <c r="FM126" s="35"/>
      <c r="FN126" s="35"/>
      <c r="FO126" s="35"/>
      <c r="FP126" s="35"/>
      <c r="FQ126" s="35"/>
      <c r="FR126" s="35"/>
      <c r="FS126" s="35"/>
      <c r="FT126" s="35"/>
      <c r="FU126" s="35"/>
      <c r="FV126" s="35"/>
      <c r="FW126" s="35"/>
      <c r="FX126" s="35"/>
      <c r="FY126" s="35"/>
      <c r="FZ126" s="35"/>
      <c r="GA126" s="35"/>
      <c r="GB126" s="35"/>
      <c r="GC126" s="35"/>
      <c r="GD126" s="35"/>
      <c r="GE126" s="35"/>
      <c r="GF126" s="35"/>
      <c r="GG126" s="35"/>
      <c r="GH126" s="35"/>
      <c r="GI126" s="35"/>
      <c r="GJ126" s="35"/>
      <c r="GK126" s="35"/>
      <c r="GL126" s="35"/>
      <c r="GM126" s="35"/>
      <c r="GN126" s="35"/>
      <c r="GO126" s="35"/>
      <c r="GP126" s="35"/>
      <c r="GQ126" s="35"/>
      <c r="GR126" s="35"/>
      <c r="GS126" s="35"/>
      <c r="GT126" s="35"/>
      <c r="GU126" s="35"/>
      <c r="GV126" s="35"/>
      <c r="GW126" s="35"/>
      <c r="GX126" s="35"/>
      <c r="GY126" s="35"/>
      <c r="GZ126" s="35"/>
      <c r="HA126" s="35"/>
      <c r="HB126" s="35"/>
      <c r="HC126" s="35"/>
      <c r="HD126" s="35"/>
      <c r="HE126" s="35"/>
      <c r="HF126" s="35"/>
      <c r="HG126" s="35"/>
      <c r="HH126" s="35"/>
      <c r="HI126" s="35"/>
      <c r="HJ126" s="35"/>
      <c r="HK126" s="35"/>
      <c r="HL126" s="35"/>
      <c r="HM126" s="35"/>
      <c r="HN126" s="35"/>
      <c r="HO126" s="35"/>
      <c r="HP126" s="35"/>
      <c r="HQ126" s="35"/>
      <c r="HR126" s="35"/>
      <c r="HS126" s="35"/>
      <c r="HT126" s="35"/>
      <c r="HU126" s="35"/>
      <c r="HV126" s="35"/>
    </row>
    <row r="127" spans="6:230" s="556" customFormat="1">
      <c r="F127" s="499"/>
      <c r="G127" s="449"/>
      <c r="H127" s="35"/>
      <c r="O127" s="35"/>
      <c r="P127" s="35"/>
      <c r="Q127" s="35"/>
      <c r="R127" s="1275"/>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35"/>
      <c r="FD127" s="35"/>
      <c r="FE127" s="35"/>
      <c r="FF127" s="35"/>
      <c r="FG127" s="35"/>
      <c r="FH127" s="35"/>
      <c r="FI127" s="35"/>
      <c r="FJ127" s="35"/>
      <c r="FK127" s="35"/>
      <c r="FL127" s="35"/>
      <c r="FM127" s="35"/>
      <c r="FN127" s="35"/>
      <c r="FO127" s="35"/>
      <c r="FP127" s="35"/>
      <c r="FQ127" s="35"/>
      <c r="FR127" s="35"/>
      <c r="FS127" s="35"/>
      <c r="FT127" s="35"/>
      <c r="FU127" s="35"/>
      <c r="FV127" s="35"/>
      <c r="FW127" s="35"/>
      <c r="FX127" s="35"/>
      <c r="FY127" s="35"/>
      <c r="FZ127" s="35"/>
      <c r="GA127" s="35"/>
      <c r="GB127" s="35"/>
      <c r="GC127" s="35"/>
      <c r="GD127" s="35"/>
      <c r="GE127" s="35"/>
      <c r="GF127" s="35"/>
      <c r="GG127" s="35"/>
      <c r="GH127" s="35"/>
      <c r="GI127" s="35"/>
      <c r="GJ127" s="35"/>
      <c r="GK127" s="35"/>
      <c r="GL127" s="35"/>
      <c r="GM127" s="35"/>
      <c r="GN127" s="35"/>
      <c r="GO127" s="35"/>
      <c r="GP127" s="35"/>
      <c r="GQ127" s="35"/>
      <c r="GR127" s="35"/>
      <c r="GS127" s="35"/>
      <c r="GT127" s="35"/>
      <c r="GU127" s="35"/>
      <c r="GV127" s="35"/>
      <c r="GW127" s="35"/>
      <c r="GX127" s="35"/>
      <c r="GY127" s="35"/>
      <c r="GZ127" s="35"/>
      <c r="HA127" s="35"/>
      <c r="HB127" s="35"/>
      <c r="HC127" s="35"/>
      <c r="HD127" s="35"/>
      <c r="HE127" s="35"/>
      <c r="HF127" s="35"/>
      <c r="HG127" s="35"/>
      <c r="HH127" s="35"/>
      <c r="HI127" s="35"/>
      <c r="HJ127" s="35"/>
      <c r="HK127" s="35"/>
      <c r="HL127" s="35"/>
      <c r="HM127" s="35"/>
      <c r="HN127" s="35"/>
      <c r="HO127" s="35"/>
      <c r="HP127" s="35"/>
      <c r="HQ127" s="35"/>
      <c r="HR127" s="35"/>
      <c r="HS127" s="35"/>
      <c r="HT127" s="35"/>
      <c r="HU127" s="35"/>
      <c r="HV127" s="35"/>
    </row>
    <row r="128" spans="6:230" s="556" customFormat="1">
      <c r="F128" s="499"/>
      <c r="G128" s="449"/>
      <c r="H128" s="35"/>
      <c r="O128" s="35"/>
      <c r="P128" s="35"/>
      <c r="Q128" s="35"/>
      <c r="R128" s="1275"/>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c r="FY128" s="35"/>
      <c r="FZ128" s="35"/>
      <c r="GA128" s="35"/>
      <c r="GB128" s="35"/>
      <c r="GC128" s="35"/>
      <c r="GD128" s="35"/>
      <c r="GE128" s="35"/>
      <c r="GF128" s="35"/>
      <c r="GG128" s="35"/>
      <c r="GH128" s="35"/>
      <c r="GI128" s="35"/>
      <c r="GJ128" s="35"/>
      <c r="GK128" s="35"/>
      <c r="GL128" s="35"/>
      <c r="GM128" s="35"/>
      <c r="GN128" s="35"/>
      <c r="GO128" s="35"/>
      <c r="GP128" s="35"/>
      <c r="GQ128" s="35"/>
      <c r="GR128" s="35"/>
      <c r="GS128" s="35"/>
      <c r="GT128" s="35"/>
      <c r="GU128" s="35"/>
      <c r="GV128" s="35"/>
      <c r="GW128" s="35"/>
      <c r="GX128" s="35"/>
      <c r="GY128" s="35"/>
      <c r="GZ128" s="35"/>
      <c r="HA128" s="35"/>
      <c r="HB128" s="35"/>
      <c r="HC128" s="35"/>
      <c r="HD128" s="35"/>
      <c r="HE128" s="35"/>
      <c r="HF128" s="35"/>
      <c r="HG128" s="35"/>
      <c r="HH128" s="35"/>
      <c r="HI128" s="35"/>
      <c r="HJ128" s="35"/>
      <c r="HK128" s="35"/>
      <c r="HL128" s="35"/>
      <c r="HM128" s="35"/>
      <c r="HN128" s="35"/>
      <c r="HO128" s="35"/>
      <c r="HP128" s="35"/>
      <c r="HQ128" s="35"/>
      <c r="HR128" s="35"/>
      <c r="HS128" s="35"/>
      <c r="HT128" s="35"/>
      <c r="HU128" s="35"/>
      <c r="HV128" s="35"/>
    </row>
    <row r="129" spans="6:230" s="556" customFormat="1">
      <c r="F129" s="499"/>
      <c r="G129" s="449"/>
      <c r="H129" s="35"/>
      <c r="O129" s="35"/>
      <c r="P129" s="35"/>
      <c r="Q129" s="35"/>
      <c r="R129" s="1275"/>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5"/>
      <c r="FM129" s="35"/>
      <c r="FN129" s="35"/>
      <c r="FO129" s="35"/>
      <c r="FP129" s="35"/>
      <c r="FQ129" s="35"/>
      <c r="FR129" s="35"/>
      <c r="FS129" s="35"/>
      <c r="FT129" s="35"/>
      <c r="FU129" s="35"/>
      <c r="FV129" s="35"/>
      <c r="FW129" s="35"/>
      <c r="FX129" s="35"/>
      <c r="FY129" s="35"/>
      <c r="FZ129" s="35"/>
      <c r="GA129" s="35"/>
      <c r="GB129" s="35"/>
      <c r="GC129" s="35"/>
      <c r="GD129" s="35"/>
      <c r="GE129" s="35"/>
      <c r="GF129" s="35"/>
      <c r="GG129" s="35"/>
      <c r="GH129" s="35"/>
      <c r="GI129" s="35"/>
      <c r="GJ129" s="35"/>
      <c r="GK129" s="35"/>
      <c r="GL129" s="35"/>
      <c r="GM129" s="35"/>
      <c r="GN129" s="35"/>
      <c r="GO129" s="35"/>
      <c r="GP129" s="35"/>
      <c r="GQ129" s="35"/>
      <c r="GR129" s="35"/>
      <c r="GS129" s="35"/>
      <c r="GT129" s="35"/>
      <c r="GU129" s="35"/>
      <c r="GV129" s="35"/>
      <c r="GW129" s="35"/>
      <c r="GX129" s="35"/>
      <c r="GY129" s="35"/>
      <c r="GZ129" s="35"/>
      <c r="HA129" s="35"/>
      <c r="HB129" s="35"/>
      <c r="HC129" s="35"/>
      <c r="HD129" s="35"/>
      <c r="HE129" s="35"/>
      <c r="HF129" s="35"/>
      <c r="HG129" s="35"/>
      <c r="HH129" s="35"/>
      <c r="HI129" s="35"/>
      <c r="HJ129" s="35"/>
      <c r="HK129" s="35"/>
      <c r="HL129" s="35"/>
      <c r="HM129" s="35"/>
      <c r="HN129" s="35"/>
      <c r="HO129" s="35"/>
      <c r="HP129" s="35"/>
      <c r="HQ129" s="35"/>
      <c r="HR129" s="35"/>
      <c r="HS129" s="35"/>
      <c r="HT129" s="35"/>
      <c r="HU129" s="35"/>
      <c r="HV129" s="35"/>
    </row>
    <row r="130" spans="6:230" s="556" customFormat="1">
      <c r="F130" s="499"/>
      <c r="G130" s="449"/>
      <c r="H130" s="35"/>
      <c r="O130" s="35"/>
      <c r="P130" s="35"/>
      <c r="Q130" s="35"/>
      <c r="R130" s="1275"/>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row>
    <row r="131" spans="6:230" s="556" customFormat="1">
      <c r="F131" s="499"/>
      <c r="G131" s="449"/>
      <c r="H131" s="35"/>
      <c r="O131" s="35"/>
      <c r="P131" s="35"/>
      <c r="Q131" s="35"/>
      <c r="R131" s="1275"/>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c r="FZ131" s="35"/>
      <c r="GA131" s="35"/>
      <c r="GB131" s="35"/>
      <c r="GC131" s="35"/>
      <c r="GD131" s="35"/>
      <c r="GE131" s="35"/>
      <c r="GF131" s="35"/>
      <c r="GG131" s="35"/>
      <c r="GH131" s="35"/>
      <c r="GI131" s="35"/>
      <c r="GJ131" s="35"/>
      <c r="GK131" s="35"/>
      <c r="GL131" s="35"/>
      <c r="GM131" s="35"/>
      <c r="GN131" s="35"/>
      <c r="GO131" s="35"/>
      <c r="GP131" s="35"/>
      <c r="GQ131" s="35"/>
      <c r="GR131" s="35"/>
      <c r="GS131" s="35"/>
      <c r="GT131" s="35"/>
      <c r="GU131" s="35"/>
      <c r="GV131" s="35"/>
      <c r="GW131" s="35"/>
      <c r="GX131" s="35"/>
      <c r="GY131" s="35"/>
      <c r="GZ131" s="35"/>
      <c r="HA131" s="35"/>
      <c r="HB131" s="35"/>
      <c r="HC131" s="35"/>
      <c r="HD131" s="35"/>
      <c r="HE131" s="35"/>
      <c r="HF131" s="35"/>
      <c r="HG131" s="35"/>
      <c r="HH131" s="35"/>
      <c r="HI131" s="35"/>
      <c r="HJ131" s="35"/>
      <c r="HK131" s="35"/>
      <c r="HL131" s="35"/>
      <c r="HM131" s="35"/>
      <c r="HN131" s="35"/>
      <c r="HO131" s="35"/>
      <c r="HP131" s="35"/>
      <c r="HQ131" s="35"/>
      <c r="HR131" s="35"/>
      <c r="HS131" s="35"/>
      <c r="HT131" s="35"/>
      <c r="HU131" s="35"/>
      <c r="HV131" s="35"/>
    </row>
    <row r="132" spans="6:230" s="556" customFormat="1" ht="24" customHeight="1">
      <c r="F132" s="499"/>
      <c r="G132" s="449"/>
      <c r="H132" s="35"/>
      <c r="O132" s="35"/>
      <c r="P132" s="35"/>
      <c r="Q132" s="35"/>
      <c r="R132" s="1275"/>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5"/>
      <c r="FM132" s="35"/>
      <c r="FN132" s="35"/>
      <c r="FO132" s="35"/>
      <c r="FP132" s="35"/>
      <c r="FQ132" s="35"/>
      <c r="FR132" s="35"/>
      <c r="FS132" s="35"/>
      <c r="FT132" s="35"/>
      <c r="FU132" s="35"/>
      <c r="FV132" s="35"/>
      <c r="FW132" s="35"/>
      <c r="FX132" s="35"/>
      <c r="FY132" s="35"/>
      <c r="FZ132" s="35"/>
      <c r="GA132" s="35"/>
      <c r="GB132" s="35"/>
      <c r="GC132" s="35"/>
      <c r="GD132" s="35"/>
      <c r="GE132" s="35"/>
      <c r="GF132" s="35"/>
      <c r="GG132" s="35"/>
      <c r="GH132" s="35"/>
      <c r="GI132" s="35"/>
      <c r="GJ132" s="35"/>
      <c r="GK132" s="35"/>
      <c r="GL132" s="35"/>
      <c r="GM132" s="35"/>
      <c r="GN132" s="35"/>
      <c r="GO132" s="35"/>
      <c r="GP132" s="35"/>
      <c r="GQ132" s="35"/>
      <c r="GR132" s="35"/>
      <c r="GS132" s="35"/>
      <c r="GT132" s="35"/>
      <c r="GU132" s="35"/>
      <c r="GV132" s="35"/>
      <c r="GW132" s="35"/>
      <c r="GX132" s="35"/>
      <c r="GY132" s="35"/>
      <c r="GZ132" s="35"/>
      <c r="HA132" s="35"/>
      <c r="HB132" s="35"/>
      <c r="HC132" s="35"/>
      <c r="HD132" s="35"/>
      <c r="HE132" s="35"/>
      <c r="HF132" s="35"/>
      <c r="HG132" s="35"/>
      <c r="HH132" s="35"/>
      <c r="HI132" s="35"/>
      <c r="HJ132" s="35"/>
      <c r="HK132" s="35"/>
      <c r="HL132" s="35"/>
      <c r="HM132" s="35"/>
      <c r="HN132" s="35"/>
      <c r="HO132" s="35"/>
      <c r="HP132" s="35"/>
      <c r="HQ132" s="35"/>
      <c r="HR132" s="35"/>
      <c r="HS132" s="35"/>
      <c r="HT132" s="35"/>
      <c r="HU132" s="35"/>
      <c r="HV132" s="35"/>
    </row>
    <row r="133" spans="6:230" s="556" customFormat="1">
      <c r="F133" s="499"/>
      <c r="G133" s="449"/>
      <c r="H133" s="35"/>
      <c r="O133" s="35"/>
      <c r="P133" s="35"/>
      <c r="Q133" s="35"/>
      <c r="R133" s="1275"/>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row>
    <row r="134" spans="6:230" s="556" customFormat="1">
      <c r="F134" s="499"/>
      <c r="G134" s="449"/>
      <c r="H134" s="35"/>
      <c r="O134" s="35"/>
      <c r="P134" s="35"/>
      <c r="Q134" s="35"/>
      <c r="R134" s="1275"/>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c r="FY134" s="35"/>
      <c r="FZ134" s="35"/>
      <c r="GA134" s="35"/>
      <c r="GB134" s="35"/>
      <c r="GC134" s="35"/>
      <c r="GD134" s="35"/>
      <c r="GE134" s="35"/>
      <c r="GF134" s="35"/>
      <c r="GG134" s="35"/>
      <c r="GH134" s="35"/>
      <c r="GI134" s="35"/>
      <c r="GJ134" s="35"/>
      <c r="GK134" s="35"/>
      <c r="GL134" s="35"/>
      <c r="GM134" s="35"/>
      <c r="GN134" s="35"/>
      <c r="GO134" s="35"/>
      <c r="GP134" s="35"/>
      <c r="GQ134" s="35"/>
      <c r="GR134" s="35"/>
      <c r="GS134" s="35"/>
      <c r="GT134" s="35"/>
      <c r="GU134" s="35"/>
      <c r="GV134" s="35"/>
      <c r="GW134" s="35"/>
      <c r="GX134" s="35"/>
      <c r="GY134" s="35"/>
      <c r="GZ134" s="35"/>
      <c r="HA134" s="35"/>
      <c r="HB134" s="35"/>
      <c r="HC134" s="35"/>
      <c r="HD134" s="35"/>
      <c r="HE134" s="35"/>
      <c r="HF134" s="35"/>
      <c r="HG134" s="35"/>
      <c r="HH134" s="35"/>
      <c r="HI134" s="35"/>
      <c r="HJ134" s="35"/>
      <c r="HK134" s="35"/>
      <c r="HL134" s="35"/>
      <c r="HM134" s="35"/>
      <c r="HN134" s="35"/>
      <c r="HO134" s="35"/>
      <c r="HP134" s="35"/>
      <c r="HQ134" s="35"/>
      <c r="HR134" s="35"/>
      <c r="HS134" s="35"/>
      <c r="HT134" s="35"/>
      <c r="HU134" s="35"/>
      <c r="HV134" s="35"/>
    </row>
    <row r="135" spans="6:230" s="556" customFormat="1">
      <c r="F135" s="499"/>
      <c r="G135" s="449"/>
      <c r="H135" s="35"/>
      <c r="O135" s="35"/>
      <c r="P135" s="35"/>
      <c r="Q135" s="35"/>
      <c r="R135" s="1275"/>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5"/>
      <c r="GF135" s="35"/>
      <c r="GG135" s="35"/>
      <c r="GH135" s="35"/>
      <c r="GI135" s="35"/>
      <c r="GJ135" s="35"/>
      <c r="GK135" s="35"/>
      <c r="GL135" s="35"/>
      <c r="GM135" s="35"/>
      <c r="GN135" s="35"/>
      <c r="GO135" s="35"/>
      <c r="GP135" s="35"/>
      <c r="GQ135" s="35"/>
      <c r="GR135" s="35"/>
      <c r="GS135" s="35"/>
      <c r="GT135" s="35"/>
      <c r="GU135" s="35"/>
      <c r="GV135" s="35"/>
      <c r="GW135" s="35"/>
      <c r="GX135" s="35"/>
      <c r="GY135" s="35"/>
      <c r="GZ135" s="35"/>
      <c r="HA135" s="35"/>
      <c r="HB135" s="35"/>
      <c r="HC135" s="35"/>
      <c r="HD135" s="35"/>
      <c r="HE135" s="35"/>
      <c r="HF135" s="35"/>
      <c r="HG135" s="35"/>
      <c r="HH135" s="35"/>
      <c r="HI135" s="35"/>
      <c r="HJ135" s="35"/>
      <c r="HK135" s="35"/>
      <c r="HL135" s="35"/>
      <c r="HM135" s="35"/>
      <c r="HN135" s="35"/>
      <c r="HO135" s="35"/>
      <c r="HP135" s="35"/>
      <c r="HQ135" s="35"/>
      <c r="HR135" s="35"/>
      <c r="HS135" s="35"/>
      <c r="HT135" s="35"/>
      <c r="HU135" s="35"/>
      <c r="HV135" s="35"/>
    </row>
    <row r="136" spans="6:230" s="556" customFormat="1">
      <c r="F136" s="499"/>
      <c r="G136" s="449"/>
      <c r="H136" s="35"/>
      <c r="O136" s="35"/>
      <c r="P136" s="35"/>
      <c r="Q136" s="35"/>
      <c r="R136" s="1275"/>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c r="FK136" s="35"/>
      <c r="FL136" s="35"/>
      <c r="FM136" s="35"/>
      <c r="FN136" s="35"/>
      <c r="FO136" s="35"/>
      <c r="FP136" s="35"/>
      <c r="FQ136" s="35"/>
      <c r="FR136" s="35"/>
      <c r="FS136" s="35"/>
      <c r="FT136" s="35"/>
      <c r="FU136" s="35"/>
      <c r="FV136" s="35"/>
      <c r="FW136" s="35"/>
      <c r="FX136" s="35"/>
      <c r="FY136" s="35"/>
      <c r="FZ136" s="35"/>
      <c r="GA136" s="35"/>
      <c r="GB136" s="35"/>
      <c r="GC136" s="35"/>
      <c r="GD136" s="35"/>
      <c r="GE136" s="35"/>
      <c r="GF136" s="35"/>
      <c r="GG136" s="35"/>
      <c r="GH136" s="35"/>
      <c r="GI136" s="35"/>
      <c r="GJ136" s="35"/>
      <c r="GK136" s="35"/>
      <c r="GL136" s="35"/>
      <c r="GM136" s="35"/>
      <c r="GN136" s="35"/>
      <c r="GO136" s="35"/>
      <c r="GP136" s="35"/>
      <c r="GQ136" s="35"/>
      <c r="GR136" s="35"/>
      <c r="GS136" s="35"/>
      <c r="GT136" s="35"/>
      <c r="GU136" s="35"/>
      <c r="GV136" s="35"/>
      <c r="GW136" s="35"/>
      <c r="GX136" s="35"/>
      <c r="GY136" s="35"/>
      <c r="GZ136" s="35"/>
      <c r="HA136" s="35"/>
      <c r="HB136" s="35"/>
      <c r="HC136" s="35"/>
      <c r="HD136" s="35"/>
      <c r="HE136" s="35"/>
      <c r="HF136" s="35"/>
      <c r="HG136" s="35"/>
      <c r="HH136" s="35"/>
      <c r="HI136" s="35"/>
      <c r="HJ136" s="35"/>
      <c r="HK136" s="35"/>
      <c r="HL136" s="35"/>
      <c r="HM136" s="35"/>
      <c r="HN136" s="35"/>
      <c r="HO136" s="35"/>
      <c r="HP136" s="35"/>
      <c r="HQ136" s="35"/>
      <c r="HR136" s="35"/>
      <c r="HS136" s="35"/>
      <c r="HT136" s="35"/>
      <c r="HU136" s="35"/>
      <c r="HV136" s="35"/>
    </row>
    <row r="137" spans="6:230" s="556" customFormat="1">
      <c r="F137" s="499"/>
      <c r="G137" s="449"/>
      <c r="H137" s="35"/>
      <c r="O137" s="35"/>
      <c r="P137" s="35"/>
      <c r="Q137" s="35"/>
      <c r="R137" s="1275"/>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5"/>
      <c r="FM137" s="35"/>
      <c r="FN137" s="35"/>
      <c r="FO137" s="35"/>
      <c r="FP137" s="35"/>
      <c r="FQ137" s="35"/>
      <c r="FR137" s="35"/>
      <c r="FS137" s="35"/>
      <c r="FT137" s="35"/>
      <c r="FU137" s="35"/>
      <c r="FV137" s="35"/>
      <c r="FW137" s="35"/>
      <c r="FX137" s="35"/>
      <c r="FY137" s="35"/>
      <c r="FZ137" s="35"/>
      <c r="GA137" s="35"/>
      <c r="GB137" s="35"/>
      <c r="GC137" s="35"/>
      <c r="GD137" s="35"/>
      <c r="GE137" s="35"/>
      <c r="GF137" s="35"/>
      <c r="GG137" s="35"/>
      <c r="GH137" s="35"/>
      <c r="GI137" s="35"/>
      <c r="GJ137" s="35"/>
      <c r="GK137" s="35"/>
      <c r="GL137" s="35"/>
      <c r="GM137" s="35"/>
      <c r="GN137" s="35"/>
      <c r="GO137" s="35"/>
      <c r="GP137" s="35"/>
      <c r="GQ137" s="35"/>
      <c r="GR137" s="35"/>
      <c r="GS137" s="35"/>
      <c r="GT137" s="35"/>
      <c r="GU137" s="35"/>
      <c r="GV137" s="35"/>
      <c r="GW137" s="35"/>
      <c r="GX137" s="35"/>
      <c r="GY137" s="35"/>
      <c r="GZ137" s="35"/>
      <c r="HA137" s="35"/>
      <c r="HB137" s="35"/>
      <c r="HC137" s="35"/>
      <c r="HD137" s="35"/>
      <c r="HE137" s="35"/>
      <c r="HF137" s="35"/>
      <c r="HG137" s="35"/>
      <c r="HH137" s="35"/>
      <c r="HI137" s="35"/>
      <c r="HJ137" s="35"/>
      <c r="HK137" s="35"/>
      <c r="HL137" s="35"/>
      <c r="HM137" s="35"/>
      <c r="HN137" s="35"/>
      <c r="HO137" s="35"/>
      <c r="HP137" s="35"/>
      <c r="HQ137" s="35"/>
      <c r="HR137" s="35"/>
      <c r="HS137" s="35"/>
      <c r="HT137" s="35"/>
      <c r="HU137" s="35"/>
      <c r="HV137" s="35"/>
    </row>
    <row r="138" spans="6:230" s="556" customFormat="1">
      <c r="F138" s="499"/>
      <c r="G138" s="449"/>
      <c r="H138" s="35"/>
      <c r="O138" s="35"/>
      <c r="P138" s="35"/>
      <c r="Q138" s="35"/>
      <c r="R138" s="1275"/>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5"/>
      <c r="FM138" s="35"/>
      <c r="FN138" s="35"/>
      <c r="FO138" s="35"/>
      <c r="FP138" s="35"/>
      <c r="FQ138" s="35"/>
      <c r="FR138" s="35"/>
      <c r="FS138" s="35"/>
      <c r="FT138" s="35"/>
      <c r="FU138" s="35"/>
      <c r="FV138" s="35"/>
      <c r="FW138" s="35"/>
      <c r="FX138" s="35"/>
      <c r="FY138" s="35"/>
      <c r="FZ138" s="35"/>
      <c r="GA138" s="35"/>
      <c r="GB138" s="35"/>
      <c r="GC138" s="35"/>
      <c r="GD138" s="35"/>
      <c r="GE138" s="35"/>
      <c r="GF138" s="35"/>
      <c r="GG138" s="35"/>
      <c r="GH138" s="35"/>
      <c r="GI138" s="35"/>
      <c r="GJ138" s="35"/>
      <c r="GK138" s="35"/>
      <c r="GL138" s="35"/>
      <c r="GM138" s="35"/>
      <c r="GN138" s="35"/>
      <c r="GO138" s="35"/>
      <c r="GP138" s="35"/>
      <c r="GQ138" s="35"/>
      <c r="GR138" s="35"/>
      <c r="GS138" s="35"/>
      <c r="GT138" s="35"/>
      <c r="GU138" s="35"/>
      <c r="GV138" s="35"/>
      <c r="GW138" s="35"/>
      <c r="GX138" s="35"/>
      <c r="GY138" s="35"/>
      <c r="GZ138" s="35"/>
      <c r="HA138" s="35"/>
      <c r="HB138" s="35"/>
      <c r="HC138" s="35"/>
      <c r="HD138" s="35"/>
      <c r="HE138" s="35"/>
      <c r="HF138" s="35"/>
      <c r="HG138" s="35"/>
      <c r="HH138" s="35"/>
      <c r="HI138" s="35"/>
      <c r="HJ138" s="35"/>
      <c r="HK138" s="35"/>
      <c r="HL138" s="35"/>
      <c r="HM138" s="35"/>
      <c r="HN138" s="35"/>
      <c r="HO138" s="35"/>
      <c r="HP138" s="35"/>
      <c r="HQ138" s="35"/>
      <c r="HR138" s="35"/>
      <c r="HS138" s="35"/>
      <c r="HT138" s="35"/>
      <c r="HU138" s="35"/>
      <c r="HV138" s="35"/>
    </row>
    <row r="139" spans="6:230" s="556" customFormat="1">
      <c r="F139" s="499"/>
      <c r="G139" s="449"/>
      <c r="H139" s="35"/>
      <c r="O139" s="35"/>
      <c r="P139" s="35"/>
      <c r="Q139" s="35"/>
      <c r="R139" s="1275"/>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5"/>
      <c r="FM139" s="35"/>
      <c r="FN139" s="35"/>
      <c r="FO139" s="35"/>
      <c r="FP139" s="35"/>
      <c r="FQ139" s="35"/>
      <c r="FR139" s="35"/>
      <c r="FS139" s="35"/>
      <c r="FT139" s="35"/>
      <c r="FU139" s="35"/>
      <c r="FV139" s="35"/>
      <c r="FW139" s="35"/>
      <c r="FX139" s="35"/>
      <c r="FY139" s="35"/>
      <c r="FZ139" s="35"/>
      <c r="GA139" s="35"/>
      <c r="GB139" s="35"/>
      <c r="GC139" s="35"/>
      <c r="GD139" s="35"/>
      <c r="GE139" s="35"/>
      <c r="GF139" s="35"/>
      <c r="GG139" s="35"/>
      <c r="GH139" s="35"/>
      <c r="GI139" s="35"/>
      <c r="GJ139" s="35"/>
      <c r="GK139" s="35"/>
      <c r="GL139" s="35"/>
      <c r="GM139" s="35"/>
      <c r="GN139" s="35"/>
      <c r="GO139" s="35"/>
      <c r="GP139" s="35"/>
      <c r="GQ139" s="35"/>
      <c r="GR139" s="35"/>
      <c r="GS139" s="35"/>
      <c r="GT139" s="35"/>
      <c r="GU139" s="35"/>
      <c r="GV139" s="35"/>
      <c r="GW139" s="35"/>
      <c r="GX139" s="35"/>
      <c r="GY139" s="35"/>
      <c r="GZ139" s="35"/>
      <c r="HA139" s="35"/>
      <c r="HB139" s="35"/>
      <c r="HC139" s="35"/>
      <c r="HD139" s="35"/>
      <c r="HE139" s="35"/>
      <c r="HF139" s="35"/>
      <c r="HG139" s="35"/>
      <c r="HH139" s="35"/>
      <c r="HI139" s="35"/>
      <c r="HJ139" s="35"/>
      <c r="HK139" s="35"/>
      <c r="HL139" s="35"/>
      <c r="HM139" s="35"/>
      <c r="HN139" s="35"/>
      <c r="HO139" s="35"/>
      <c r="HP139" s="35"/>
      <c r="HQ139" s="35"/>
      <c r="HR139" s="35"/>
      <c r="HS139" s="35"/>
      <c r="HT139" s="35"/>
      <c r="HU139" s="35"/>
      <c r="HV139" s="35"/>
    </row>
    <row r="140" spans="6:230" s="556" customFormat="1">
      <c r="F140" s="499"/>
      <c r="G140" s="449"/>
      <c r="H140" s="35"/>
      <c r="O140" s="35"/>
      <c r="P140" s="35"/>
      <c r="Q140" s="35"/>
      <c r="R140" s="1275"/>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c r="FK140" s="35"/>
      <c r="FL140" s="35"/>
      <c r="FM140" s="35"/>
      <c r="FN140" s="35"/>
      <c r="FO140" s="35"/>
      <c r="FP140" s="35"/>
      <c r="FQ140" s="35"/>
      <c r="FR140" s="35"/>
      <c r="FS140" s="35"/>
      <c r="FT140" s="35"/>
      <c r="FU140" s="35"/>
      <c r="FV140" s="35"/>
      <c r="FW140" s="35"/>
      <c r="FX140" s="35"/>
      <c r="FY140" s="35"/>
      <c r="FZ140" s="35"/>
      <c r="GA140" s="35"/>
      <c r="GB140" s="35"/>
      <c r="GC140" s="35"/>
      <c r="GD140" s="35"/>
      <c r="GE140" s="35"/>
      <c r="GF140" s="35"/>
      <c r="GG140" s="35"/>
      <c r="GH140" s="35"/>
      <c r="GI140" s="35"/>
      <c r="GJ140" s="35"/>
      <c r="GK140" s="35"/>
      <c r="GL140" s="35"/>
      <c r="GM140" s="35"/>
      <c r="GN140" s="35"/>
      <c r="GO140" s="35"/>
      <c r="GP140" s="35"/>
      <c r="GQ140" s="35"/>
      <c r="GR140" s="35"/>
      <c r="GS140" s="35"/>
      <c r="GT140" s="35"/>
      <c r="GU140" s="35"/>
      <c r="GV140" s="35"/>
      <c r="GW140" s="35"/>
      <c r="GX140" s="35"/>
      <c r="GY140" s="35"/>
      <c r="GZ140" s="35"/>
      <c r="HA140" s="35"/>
      <c r="HB140" s="35"/>
      <c r="HC140" s="35"/>
      <c r="HD140" s="35"/>
      <c r="HE140" s="35"/>
      <c r="HF140" s="35"/>
      <c r="HG140" s="35"/>
      <c r="HH140" s="35"/>
      <c r="HI140" s="35"/>
      <c r="HJ140" s="35"/>
      <c r="HK140" s="35"/>
      <c r="HL140" s="35"/>
      <c r="HM140" s="35"/>
      <c r="HN140" s="35"/>
      <c r="HO140" s="35"/>
      <c r="HP140" s="35"/>
      <c r="HQ140" s="35"/>
      <c r="HR140" s="35"/>
      <c r="HS140" s="35"/>
      <c r="HT140" s="35"/>
      <c r="HU140" s="35"/>
      <c r="HV140" s="35"/>
    </row>
    <row r="141" spans="6:230" s="556" customFormat="1">
      <c r="F141" s="499"/>
      <c r="G141" s="449"/>
      <c r="H141" s="35"/>
      <c r="O141" s="35"/>
      <c r="P141" s="35"/>
      <c r="Q141" s="35"/>
      <c r="R141" s="1275"/>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c r="FK141" s="35"/>
      <c r="FL141" s="35"/>
      <c r="FM141" s="35"/>
      <c r="FN141" s="35"/>
      <c r="FO141" s="35"/>
      <c r="FP141" s="35"/>
      <c r="FQ141" s="35"/>
      <c r="FR141" s="35"/>
      <c r="FS141" s="35"/>
      <c r="FT141" s="35"/>
      <c r="FU141" s="35"/>
      <c r="FV141" s="35"/>
      <c r="FW141" s="35"/>
      <c r="FX141" s="35"/>
      <c r="FY141" s="35"/>
      <c r="FZ141" s="35"/>
      <c r="GA141" s="35"/>
      <c r="GB141" s="35"/>
      <c r="GC141" s="35"/>
      <c r="GD141" s="35"/>
      <c r="GE141" s="35"/>
      <c r="GF141" s="35"/>
      <c r="GG141" s="35"/>
      <c r="GH141" s="35"/>
      <c r="GI141" s="35"/>
      <c r="GJ141" s="35"/>
      <c r="GK141" s="35"/>
      <c r="GL141" s="35"/>
      <c r="GM141" s="35"/>
      <c r="GN141" s="35"/>
      <c r="GO141" s="35"/>
      <c r="GP141" s="35"/>
      <c r="GQ141" s="35"/>
      <c r="GR141" s="35"/>
      <c r="GS141" s="35"/>
      <c r="GT141" s="35"/>
      <c r="GU141" s="35"/>
      <c r="GV141" s="35"/>
      <c r="GW141" s="35"/>
      <c r="GX141" s="35"/>
      <c r="GY141" s="35"/>
      <c r="GZ141" s="35"/>
      <c r="HA141" s="35"/>
      <c r="HB141" s="35"/>
      <c r="HC141" s="35"/>
      <c r="HD141" s="35"/>
      <c r="HE141" s="35"/>
      <c r="HF141" s="35"/>
      <c r="HG141" s="35"/>
      <c r="HH141" s="35"/>
      <c r="HI141" s="35"/>
      <c r="HJ141" s="35"/>
      <c r="HK141" s="35"/>
      <c r="HL141" s="35"/>
      <c r="HM141" s="35"/>
      <c r="HN141" s="35"/>
      <c r="HO141" s="35"/>
      <c r="HP141" s="35"/>
      <c r="HQ141" s="35"/>
      <c r="HR141" s="35"/>
      <c r="HS141" s="35"/>
      <c r="HT141" s="35"/>
      <c r="HU141" s="35"/>
      <c r="HV141" s="35"/>
    </row>
    <row r="142" spans="6:230" s="556" customFormat="1">
      <c r="F142" s="499"/>
      <c r="G142" s="449"/>
      <c r="H142" s="35"/>
      <c r="O142" s="35"/>
      <c r="P142" s="35"/>
      <c r="Q142" s="35"/>
      <c r="R142" s="1275"/>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35"/>
      <c r="FD142" s="35"/>
      <c r="FE142" s="35"/>
      <c r="FF142" s="35"/>
      <c r="FG142" s="35"/>
      <c r="FH142" s="35"/>
      <c r="FI142" s="35"/>
      <c r="FJ142" s="35"/>
      <c r="FK142" s="35"/>
      <c r="FL142" s="35"/>
      <c r="FM142" s="35"/>
      <c r="FN142" s="35"/>
      <c r="FO142" s="35"/>
      <c r="FP142" s="35"/>
      <c r="FQ142" s="35"/>
      <c r="FR142" s="35"/>
      <c r="FS142" s="35"/>
      <c r="FT142" s="35"/>
      <c r="FU142" s="35"/>
      <c r="FV142" s="35"/>
      <c r="FW142" s="35"/>
      <c r="FX142" s="35"/>
      <c r="FY142" s="35"/>
      <c r="FZ142" s="35"/>
      <c r="GA142" s="35"/>
      <c r="GB142" s="35"/>
      <c r="GC142" s="35"/>
      <c r="GD142" s="35"/>
      <c r="GE142" s="35"/>
      <c r="GF142" s="35"/>
      <c r="GG142" s="35"/>
      <c r="GH142" s="35"/>
      <c r="GI142" s="35"/>
      <c r="GJ142" s="35"/>
      <c r="GK142" s="35"/>
      <c r="GL142" s="35"/>
      <c r="GM142" s="35"/>
      <c r="GN142" s="35"/>
      <c r="GO142" s="35"/>
      <c r="GP142" s="35"/>
      <c r="GQ142" s="35"/>
      <c r="GR142" s="35"/>
      <c r="GS142" s="35"/>
      <c r="GT142" s="35"/>
      <c r="GU142" s="35"/>
      <c r="GV142" s="35"/>
      <c r="GW142" s="35"/>
      <c r="GX142" s="35"/>
      <c r="GY142" s="35"/>
      <c r="GZ142" s="35"/>
      <c r="HA142" s="35"/>
      <c r="HB142" s="35"/>
      <c r="HC142" s="35"/>
      <c r="HD142" s="35"/>
      <c r="HE142" s="35"/>
      <c r="HF142" s="35"/>
      <c r="HG142" s="35"/>
      <c r="HH142" s="35"/>
      <c r="HI142" s="35"/>
      <c r="HJ142" s="35"/>
      <c r="HK142" s="35"/>
      <c r="HL142" s="35"/>
      <c r="HM142" s="35"/>
      <c r="HN142" s="35"/>
      <c r="HO142" s="35"/>
      <c r="HP142" s="35"/>
      <c r="HQ142" s="35"/>
      <c r="HR142" s="35"/>
      <c r="HS142" s="35"/>
      <c r="HT142" s="35"/>
      <c r="HU142" s="35"/>
      <c r="HV142" s="35"/>
    </row>
    <row r="143" spans="6:230" s="556" customFormat="1" ht="24" customHeight="1">
      <c r="F143" s="499"/>
      <c r="G143" s="449"/>
      <c r="H143" s="35"/>
      <c r="O143" s="35"/>
      <c r="P143" s="35"/>
      <c r="Q143" s="35"/>
      <c r="R143" s="1275"/>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35"/>
      <c r="FD143" s="35"/>
      <c r="FE143" s="35"/>
      <c r="FF143" s="35"/>
      <c r="FG143" s="35"/>
      <c r="FH143" s="35"/>
      <c r="FI143" s="35"/>
      <c r="FJ143" s="35"/>
      <c r="FK143" s="35"/>
      <c r="FL143" s="35"/>
      <c r="FM143" s="35"/>
      <c r="FN143" s="35"/>
      <c r="FO143" s="35"/>
      <c r="FP143" s="35"/>
      <c r="FQ143" s="35"/>
      <c r="FR143" s="35"/>
      <c r="FS143" s="35"/>
      <c r="FT143" s="35"/>
      <c r="FU143" s="35"/>
      <c r="FV143" s="35"/>
      <c r="FW143" s="35"/>
      <c r="FX143" s="35"/>
      <c r="FY143" s="35"/>
      <c r="FZ143" s="35"/>
      <c r="GA143" s="35"/>
      <c r="GB143" s="35"/>
      <c r="GC143" s="35"/>
      <c r="GD143" s="35"/>
      <c r="GE143" s="35"/>
      <c r="GF143" s="35"/>
      <c r="GG143" s="35"/>
      <c r="GH143" s="35"/>
      <c r="GI143" s="35"/>
      <c r="GJ143" s="35"/>
      <c r="GK143" s="35"/>
      <c r="GL143" s="35"/>
      <c r="GM143" s="35"/>
      <c r="GN143" s="35"/>
      <c r="GO143" s="35"/>
      <c r="GP143" s="35"/>
      <c r="GQ143" s="35"/>
      <c r="GR143" s="35"/>
      <c r="GS143" s="35"/>
      <c r="GT143" s="35"/>
      <c r="GU143" s="35"/>
      <c r="GV143" s="35"/>
      <c r="GW143" s="35"/>
      <c r="GX143" s="35"/>
      <c r="GY143" s="35"/>
      <c r="GZ143" s="35"/>
      <c r="HA143" s="35"/>
      <c r="HB143" s="35"/>
      <c r="HC143" s="35"/>
      <c r="HD143" s="35"/>
      <c r="HE143" s="35"/>
      <c r="HF143" s="35"/>
      <c r="HG143" s="35"/>
      <c r="HH143" s="35"/>
      <c r="HI143" s="35"/>
      <c r="HJ143" s="35"/>
      <c r="HK143" s="35"/>
      <c r="HL143" s="35"/>
      <c r="HM143" s="35"/>
      <c r="HN143" s="35"/>
      <c r="HO143" s="35"/>
      <c r="HP143" s="35"/>
      <c r="HQ143" s="35"/>
      <c r="HR143" s="35"/>
      <c r="HS143" s="35"/>
      <c r="HT143" s="35"/>
      <c r="HU143" s="35"/>
      <c r="HV143" s="35"/>
    </row>
    <row r="144" spans="6:230" s="556" customFormat="1">
      <c r="F144" s="499"/>
      <c r="G144" s="449"/>
      <c r="H144" s="35"/>
      <c r="O144" s="35"/>
      <c r="P144" s="35"/>
      <c r="Q144" s="35"/>
      <c r="R144" s="1275"/>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5"/>
      <c r="GF144" s="35"/>
      <c r="GG144" s="35"/>
      <c r="GH144" s="35"/>
      <c r="GI144" s="35"/>
      <c r="GJ144" s="35"/>
      <c r="GK144" s="35"/>
      <c r="GL144" s="35"/>
      <c r="GM144" s="35"/>
      <c r="GN144" s="35"/>
      <c r="GO144" s="35"/>
      <c r="GP144" s="35"/>
      <c r="GQ144" s="35"/>
      <c r="GR144" s="35"/>
      <c r="GS144" s="35"/>
      <c r="GT144" s="35"/>
      <c r="GU144" s="35"/>
      <c r="GV144" s="35"/>
      <c r="GW144" s="35"/>
      <c r="GX144" s="35"/>
      <c r="GY144" s="35"/>
      <c r="GZ144" s="35"/>
      <c r="HA144" s="35"/>
      <c r="HB144" s="35"/>
      <c r="HC144" s="35"/>
      <c r="HD144" s="35"/>
      <c r="HE144" s="35"/>
      <c r="HF144" s="35"/>
      <c r="HG144" s="35"/>
      <c r="HH144" s="35"/>
      <c r="HI144" s="35"/>
      <c r="HJ144" s="35"/>
      <c r="HK144" s="35"/>
      <c r="HL144" s="35"/>
      <c r="HM144" s="35"/>
      <c r="HN144" s="35"/>
      <c r="HO144" s="35"/>
      <c r="HP144" s="35"/>
      <c r="HQ144" s="35"/>
      <c r="HR144" s="35"/>
      <c r="HS144" s="35"/>
      <c r="HT144" s="35"/>
      <c r="HU144" s="35"/>
      <c r="HV144" s="35"/>
    </row>
    <row r="145" spans="6:230" s="556" customFormat="1">
      <c r="F145" s="499"/>
      <c r="G145" s="449"/>
      <c r="H145" s="35"/>
      <c r="O145" s="35"/>
      <c r="P145" s="35"/>
      <c r="Q145" s="35"/>
      <c r="R145" s="1275"/>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c r="FK145" s="35"/>
      <c r="FL145" s="35"/>
      <c r="FM145" s="35"/>
      <c r="FN145" s="35"/>
      <c r="FO145" s="35"/>
      <c r="FP145" s="35"/>
      <c r="FQ145" s="35"/>
      <c r="FR145" s="35"/>
      <c r="FS145" s="35"/>
      <c r="FT145" s="35"/>
      <c r="FU145" s="35"/>
      <c r="FV145" s="35"/>
      <c r="FW145" s="35"/>
      <c r="FX145" s="35"/>
      <c r="FY145" s="35"/>
      <c r="FZ145" s="35"/>
      <c r="GA145" s="35"/>
      <c r="GB145" s="35"/>
      <c r="GC145" s="35"/>
      <c r="GD145" s="35"/>
      <c r="GE145" s="35"/>
      <c r="GF145" s="35"/>
      <c r="GG145" s="35"/>
      <c r="GH145" s="35"/>
      <c r="GI145" s="35"/>
      <c r="GJ145" s="35"/>
      <c r="GK145" s="35"/>
      <c r="GL145" s="35"/>
      <c r="GM145" s="35"/>
      <c r="GN145" s="35"/>
      <c r="GO145" s="35"/>
      <c r="GP145" s="35"/>
      <c r="GQ145" s="35"/>
      <c r="GR145" s="35"/>
      <c r="GS145" s="35"/>
      <c r="GT145" s="35"/>
      <c r="GU145" s="35"/>
      <c r="GV145" s="35"/>
      <c r="GW145" s="35"/>
      <c r="GX145" s="35"/>
      <c r="GY145" s="35"/>
      <c r="GZ145" s="35"/>
      <c r="HA145" s="35"/>
      <c r="HB145" s="35"/>
      <c r="HC145" s="35"/>
      <c r="HD145" s="35"/>
      <c r="HE145" s="35"/>
      <c r="HF145" s="35"/>
      <c r="HG145" s="35"/>
      <c r="HH145" s="35"/>
      <c r="HI145" s="35"/>
      <c r="HJ145" s="35"/>
      <c r="HK145" s="35"/>
      <c r="HL145" s="35"/>
      <c r="HM145" s="35"/>
      <c r="HN145" s="35"/>
      <c r="HO145" s="35"/>
      <c r="HP145" s="35"/>
      <c r="HQ145" s="35"/>
      <c r="HR145" s="35"/>
      <c r="HS145" s="35"/>
      <c r="HT145" s="35"/>
      <c r="HU145" s="35"/>
      <c r="HV145" s="35"/>
    </row>
    <row r="146" spans="6:230" s="556" customFormat="1">
      <c r="F146" s="499"/>
      <c r="G146" s="449"/>
      <c r="H146" s="35"/>
      <c r="O146" s="35"/>
      <c r="P146" s="35"/>
      <c r="Q146" s="35"/>
      <c r="R146" s="1275"/>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c r="FU146" s="35"/>
      <c r="FV146" s="35"/>
      <c r="FW146" s="35"/>
      <c r="FX146" s="35"/>
      <c r="FY146" s="35"/>
      <c r="FZ146" s="35"/>
      <c r="GA146" s="35"/>
      <c r="GB146" s="35"/>
      <c r="GC146" s="35"/>
      <c r="GD146" s="35"/>
      <c r="GE146" s="35"/>
      <c r="GF146" s="35"/>
      <c r="GG146" s="35"/>
      <c r="GH146" s="35"/>
      <c r="GI146" s="35"/>
      <c r="GJ146" s="35"/>
      <c r="GK146" s="35"/>
      <c r="GL146" s="35"/>
      <c r="GM146" s="35"/>
      <c r="GN146" s="35"/>
      <c r="GO146" s="35"/>
      <c r="GP146" s="35"/>
      <c r="GQ146" s="35"/>
      <c r="GR146" s="35"/>
      <c r="GS146" s="35"/>
      <c r="GT146" s="35"/>
      <c r="GU146" s="35"/>
      <c r="GV146" s="35"/>
      <c r="GW146" s="35"/>
      <c r="GX146" s="35"/>
      <c r="GY146" s="35"/>
      <c r="GZ146" s="35"/>
      <c r="HA146" s="35"/>
      <c r="HB146" s="35"/>
      <c r="HC146" s="35"/>
      <c r="HD146" s="35"/>
      <c r="HE146" s="35"/>
      <c r="HF146" s="35"/>
      <c r="HG146" s="35"/>
      <c r="HH146" s="35"/>
      <c r="HI146" s="35"/>
      <c r="HJ146" s="35"/>
      <c r="HK146" s="35"/>
      <c r="HL146" s="35"/>
      <c r="HM146" s="35"/>
      <c r="HN146" s="35"/>
      <c r="HO146" s="35"/>
      <c r="HP146" s="35"/>
      <c r="HQ146" s="35"/>
      <c r="HR146" s="35"/>
      <c r="HS146" s="35"/>
      <c r="HT146" s="35"/>
      <c r="HU146" s="35"/>
      <c r="HV146" s="35"/>
    </row>
    <row r="147" spans="6:230" s="556" customFormat="1">
      <c r="F147" s="499"/>
      <c r="G147" s="449"/>
      <c r="H147" s="35"/>
      <c r="O147" s="35"/>
      <c r="P147" s="35"/>
      <c r="Q147" s="35"/>
      <c r="R147" s="1275"/>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row>
    <row r="148" spans="6:230" s="556" customFormat="1">
      <c r="F148" s="499"/>
      <c r="G148" s="449"/>
      <c r="H148" s="35"/>
      <c r="O148" s="35"/>
      <c r="P148" s="35"/>
      <c r="Q148" s="35"/>
      <c r="R148" s="1275"/>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35"/>
      <c r="FD148" s="35"/>
      <c r="FE148" s="35"/>
      <c r="FF148" s="35"/>
      <c r="FG148" s="35"/>
      <c r="FH148" s="35"/>
      <c r="FI148" s="35"/>
      <c r="FJ148" s="35"/>
      <c r="FK148" s="35"/>
      <c r="FL148" s="35"/>
      <c r="FM148" s="35"/>
      <c r="FN148" s="35"/>
      <c r="FO148" s="35"/>
      <c r="FP148" s="35"/>
      <c r="FQ148" s="35"/>
      <c r="FR148" s="35"/>
      <c r="FS148" s="35"/>
      <c r="FT148" s="35"/>
      <c r="FU148" s="35"/>
      <c r="FV148" s="35"/>
      <c r="FW148" s="35"/>
      <c r="FX148" s="35"/>
      <c r="FY148" s="35"/>
      <c r="FZ148" s="35"/>
      <c r="GA148" s="35"/>
      <c r="GB148" s="35"/>
      <c r="GC148" s="35"/>
      <c r="GD148" s="35"/>
      <c r="GE148" s="35"/>
      <c r="GF148" s="35"/>
      <c r="GG148" s="35"/>
      <c r="GH148" s="35"/>
      <c r="GI148" s="35"/>
      <c r="GJ148" s="35"/>
      <c r="GK148" s="35"/>
      <c r="GL148" s="35"/>
      <c r="GM148" s="35"/>
      <c r="GN148" s="35"/>
      <c r="GO148" s="35"/>
      <c r="GP148" s="35"/>
      <c r="GQ148" s="35"/>
      <c r="GR148" s="35"/>
      <c r="GS148" s="35"/>
      <c r="GT148" s="35"/>
      <c r="GU148" s="35"/>
      <c r="GV148" s="35"/>
      <c r="GW148" s="35"/>
      <c r="GX148" s="35"/>
      <c r="GY148" s="35"/>
      <c r="GZ148" s="35"/>
      <c r="HA148" s="35"/>
      <c r="HB148" s="35"/>
      <c r="HC148" s="35"/>
      <c r="HD148" s="35"/>
      <c r="HE148" s="35"/>
      <c r="HF148" s="35"/>
      <c r="HG148" s="35"/>
      <c r="HH148" s="35"/>
      <c r="HI148" s="35"/>
      <c r="HJ148" s="35"/>
      <c r="HK148" s="35"/>
      <c r="HL148" s="35"/>
      <c r="HM148" s="35"/>
      <c r="HN148" s="35"/>
      <c r="HO148" s="35"/>
      <c r="HP148" s="35"/>
      <c r="HQ148" s="35"/>
      <c r="HR148" s="35"/>
      <c r="HS148" s="35"/>
      <c r="HT148" s="35"/>
      <c r="HU148" s="35"/>
      <c r="HV148" s="35"/>
    </row>
    <row r="149" spans="6:230" s="556" customFormat="1">
      <c r="F149" s="499"/>
      <c r="G149" s="449"/>
      <c r="H149" s="35"/>
      <c r="O149" s="35"/>
      <c r="P149" s="35"/>
      <c r="Q149" s="35"/>
      <c r="R149" s="1275"/>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35"/>
      <c r="FD149" s="35"/>
      <c r="FE149" s="35"/>
      <c r="FF149" s="35"/>
      <c r="FG149" s="35"/>
      <c r="FH149" s="35"/>
      <c r="FI149" s="35"/>
      <c r="FJ149" s="35"/>
      <c r="FK149" s="35"/>
      <c r="FL149" s="35"/>
      <c r="FM149" s="35"/>
      <c r="FN149" s="35"/>
      <c r="FO149" s="35"/>
      <c r="FP149" s="35"/>
      <c r="FQ149" s="35"/>
      <c r="FR149" s="35"/>
      <c r="FS149" s="35"/>
      <c r="FT149" s="35"/>
      <c r="FU149" s="35"/>
      <c r="FV149" s="35"/>
      <c r="FW149" s="35"/>
      <c r="FX149" s="35"/>
      <c r="FY149" s="35"/>
      <c r="FZ149" s="35"/>
      <c r="GA149" s="35"/>
      <c r="GB149" s="35"/>
      <c r="GC149" s="35"/>
      <c r="GD149" s="35"/>
      <c r="GE149" s="35"/>
      <c r="GF149" s="35"/>
      <c r="GG149" s="35"/>
      <c r="GH149" s="35"/>
      <c r="GI149" s="35"/>
      <c r="GJ149" s="35"/>
      <c r="GK149" s="35"/>
      <c r="GL149" s="35"/>
      <c r="GM149" s="35"/>
      <c r="GN149" s="35"/>
      <c r="GO149" s="35"/>
      <c r="GP149" s="35"/>
      <c r="GQ149" s="35"/>
      <c r="GR149" s="35"/>
      <c r="GS149" s="35"/>
      <c r="GT149" s="35"/>
      <c r="GU149" s="35"/>
      <c r="GV149" s="35"/>
      <c r="GW149" s="35"/>
      <c r="GX149" s="35"/>
      <c r="GY149" s="35"/>
      <c r="GZ149" s="35"/>
      <c r="HA149" s="35"/>
      <c r="HB149" s="35"/>
      <c r="HC149" s="35"/>
      <c r="HD149" s="35"/>
      <c r="HE149" s="35"/>
      <c r="HF149" s="35"/>
      <c r="HG149" s="35"/>
      <c r="HH149" s="35"/>
      <c r="HI149" s="35"/>
      <c r="HJ149" s="35"/>
      <c r="HK149" s="35"/>
      <c r="HL149" s="35"/>
      <c r="HM149" s="35"/>
      <c r="HN149" s="35"/>
      <c r="HO149" s="35"/>
      <c r="HP149" s="35"/>
      <c r="HQ149" s="35"/>
      <c r="HR149" s="35"/>
      <c r="HS149" s="35"/>
      <c r="HT149" s="35"/>
      <c r="HU149" s="35"/>
      <c r="HV149" s="35"/>
    </row>
    <row r="150" spans="6:230" s="556" customFormat="1">
      <c r="F150" s="499"/>
      <c r="G150" s="449"/>
      <c r="H150" s="35"/>
      <c r="O150" s="35"/>
      <c r="P150" s="35"/>
      <c r="Q150" s="35"/>
      <c r="R150" s="1275"/>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35"/>
      <c r="FD150" s="35"/>
      <c r="FE150" s="35"/>
      <c r="FF150" s="35"/>
      <c r="FG150" s="35"/>
      <c r="FH150" s="35"/>
      <c r="FI150" s="35"/>
      <c r="FJ150" s="35"/>
      <c r="FK150" s="35"/>
      <c r="FL150" s="35"/>
      <c r="FM150" s="35"/>
      <c r="FN150" s="35"/>
      <c r="FO150" s="35"/>
      <c r="FP150" s="35"/>
      <c r="FQ150" s="35"/>
      <c r="FR150" s="35"/>
      <c r="FS150" s="35"/>
      <c r="FT150" s="35"/>
      <c r="FU150" s="35"/>
      <c r="FV150" s="35"/>
      <c r="FW150" s="35"/>
      <c r="FX150" s="35"/>
      <c r="FY150" s="35"/>
      <c r="FZ150" s="35"/>
      <c r="GA150" s="35"/>
      <c r="GB150" s="35"/>
      <c r="GC150" s="35"/>
      <c r="GD150" s="35"/>
      <c r="GE150" s="35"/>
      <c r="GF150" s="35"/>
      <c r="GG150" s="35"/>
      <c r="GH150" s="35"/>
      <c r="GI150" s="35"/>
      <c r="GJ150" s="35"/>
      <c r="GK150" s="35"/>
      <c r="GL150" s="35"/>
      <c r="GM150" s="35"/>
      <c r="GN150" s="35"/>
      <c r="GO150" s="35"/>
      <c r="GP150" s="35"/>
      <c r="GQ150" s="35"/>
      <c r="GR150" s="35"/>
      <c r="GS150" s="35"/>
      <c r="GT150" s="35"/>
      <c r="GU150" s="35"/>
      <c r="GV150" s="35"/>
      <c r="GW150" s="35"/>
      <c r="GX150" s="35"/>
      <c r="GY150" s="35"/>
      <c r="GZ150" s="35"/>
      <c r="HA150" s="35"/>
      <c r="HB150" s="35"/>
      <c r="HC150" s="35"/>
      <c r="HD150" s="35"/>
      <c r="HE150" s="35"/>
      <c r="HF150" s="35"/>
      <c r="HG150" s="35"/>
      <c r="HH150" s="35"/>
      <c r="HI150" s="35"/>
      <c r="HJ150" s="35"/>
      <c r="HK150" s="35"/>
      <c r="HL150" s="35"/>
      <c r="HM150" s="35"/>
      <c r="HN150" s="35"/>
      <c r="HO150" s="35"/>
      <c r="HP150" s="35"/>
      <c r="HQ150" s="35"/>
      <c r="HR150" s="35"/>
      <c r="HS150" s="35"/>
      <c r="HT150" s="35"/>
      <c r="HU150" s="35"/>
      <c r="HV150" s="35"/>
    </row>
    <row r="151" spans="6:230" s="556" customFormat="1">
      <c r="F151" s="499"/>
      <c r="G151" s="449"/>
      <c r="H151" s="35"/>
      <c r="O151" s="35"/>
      <c r="P151" s="35"/>
      <c r="Q151" s="35"/>
      <c r="R151" s="1275"/>
      <c r="S151" s="231"/>
      <c r="T151" s="231"/>
      <c r="U151" s="231"/>
      <c r="V151" s="231"/>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c r="FY151" s="35"/>
      <c r="FZ151" s="35"/>
      <c r="GA151" s="35"/>
      <c r="GB151" s="35"/>
      <c r="GC151" s="35"/>
      <c r="GD151" s="35"/>
      <c r="GE151" s="35"/>
      <c r="GF151" s="35"/>
      <c r="GG151" s="35"/>
      <c r="GH151" s="35"/>
      <c r="GI151" s="35"/>
      <c r="GJ151" s="35"/>
      <c r="GK151" s="35"/>
      <c r="GL151" s="35"/>
      <c r="GM151" s="35"/>
      <c r="GN151" s="35"/>
      <c r="GO151" s="35"/>
      <c r="GP151" s="35"/>
      <c r="GQ151" s="35"/>
      <c r="GR151" s="35"/>
      <c r="GS151" s="35"/>
      <c r="GT151" s="35"/>
      <c r="GU151" s="35"/>
      <c r="GV151" s="35"/>
      <c r="GW151" s="35"/>
      <c r="GX151" s="35"/>
      <c r="GY151" s="35"/>
      <c r="GZ151" s="35"/>
      <c r="HA151" s="35"/>
      <c r="HB151" s="35"/>
      <c r="HC151" s="35"/>
      <c r="HD151" s="35"/>
      <c r="HE151" s="35"/>
      <c r="HF151" s="35"/>
      <c r="HG151" s="35"/>
      <c r="HH151" s="35"/>
      <c r="HI151" s="35"/>
      <c r="HJ151" s="35"/>
      <c r="HK151" s="35"/>
      <c r="HL151" s="35"/>
      <c r="HM151" s="35"/>
      <c r="HN151" s="35"/>
      <c r="HO151" s="35"/>
      <c r="HP151" s="35"/>
      <c r="HQ151" s="35"/>
      <c r="HR151" s="35"/>
      <c r="HS151" s="35"/>
      <c r="HT151" s="35"/>
      <c r="HU151" s="35"/>
      <c r="HV151" s="35"/>
    </row>
    <row r="152" spans="6:230" s="556" customFormat="1">
      <c r="F152" s="499"/>
      <c r="G152" s="449"/>
      <c r="H152" s="35"/>
      <c r="O152" s="35"/>
      <c r="P152" s="35"/>
      <c r="Q152" s="35"/>
      <c r="R152" s="1275"/>
      <c r="S152" s="231"/>
      <c r="T152" s="231"/>
      <c r="U152" s="231"/>
      <c r="V152" s="231"/>
      <c r="W152" s="231"/>
      <c r="X152" s="231"/>
      <c r="Y152" s="231"/>
      <c r="Z152" s="231"/>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35"/>
      <c r="FD152" s="35"/>
      <c r="FE152" s="35"/>
      <c r="FF152" s="35"/>
      <c r="FG152" s="35"/>
      <c r="FH152" s="35"/>
      <c r="FI152" s="35"/>
      <c r="FJ152" s="35"/>
      <c r="FK152" s="35"/>
      <c r="FL152" s="35"/>
      <c r="FM152" s="35"/>
      <c r="FN152" s="35"/>
      <c r="FO152" s="35"/>
      <c r="FP152" s="35"/>
      <c r="FQ152" s="35"/>
      <c r="FR152" s="35"/>
      <c r="FS152" s="35"/>
      <c r="FT152" s="35"/>
      <c r="FU152" s="35"/>
      <c r="FV152" s="35"/>
      <c r="FW152" s="35"/>
      <c r="FX152" s="35"/>
      <c r="FY152" s="35"/>
      <c r="FZ152" s="35"/>
      <c r="GA152" s="35"/>
      <c r="GB152" s="35"/>
      <c r="GC152" s="35"/>
      <c r="GD152" s="35"/>
      <c r="GE152" s="35"/>
      <c r="GF152" s="35"/>
      <c r="GG152" s="35"/>
      <c r="GH152" s="35"/>
      <c r="GI152" s="35"/>
      <c r="GJ152" s="35"/>
      <c r="GK152" s="35"/>
      <c r="GL152" s="35"/>
      <c r="GM152" s="35"/>
      <c r="GN152" s="35"/>
      <c r="GO152" s="35"/>
      <c r="GP152" s="35"/>
      <c r="GQ152" s="35"/>
      <c r="GR152" s="35"/>
      <c r="GS152" s="35"/>
      <c r="GT152" s="35"/>
      <c r="GU152" s="35"/>
      <c r="GV152" s="35"/>
      <c r="GW152" s="35"/>
      <c r="GX152" s="35"/>
      <c r="GY152" s="35"/>
      <c r="GZ152" s="35"/>
      <c r="HA152" s="35"/>
      <c r="HB152" s="35"/>
      <c r="HC152" s="35"/>
      <c r="HD152" s="35"/>
      <c r="HE152" s="35"/>
      <c r="HF152" s="35"/>
      <c r="HG152" s="35"/>
      <c r="HH152" s="35"/>
      <c r="HI152" s="35"/>
      <c r="HJ152" s="35"/>
      <c r="HK152" s="35"/>
      <c r="HL152" s="35"/>
      <c r="HM152" s="35"/>
      <c r="HN152" s="35"/>
      <c r="HO152" s="35"/>
      <c r="HP152" s="35"/>
      <c r="HQ152" s="35"/>
      <c r="HR152" s="35"/>
      <c r="HS152" s="35"/>
      <c r="HT152" s="35"/>
      <c r="HU152" s="35"/>
      <c r="HV152" s="35"/>
    </row>
    <row r="153" spans="6:230" s="556" customFormat="1">
      <c r="F153" s="499"/>
      <c r="G153" s="449"/>
      <c r="H153" s="35"/>
      <c r="O153" s="35"/>
      <c r="P153" s="35"/>
      <c r="Q153" s="35"/>
      <c r="R153" s="1275"/>
      <c r="S153" s="231"/>
      <c r="T153" s="231"/>
      <c r="U153" s="231"/>
      <c r="V153" s="231"/>
      <c r="W153" s="231"/>
      <c r="X153" s="231"/>
      <c r="Y153" s="231"/>
      <c r="Z153" s="231"/>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35"/>
      <c r="FD153" s="35"/>
      <c r="FE153" s="35"/>
      <c r="FF153" s="35"/>
      <c r="FG153" s="35"/>
      <c r="FH153" s="35"/>
      <c r="FI153" s="35"/>
      <c r="FJ153" s="35"/>
      <c r="FK153" s="35"/>
      <c r="FL153" s="35"/>
      <c r="FM153" s="35"/>
      <c r="FN153" s="35"/>
      <c r="FO153" s="35"/>
      <c r="FP153" s="35"/>
      <c r="FQ153" s="35"/>
      <c r="FR153" s="35"/>
      <c r="FS153" s="35"/>
      <c r="FT153" s="35"/>
      <c r="FU153" s="35"/>
      <c r="FV153" s="35"/>
      <c r="FW153" s="35"/>
      <c r="FX153" s="35"/>
      <c r="FY153" s="35"/>
      <c r="FZ153" s="35"/>
      <c r="GA153" s="35"/>
      <c r="GB153" s="35"/>
      <c r="GC153" s="35"/>
      <c r="GD153" s="35"/>
      <c r="GE153" s="35"/>
      <c r="GF153" s="35"/>
      <c r="GG153" s="35"/>
      <c r="GH153" s="35"/>
      <c r="GI153" s="35"/>
      <c r="GJ153" s="35"/>
      <c r="GK153" s="35"/>
      <c r="GL153" s="35"/>
      <c r="GM153" s="35"/>
      <c r="GN153" s="35"/>
      <c r="GO153" s="35"/>
      <c r="GP153" s="35"/>
      <c r="GQ153" s="35"/>
      <c r="GR153" s="35"/>
      <c r="GS153" s="35"/>
      <c r="GT153" s="35"/>
      <c r="GU153" s="35"/>
      <c r="GV153" s="35"/>
      <c r="GW153" s="35"/>
      <c r="GX153" s="35"/>
      <c r="GY153" s="35"/>
      <c r="GZ153" s="35"/>
      <c r="HA153" s="35"/>
      <c r="HB153" s="35"/>
      <c r="HC153" s="35"/>
      <c r="HD153" s="35"/>
      <c r="HE153" s="35"/>
      <c r="HF153" s="35"/>
      <c r="HG153" s="35"/>
      <c r="HH153" s="35"/>
      <c r="HI153" s="35"/>
      <c r="HJ153" s="35"/>
      <c r="HK153" s="35"/>
      <c r="HL153" s="35"/>
      <c r="HM153" s="35"/>
      <c r="HN153" s="35"/>
      <c r="HO153" s="35"/>
      <c r="HP153" s="35"/>
      <c r="HQ153" s="35"/>
      <c r="HR153" s="35"/>
      <c r="HS153" s="35"/>
      <c r="HT153" s="35"/>
      <c r="HU153" s="35"/>
      <c r="HV153" s="35"/>
    </row>
    <row r="154" spans="6:230" s="556" customFormat="1" ht="24" customHeight="1">
      <c r="F154" s="499"/>
      <c r="G154" s="449"/>
      <c r="H154" s="35"/>
      <c r="O154" s="35"/>
      <c r="P154" s="35"/>
      <c r="Q154" s="35"/>
      <c r="R154" s="1275"/>
      <c r="S154" s="231"/>
      <c r="T154" s="231"/>
      <c r="U154" s="231"/>
      <c r="V154" s="231"/>
      <c r="W154" s="231"/>
      <c r="X154" s="231"/>
      <c r="Y154" s="231"/>
      <c r="Z154" s="231"/>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35"/>
      <c r="FK154" s="35"/>
      <c r="FL154" s="35"/>
      <c r="FM154" s="35"/>
      <c r="FN154" s="35"/>
      <c r="FO154" s="35"/>
      <c r="FP154" s="35"/>
      <c r="FQ154" s="35"/>
      <c r="FR154" s="35"/>
      <c r="FS154" s="35"/>
      <c r="FT154" s="35"/>
      <c r="FU154" s="35"/>
      <c r="FV154" s="35"/>
      <c r="FW154" s="35"/>
      <c r="FX154" s="35"/>
      <c r="FY154" s="35"/>
      <c r="FZ154" s="35"/>
      <c r="GA154" s="35"/>
      <c r="GB154" s="35"/>
      <c r="GC154" s="35"/>
      <c r="GD154" s="35"/>
      <c r="GE154" s="35"/>
      <c r="GF154" s="35"/>
      <c r="GG154" s="35"/>
      <c r="GH154" s="35"/>
      <c r="GI154" s="35"/>
      <c r="GJ154" s="35"/>
      <c r="GK154" s="35"/>
      <c r="GL154" s="35"/>
      <c r="GM154" s="35"/>
      <c r="GN154" s="35"/>
      <c r="GO154" s="35"/>
      <c r="GP154" s="35"/>
      <c r="GQ154" s="35"/>
      <c r="GR154" s="35"/>
      <c r="GS154" s="35"/>
      <c r="GT154" s="35"/>
      <c r="GU154" s="35"/>
      <c r="GV154" s="35"/>
      <c r="GW154" s="35"/>
      <c r="GX154" s="35"/>
      <c r="GY154" s="35"/>
      <c r="GZ154" s="35"/>
      <c r="HA154" s="35"/>
      <c r="HB154" s="35"/>
      <c r="HC154" s="35"/>
      <c r="HD154" s="35"/>
      <c r="HE154" s="35"/>
      <c r="HF154" s="35"/>
      <c r="HG154" s="35"/>
      <c r="HH154" s="35"/>
      <c r="HI154" s="35"/>
      <c r="HJ154" s="35"/>
      <c r="HK154" s="35"/>
      <c r="HL154" s="35"/>
      <c r="HM154" s="35"/>
      <c r="HN154" s="35"/>
      <c r="HO154" s="35"/>
      <c r="HP154" s="35"/>
      <c r="HQ154" s="35"/>
      <c r="HR154" s="35"/>
      <c r="HS154" s="35"/>
      <c r="HT154" s="35"/>
      <c r="HU154" s="35"/>
      <c r="HV154" s="35"/>
    </row>
    <row r="155" spans="6:230" s="556" customFormat="1">
      <c r="F155" s="499"/>
      <c r="G155" s="449"/>
      <c r="H155" s="35"/>
      <c r="O155" s="35"/>
      <c r="P155" s="35"/>
      <c r="Q155" s="35"/>
      <c r="R155" s="1275"/>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EV155" s="35"/>
      <c r="EW155" s="35"/>
      <c r="EX155" s="35"/>
      <c r="EY155" s="35"/>
      <c r="EZ155" s="35"/>
      <c r="FA155" s="35"/>
      <c r="FB155" s="35"/>
      <c r="FC155" s="35"/>
      <c r="FD155" s="35"/>
      <c r="FE155" s="35"/>
      <c r="FF155" s="35"/>
      <c r="FG155" s="35"/>
      <c r="FH155" s="35"/>
      <c r="FI155" s="35"/>
      <c r="FJ155" s="35"/>
      <c r="FK155" s="35"/>
      <c r="FL155" s="35"/>
      <c r="FM155" s="35"/>
      <c r="FN155" s="35"/>
      <c r="FO155" s="35"/>
      <c r="FP155" s="35"/>
      <c r="FQ155" s="35"/>
      <c r="FR155" s="35"/>
      <c r="FS155" s="35"/>
      <c r="FT155" s="35"/>
      <c r="FU155" s="35"/>
      <c r="FV155" s="35"/>
      <c r="FW155" s="35"/>
      <c r="FX155" s="35"/>
      <c r="FY155" s="35"/>
      <c r="FZ155" s="35"/>
      <c r="GA155" s="35"/>
      <c r="GB155" s="35"/>
      <c r="GC155" s="35"/>
      <c r="GD155" s="35"/>
      <c r="GE155" s="35"/>
      <c r="GF155" s="35"/>
      <c r="GG155" s="35"/>
      <c r="GH155" s="35"/>
      <c r="GI155" s="35"/>
      <c r="GJ155" s="35"/>
      <c r="GK155" s="35"/>
      <c r="GL155" s="35"/>
      <c r="GM155" s="35"/>
      <c r="GN155" s="35"/>
      <c r="GO155" s="35"/>
      <c r="GP155" s="35"/>
      <c r="GQ155" s="35"/>
      <c r="GR155" s="35"/>
      <c r="GS155" s="35"/>
      <c r="GT155" s="35"/>
      <c r="GU155" s="35"/>
      <c r="GV155" s="35"/>
      <c r="GW155" s="35"/>
      <c r="GX155" s="35"/>
      <c r="GY155" s="35"/>
      <c r="GZ155" s="35"/>
      <c r="HA155" s="35"/>
      <c r="HB155" s="35"/>
      <c r="HC155" s="35"/>
      <c r="HD155" s="35"/>
      <c r="HE155" s="35"/>
      <c r="HF155" s="35"/>
      <c r="HG155" s="35"/>
      <c r="HH155" s="35"/>
      <c r="HI155" s="35"/>
      <c r="HJ155" s="35"/>
      <c r="HK155" s="35"/>
      <c r="HL155" s="35"/>
      <c r="HM155" s="35"/>
      <c r="HN155" s="35"/>
      <c r="HO155" s="35"/>
      <c r="HP155" s="35"/>
      <c r="HQ155" s="35"/>
      <c r="HR155" s="35"/>
      <c r="HS155" s="35"/>
      <c r="HT155" s="35"/>
      <c r="HU155" s="35"/>
      <c r="HV155" s="35"/>
    </row>
    <row r="156" spans="6:230" s="556" customFormat="1">
      <c r="F156" s="499"/>
      <c r="G156" s="449"/>
      <c r="H156" s="35"/>
      <c r="O156" s="35"/>
      <c r="P156" s="35"/>
      <c r="Q156" s="35"/>
      <c r="R156" s="1275"/>
      <c r="S156" s="231"/>
      <c r="T156" s="231"/>
      <c r="U156" s="231"/>
      <c r="V156" s="231"/>
      <c r="W156" s="231"/>
      <c r="X156" s="231"/>
      <c r="Y156" s="231"/>
      <c r="Z156" s="231"/>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EV156" s="35"/>
      <c r="EW156" s="35"/>
      <c r="EX156" s="35"/>
      <c r="EY156" s="35"/>
      <c r="EZ156" s="35"/>
      <c r="FA156" s="35"/>
      <c r="FB156" s="35"/>
      <c r="FC156" s="35"/>
      <c r="FD156" s="35"/>
      <c r="FE156" s="35"/>
      <c r="FF156" s="35"/>
      <c r="FG156" s="35"/>
      <c r="FH156" s="35"/>
      <c r="FI156" s="35"/>
      <c r="FJ156" s="35"/>
      <c r="FK156" s="35"/>
      <c r="FL156" s="35"/>
      <c r="FM156" s="35"/>
      <c r="FN156" s="35"/>
      <c r="FO156" s="35"/>
      <c r="FP156" s="35"/>
      <c r="FQ156" s="35"/>
      <c r="FR156" s="35"/>
      <c r="FS156" s="35"/>
      <c r="FT156" s="35"/>
      <c r="FU156" s="35"/>
      <c r="FV156" s="35"/>
      <c r="FW156" s="35"/>
      <c r="FX156" s="35"/>
      <c r="FY156" s="35"/>
      <c r="FZ156" s="35"/>
      <c r="GA156" s="35"/>
      <c r="GB156" s="35"/>
      <c r="GC156" s="35"/>
      <c r="GD156" s="35"/>
      <c r="GE156" s="35"/>
      <c r="GF156" s="35"/>
      <c r="GG156" s="35"/>
      <c r="GH156" s="35"/>
      <c r="GI156" s="35"/>
      <c r="GJ156" s="35"/>
      <c r="GK156" s="35"/>
      <c r="GL156" s="35"/>
      <c r="GM156" s="35"/>
      <c r="GN156" s="35"/>
      <c r="GO156" s="35"/>
      <c r="GP156" s="35"/>
      <c r="GQ156" s="35"/>
      <c r="GR156" s="35"/>
      <c r="GS156" s="35"/>
      <c r="GT156" s="35"/>
      <c r="GU156" s="35"/>
      <c r="GV156" s="35"/>
      <c r="GW156" s="35"/>
      <c r="GX156" s="35"/>
      <c r="GY156" s="35"/>
      <c r="GZ156" s="35"/>
      <c r="HA156" s="35"/>
      <c r="HB156" s="35"/>
      <c r="HC156" s="35"/>
      <c r="HD156" s="35"/>
      <c r="HE156" s="35"/>
      <c r="HF156" s="35"/>
      <c r="HG156" s="35"/>
      <c r="HH156" s="35"/>
      <c r="HI156" s="35"/>
      <c r="HJ156" s="35"/>
      <c r="HK156" s="35"/>
      <c r="HL156" s="35"/>
      <c r="HM156" s="35"/>
      <c r="HN156" s="35"/>
      <c r="HO156" s="35"/>
      <c r="HP156" s="35"/>
      <c r="HQ156" s="35"/>
      <c r="HR156" s="35"/>
      <c r="HS156" s="35"/>
      <c r="HT156" s="35"/>
      <c r="HU156" s="35"/>
      <c r="HV156" s="35"/>
    </row>
    <row r="157" spans="6:230" s="556" customFormat="1">
      <c r="F157" s="499"/>
      <c r="G157" s="449"/>
      <c r="H157" s="35"/>
      <c r="O157" s="35"/>
      <c r="P157" s="35"/>
      <c r="Q157" s="35"/>
      <c r="R157" s="1275"/>
      <c r="S157" s="231"/>
      <c r="T157" s="231"/>
      <c r="U157" s="231"/>
      <c r="V157" s="231"/>
      <c r="W157" s="231"/>
      <c r="X157" s="231"/>
      <c r="Y157" s="231"/>
      <c r="Z157" s="231"/>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c r="FY157" s="35"/>
      <c r="FZ157" s="35"/>
      <c r="GA157" s="35"/>
      <c r="GB157" s="35"/>
      <c r="GC157" s="35"/>
      <c r="GD157" s="35"/>
      <c r="GE157" s="35"/>
      <c r="GF157" s="35"/>
      <c r="GG157" s="35"/>
      <c r="GH157" s="35"/>
      <c r="GI157" s="35"/>
      <c r="GJ157" s="35"/>
      <c r="GK157" s="35"/>
      <c r="GL157" s="35"/>
      <c r="GM157" s="35"/>
      <c r="GN157" s="35"/>
      <c r="GO157" s="35"/>
      <c r="GP157" s="35"/>
      <c r="GQ157" s="35"/>
      <c r="GR157" s="35"/>
      <c r="GS157" s="35"/>
      <c r="GT157" s="35"/>
      <c r="GU157" s="35"/>
      <c r="GV157" s="35"/>
      <c r="GW157" s="35"/>
      <c r="GX157" s="35"/>
      <c r="GY157" s="35"/>
      <c r="GZ157" s="35"/>
      <c r="HA157" s="35"/>
      <c r="HB157" s="35"/>
      <c r="HC157" s="35"/>
      <c r="HD157" s="35"/>
      <c r="HE157" s="35"/>
      <c r="HF157" s="35"/>
      <c r="HG157" s="35"/>
      <c r="HH157" s="35"/>
      <c r="HI157" s="35"/>
      <c r="HJ157" s="35"/>
      <c r="HK157" s="35"/>
      <c r="HL157" s="35"/>
      <c r="HM157" s="35"/>
      <c r="HN157" s="35"/>
      <c r="HO157" s="35"/>
      <c r="HP157" s="35"/>
      <c r="HQ157" s="35"/>
      <c r="HR157" s="35"/>
      <c r="HS157" s="35"/>
      <c r="HT157" s="35"/>
      <c r="HU157" s="35"/>
      <c r="HV157" s="35"/>
    </row>
    <row r="158" spans="6:230" s="556" customFormat="1">
      <c r="F158" s="499"/>
      <c r="G158" s="449"/>
      <c r="H158" s="35"/>
      <c r="O158" s="35"/>
      <c r="P158" s="35"/>
      <c r="Q158" s="35"/>
      <c r="R158" s="1275"/>
      <c r="S158" s="231"/>
      <c r="T158" s="231"/>
      <c r="U158" s="231"/>
      <c r="V158" s="231"/>
      <c r="W158" s="231"/>
      <c r="X158" s="231"/>
      <c r="Y158" s="231"/>
      <c r="Z158" s="23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5"/>
      <c r="FM158" s="35"/>
      <c r="FN158" s="35"/>
      <c r="FO158" s="35"/>
      <c r="FP158" s="35"/>
      <c r="FQ158" s="35"/>
      <c r="FR158" s="35"/>
      <c r="FS158" s="35"/>
      <c r="FT158" s="35"/>
      <c r="FU158" s="35"/>
      <c r="FV158" s="35"/>
      <c r="FW158" s="35"/>
      <c r="FX158" s="35"/>
      <c r="FY158" s="35"/>
      <c r="FZ158" s="35"/>
      <c r="GA158" s="35"/>
      <c r="GB158" s="35"/>
      <c r="GC158" s="35"/>
      <c r="GD158" s="35"/>
      <c r="GE158" s="35"/>
      <c r="GF158" s="35"/>
      <c r="GG158" s="35"/>
      <c r="GH158" s="35"/>
      <c r="GI158" s="35"/>
      <c r="GJ158" s="35"/>
      <c r="GK158" s="35"/>
      <c r="GL158" s="35"/>
      <c r="GM158" s="35"/>
      <c r="GN158" s="35"/>
      <c r="GO158" s="35"/>
      <c r="GP158" s="35"/>
      <c r="GQ158" s="35"/>
      <c r="GR158" s="35"/>
      <c r="GS158" s="35"/>
      <c r="GT158" s="35"/>
      <c r="GU158" s="35"/>
      <c r="GV158" s="35"/>
      <c r="GW158" s="35"/>
      <c r="GX158" s="35"/>
      <c r="GY158" s="35"/>
      <c r="GZ158" s="35"/>
      <c r="HA158" s="35"/>
      <c r="HB158" s="35"/>
      <c r="HC158" s="35"/>
      <c r="HD158" s="35"/>
      <c r="HE158" s="35"/>
      <c r="HF158" s="35"/>
      <c r="HG158" s="35"/>
      <c r="HH158" s="35"/>
      <c r="HI158" s="35"/>
      <c r="HJ158" s="35"/>
      <c r="HK158" s="35"/>
      <c r="HL158" s="35"/>
      <c r="HM158" s="35"/>
      <c r="HN158" s="35"/>
      <c r="HO158" s="35"/>
      <c r="HP158" s="35"/>
      <c r="HQ158" s="35"/>
      <c r="HR158" s="35"/>
      <c r="HS158" s="35"/>
      <c r="HT158" s="35"/>
      <c r="HU158" s="35"/>
      <c r="HV158" s="35"/>
    </row>
    <row r="159" spans="6:230" s="556" customFormat="1">
      <c r="F159" s="499"/>
      <c r="G159" s="449"/>
      <c r="H159" s="35"/>
      <c r="O159" s="35"/>
      <c r="P159" s="35"/>
      <c r="Q159" s="35"/>
      <c r="R159" s="1275"/>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row>
    <row r="160" spans="6:230" s="556" customFormat="1">
      <c r="F160" s="499"/>
      <c r="G160" s="449"/>
      <c r="H160" s="35"/>
      <c r="O160" s="35"/>
      <c r="P160" s="35"/>
      <c r="Q160" s="35"/>
      <c r="R160" s="1275"/>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35"/>
      <c r="FD160" s="35"/>
      <c r="FE160" s="35"/>
      <c r="FF160" s="35"/>
      <c r="FG160" s="35"/>
      <c r="FH160" s="35"/>
      <c r="FI160" s="35"/>
      <c r="FJ160" s="35"/>
      <c r="FK160" s="35"/>
      <c r="FL160" s="35"/>
      <c r="FM160" s="35"/>
      <c r="FN160" s="35"/>
      <c r="FO160" s="35"/>
      <c r="FP160" s="35"/>
      <c r="FQ160" s="35"/>
      <c r="FR160" s="35"/>
      <c r="FS160" s="35"/>
      <c r="FT160" s="35"/>
      <c r="FU160" s="35"/>
      <c r="FV160" s="35"/>
      <c r="FW160" s="35"/>
      <c r="FX160" s="35"/>
      <c r="FY160" s="35"/>
      <c r="FZ160" s="35"/>
      <c r="GA160" s="35"/>
      <c r="GB160" s="35"/>
      <c r="GC160" s="35"/>
      <c r="GD160" s="35"/>
      <c r="GE160" s="35"/>
      <c r="GF160" s="35"/>
      <c r="GG160" s="35"/>
      <c r="GH160" s="35"/>
      <c r="GI160" s="35"/>
      <c r="GJ160" s="35"/>
      <c r="GK160" s="35"/>
      <c r="GL160" s="35"/>
      <c r="GM160" s="35"/>
      <c r="GN160" s="35"/>
      <c r="GO160" s="35"/>
      <c r="GP160" s="35"/>
      <c r="GQ160" s="35"/>
      <c r="GR160" s="35"/>
      <c r="GS160" s="35"/>
      <c r="GT160" s="35"/>
      <c r="GU160" s="35"/>
      <c r="GV160" s="35"/>
      <c r="GW160" s="35"/>
      <c r="GX160" s="35"/>
      <c r="GY160" s="35"/>
      <c r="GZ160" s="35"/>
      <c r="HA160" s="35"/>
      <c r="HB160" s="35"/>
      <c r="HC160" s="35"/>
      <c r="HD160" s="35"/>
      <c r="HE160" s="35"/>
      <c r="HF160" s="35"/>
      <c r="HG160" s="35"/>
      <c r="HH160" s="35"/>
      <c r="HI160" s="35"/>
      <c r="HJ160" s="35"/>
      <c r="HK160" s="35"/>
      <c r="HL160" s="35"/>
      <c r="HM160" s="35"/>
      <c r="HN160" s="35"/>
      <c r="HO160" s="35"/>
      <c r="HP160" s="35"/>
      <c r="HQ160" s="35"/>
      <c r="HR160" s="35"/>
      <c r="HS160" s="35"/>
      <c r="HT160" s="35"/>
      <c r="HU160" s="35"/>
      <c r="HV160" s="35"/>
    </row>
    <row r="161" spans="6:230" s="556" customFormat="1">
      <c r="F161" s="499"/>
      <c r="G161" s="449"/>
      <c r="H161" s="35"/>
      <c r="O161" s="35"/>
      <c r="P161" s="35"/>
      <c r="Q161" s="35"/>
      <c r="R161" s="1275"/>
      <c r="S161" s="231"/>
      <c r="T161" s="231"/>
      <c r="U161" s="231"/>
      <c r="V161" s="231"/>
      <c r="W161" s="231"/>
      <c r="X161" s="231"/>
      <c r="Y161" s="231"/>
      <c r="Z161" s="231"/>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35"/>
      <c r="FU161" s="35"/>
      <c r="FV161" s="35"/>
      <c r="FW161" s="35"/>
      <c r="FX161" s="35"/>
      <c r="FY161" s="35"/>
      <c r="FZ161" s="35"/>
      <c r="GA161" s="35"/>
      <c r="GB161" s="35"/>
      <c r="GC161" s="35"/>
      <c r="GD161" s="35"/>
      <c r="GE161" s="35"/>
      <c r="GF161" s="35"/>
      <c r="GG161" s="35"/>
      <c r="GH161" s="35"/>
      <c r="GI161" s="35"/>
      <c r="GJ161" s="35"/>
      <c r="GK161" s="35"/>
      <c r="GL161" s="35"/>
      <c r="GM161" s="35"/>
      <c r="GN161" s="35"/>
      <c r="GO161" s="35"/>
      <c r="GP161" s="35"/>
      <c r="GQ161" s="35"/>
      <c r="GR161" s="35"/>
      <c r="GS161" s="35"/>
      <c r="GT161" s="35"/>
      <c r="GU161" s="35"/>
      <c r="GV161" s="35"/>
      <c r="GW161" s="35"/>
      <c r="GX161" s="35"/>
      <c r="GY161" s="35"/>
      <c r="GZ161" s="35"/>
      <c r="HA161" s="35"/>
      <c r="HB161" s="35"/>
      <c r="HC161" s="35"/>
      <c r="HD161" s="35"/>
      <c r="HE161" s="35"/>
      <c r="HF161" s="35"/>
      <c r="HG161" s="35"/>
      <c r="HH161" s="35"/>
      <c r="HI161" s="35"/>
      <c r="HJ161" s="35"/>
      <c r="HK161" s="35"/>
      <c r="HL161" s="35"/>
      <c r="HM161" s="35"/>
      <c r="HN161" s="35"/>
      <c r="HO161" s="35"/>
      <c r="HP161" s="35"/>
      <c r="HQ161" s="35"/>
      <c r="HR161" s="35"/>
      <c r="HS161" s="35"/>
      <c r="HT161" s="35"/>
      <c r="HU161" s="35"/>
      <c r="HV161" s="35"/>
    </row>
    <row r="162" spans="6:230" s="556" customFormat="1">
      <c r="F162" s="499"/>
      <c r="G162" s="449"/>
      <c r="H162" s="35"/>
      <c r="O162" s="35"/>
      <c r="P162" s="35"/>
      <c r="Q162" s="35"/>
      <c r="R162" s="1275"/>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35"/>
      <c r="FP162" s="35"/>
      <c r="FQ162" s="35"/>
      <c r="FR162" s="35"/>
      <c r="FS162" s="35"/>
      <c r="FT162" s="35"/>
      <c r="FU162" s="35"/>
      <c r="FV162" s="35"/>
      <c r="FW162" s="35"/>
      <c r="FX162" s="35"/>
      <c r="FY162" s="35"/>
      <c r="FZ162" s="35"/>
      <c r="GA162" s="35"/>
      <c r="GB162" s="35"/>
      <c r="GC162" s="35"/>
      <c r="GD162" s="35"/>
      <c r="GE162" s="35"/>
      <c r="GF162" s="35"/>
      <c r="GG162" s="35"/>
      <c r="GH162" s="35"/>
      <c r="GI162" s="35"/>
      <c r="GJ162" s="35"/>
      <c r="GK162" s="35"/>
      <c r="GL162" s="35"/>
      <c r="GM162" s="35"/>
      <c r="GN162" s="35"/>
      <c r="GO162" s="35"/>
      <c r="GP162" s="35"/>
      <c r="GQ162" s="35"/>
      <c r="GR162" s="35"/>
      <c r="GS162" s="35"/>
      <c r="GT162" s="35"/>
      <c r="GU162" s="35"/>
      <c r="GV162" s="35"/>
      <c r="GW162" s="35"/>
      <c r="GX162" s="35"/>
      <c r="GY162" s="35"/>
      <c r="GZ162" s="35"/>
      <c r="HA162" s="35"/>
      <c r="HB162" s="35"/>
      <c r="HC162" s="35"/>
      <c r="HD162" s="35"/>
      <c r="HE162" s="35"/>
      <c r="HF162" s="35"/>
      <c r="HG162" s="35"/>
      <c r="HH162" s="35"/>
      <c r="HI162" s="35"/>
      <c r="HJ162" s="35"/>
      <c r="HK162" s="35"/>
      <c r="HL162" s="35"/>
      <c r="HM162" s="35"/>
      <c r="HN162" s="35"/>
      <c r="HO162" s="35"/>
      <c r="HP162" s="35"/>
      <c r="HQ162" s="35"/>
      <c r="HR162" s="35"/>
      <c r="HS162" s="35"/>
      <c r="HT162" s="35"/>
      <c r="HU162" s="35"/>
      <c r="HV162" s="35"/>
    </row>
    <row r="163" spans="6:230" s="556" customFormat="1">
      <c r="F163" s="499"/>
      <c r="G163" s="449"/>
      <c r="H163" s="35"/>
      <c r="O163" s="35"/>
      <c r="P163" s="35"/>
      <c r="Q163" s="35"/>
      <c r="R163" s="1275"/>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EV163" s="35"/>
      <c r="EW163" s="35"/>
      <c r="EX163" s="35"/>
      <c r="EY163" s="35"/>
      <c r="EZ163" s="35"/>
      <c r="FA163" s="35"/>
      <c r="FB163" s="35"/>
      <c r="FC163" s="35"/>
      <c r="FD163" s="35"/>
      <c r="FE163" s="35"/>
      <c r="FF163" s="35"/>
      <c r="FG163" s="35"/>
      <c r="FH163" s="35"/>
      <c r="FI163" s="35"/>
      <c r="FJ163" s="35"/>
      <c r="FK163" s="35"/>
      <c r="FL163" s="35"/>
      <c r="FM163" s="35"/>
      <c r="FN163" s="35"/>
      <c r="FO163" s="35"/>
      <c r="FP163" s="35"/>
      <c r="FQ163" s="35"/>
      <c r="FR163" s="35"/>
      <c r="FS163" s="35"/>
      <c r="FT163" s="35"/>
      <c r="FU163" s="35"/>
      <c r="FV163" s="35"/>
      <c r="FW163" s="35"/>
      <c r="FX163" s="35"/>
      <c r="FY163" s="35"/>
      <c r="FZ163" s="35"/>
      <c r="GA163" s="35"/>
      <c r="GB163" s="35"/>
      <c r="GC163" s="35"/>
      <c r="GD163" s="35"/>
      <c r="GE163" s="35"/>
      <c r="GF163" s="35"/>
      <c r="GG163" s="35"/>
      <c r="GH163" s="35"/>
      <c r="GI163" s="35"/>
      <c r="GJ163" s="35"/>
      <c r="GK163" s="35"/>
      <c r="GL163" s="35"/>
      <c r="GM163" s="35"/>
      <c r="GN163" s="35"/>
      <c r="GO163" s="35"/>
      <c r="GP163" s="35"/>
      <c r="GQ163" s="35"/>
      <c r="GR163" s="35"/>
      <c r="GS163" s="35"/>
      <c r="GT163" s="35"/>
      <c r="GU163" s="35"/>
      <c r="GV163" s="35"/>
      <c r="GW163" s="35"/>
      <c r="GX163" s="35"/>
      <c r="GY163" s="35"/>
      <c r="GZ163" s="35"/>
      <c r="HA163" s="35"/>
      <c r="HB163" s="35"/>
      <c r="HC163" s="35"/>
      <c r="HD163" s="35"/>
      <c r="HE163" s="35"/>
      <c r="HF163" s="35"/>
      <c r="HG163" s="35"/>
      <c r="HH163" s="35"/>
      <c r="HI163" s="35"/>
      <c r="HJ163" s="35"/>
      <c r="HK163" s="35"/>
      <c r="HL163" s="35"/>
      <c r="HM163" s="35"/>
      <c r="HN163" s="35"/>
      <c r="HO163" s="35"/>
      <c r="HP163" s="35"/>
      <c r="HQ163" s="35"/>
      <c r="HR163" s="35"/>
      <c r="HS163" s="35"/>
      <c r="HT163" s="35"/>
      <c r="HU163" s="35"/>
      <c r="HV163" s="35"/>
    </row>
    <row r="164" spans="6:230" s="556" customFormat="1">
      <c r="F164" s="499"/>
      <c r="G164" s="449"/>
      <c r="H164" s="35"/>
      <c r="O164" s="35"/>
      <c r="P164" s="35"/>
      <c r="Q164" s="35"/>
      <c r="R164" s="1275"/>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row>
    <row r="165" spans="6:230" s="556" customFormat="1" ht="24" customHeight="1">
      <c r="F165" s="499"/>
      <c r="G165" s="449"/>
      <c r="H165" s="35"/>
      <c r="O165" s="35"/>
      <c r="P165" s="35"/>
      <c r="Q165" s="35"/>
      <c r="R165" s="1275"/>
      <c r="S165" s="231"/>
      <c r="T165" s="231"/>
      <c r="U165" s="231"/>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5"/>
      <c r="FM165" s="35"/>
      <c r="FN165" s="35"/>
      <c r="FO165" s="35"/>
      <c r="FP165" s="35"/>
      <c r="FQ165" s="35"/>
      <c r="FR165" s="35"/>
      <c r="FS165" s="35"/>
      <c r="FT165" s="35"/>
      <c r="FU165" s="35"/>
      <c r="FV165" s="35"/>
      <c r="FW165" s="35"/>
      <c r="FX165" s="35"/>
      <c r="FY165" s="35"/>
      <c r="FZ165" s="35"/>
      <c r="GA165" s="35"/>
      <c r="GB165" s="35"/>
      <c r="GC165" s="35"/>
      <c r="GD165" s="35"/>
      <c r="GE165" s="35"/>
      <c r="GF165" s="35"/>
      <c r="GG165" s="35"/>
      <c r="GH165" s="35"/>
      <c r="GI165" s="35"/>
      <c r="GJ165" s="35"/>
      <c r="GK165" s="35"/>
      <c r="GL165" s="35"/>
      <c r="GM165" s="35"/>
      <c r="GN165" s="35"/>
      <c r="GO165" s="35"/>
      <c r="GP165" s="35"/>
      <c r="GQ165" s="35"/>
      <c r="GR165" s="35"/>
      <c r="GS165" s="35"/>
      <c r="GT165" s="35"/>
      <c r="GU165" s="35"/>
      <c r="GV165" s="35"/>
      <c r="GW165" s="35"/>
      <c r="GX165" s="35"/>
      <c r="GY165" s="35"/>
      <c r="GZ165" s="35"/>
      <c r="HA165" s="35"/>
      <c r="HB165" s="35"/>
      <c r="HC165" s="35"/>
      <c r="HD165" s="35"/>
      <c r="HE165" s="35"/>
      <c r="HF165" s="35"/>
      <c r="HG165" s="35"/>
      <c r="HH165" s="35"/>
      <c r="HI165" s="35"/>
      <c r="HJ165" s="35"/>
      <c r="HK165" s="35"/>
      <c r="HL165" s="35"/>
      <c r="HM165" s="35"/>
      <c r="HN165" s="35"/>
      <c r="HO165" s="35"/>
      <c r="HP165" s="35"/>
      <c r="HQ165" s="35"/>
      <c r="HR165" s="35"/>
      <c r="HS165" s="35"/>
      <c r="HT165" s="35"/>
      <c r="HU165" s="35"/>
      <c r="HV165" s="35"/>
    </row>
    <row r="166" spans="6:230" s="556" customFormat="1">
      <c r="F166" s="499"/>
      <c r="G166" s="449"/>
      <c r="H166" s="35"/>
      <c r="O166" s="35"/>
      <c r="P166" s="35"/>
      <c r="Q166" s="35"/>
      <c r="R166" s="1275"/>
      <c r="S166" s="231"/>
      <c r="T166" s="231"/>
      <c r="U166" s="231"/>
      <c r="V166" s="231"/>
      <c r="W166" s="231"/>
      <c r="X166" s="231"/>
      <c r="Y166" s="231"/>
      <c r="Z166" s="231"/>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EV166" s="35"/>
      <c r="EW166" s="35"/>
      <c r="EX166" s="35"/>
      <c r="EY166" s="35"/>
      <c r="EZ166" s="35"/>
      <c r="FA166" s="35"/>
      <c r="FB166" s="35"/>
      <c r="FC166" s="35"/>
      <c r="FD166" s="35"/>
      <c r="FE166" s="35"/>
      <c r="FF166" s="35"/>
      <c r="FG166" s="35"/>
      <c r="FH166" s="35"/>
      <c r="FI166" s="35"/>
      <c r="FJ166" s="35"/>
      <c r="FK166" s="35"/>
      <c r="FL166" s="35"/>
      <c r="FM166" s="35"/>
      <c r="FN166" s="35"/>
      <c r="FO166" s="35"/>
      <c r="FP166" s="35"/>
      <c r="FQ166" s="35"/>
      <c r="FR166" s="35"/>
      <c r="FS166" s="35"/>
      <c r="FT166" s="35"/>
      <c r="FU166" s="35"/>
      <c r="FV166" s="35"/>
      <c r="FW166" s="35"/>
      <c r="FX166" s="35"/>
      <c r="FY166" s="35"/>
      <c r="FZ166" s="35"/>
      <c r="GA166" s="35"/>
      <c r="GB166" s="35"/>
      <c r="GC166" s="35"/>
      <c r="GD166" s="35"/>
      <c r="GE166" s="35"/>
      <c r="GF166" s="35"/>
      <c r="GG166" s="35"/>
      <c r="GH166" s="35"/>
      <c r="GI166" s="35"/>
      <c r="GJ166" s="35"/>
      <c r="GK166" s="35"/>
      <c r="GL166" s="35"/>
      <c r="GM166" s="35"/>
      <c r="GN166" s="35"/>
      <c r="GO166" s="35"/>
      <c r="GP166" s="35"/>
      <c r="GQ166" s="35"/>
      <c r="GR166" s="35"/>
      <c r="GS166" s="35"/>
      <c r="GT166" s="35"/>
      <c r="GU166" s="35"/>
      <c r="GV166" s="35"/>
      <c r="GW166" s="35"/>
      <c r="GX166" s="35"/>
      <c r="GY166" s="35"/>
      <c r="GZ166" s="35"/>
      <c r="HA166" s="35"/>
      <c r="HB166" s="35"/>
      <c r="HC166" s="35"/>
      <c r="HD166" s="35"/>
      <c r="HE166" s="35"/>
      <c r="HF166" s="35"/>
      <c r="HG166" s="35"/>
      <c r="HH166" s="35"/>
      <c r="HI166" s="35"/>
      <c r="HJ166" s="35"/>
      <c r="HK166" s="35"/>
      <c r="HL166" s="35"/>
      <c r="HM166" s="35"/>
      <c r="HN166" s="35"/>
      <c r="HO166" s="35"/>
      <c r="HP166" s="35"/>
      <c r="HQ166" s="35"/>
      <c r="HR166" s="35"/>
      <c r="HS166" s="35"/>
      <c r="HT166" s="35"/>
      <c r="HU166" s="35"/>
      <c r="HV166" s="35"/>
    </row>
    <row r="167" spans="6:230" s="556" customFormat="1">
      <c r="F167" s="499"/>
      <c r="G167" s="449"/>
      <c r="H167" s="35"/>
      <c r="O167" s="35"/>
      <c r="P167" s="35"/>
      <c r="Q167" s="35"/>
      <c r="R167" s="1275"/>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EV167" s="35"/>
      <c r="EW167" s="35"/>
      <c r="EX167" s="35"/>
      <c r="EY167" s="35"/>
      <c r="EZ167" s="35"/>
      <c r="FA167" s="35"/>
      <c r="FB167" s="35"/>
      <c r="FC167" s="35"/>
      <c r="FD167" s="35"/>
      <c r="FE167" s="35"/>
      <c r="FF167" s="35"/>
      <c r="FG167" s="35"/>
      <c r="FH167" s="35"/>
      <c r="FI167" s="35"/>
      <c r="FJ167" s="35"/>
      <c r="FK167" s="35"/>
      <c r="FL167" s="35"/>
      <c r="FM167" s="35"/>
      <c r="FN167" s="35"/>
      <c r="FO167" s="35"/>
      <c r="FP167" s="35"/>
      <c r="FQ167" s="35"/>
      <c r="FR167" s="35"/>
      <c r="FS167" s="35"/>
      <c r="FT167" s="35"/>
      <c r="FU167" s="35"/>
      <c r="FV167" s="35"/>
      <c r="FW167" s="35"/>
      <c r="FX167" s="35"/>
      <c r="FY167" s="35"/>
      <c r="FZ167" s="35"/>
      <c r="GA167" s="35"/>
      <c r="GB167" s="35"/>
      <c r="GC167" s="35"/>
      <c r="GD167" s="35"/>
      <c r="GE167" s="35"/>
      <c r="GF167" s="35"/>
      <c r="GG167" s="35"/>
      <c r="GH167" s="35"/>
      <c r="GI167" s="35"/>
      <c r="GJ167" s="35"/>
      <c r="GK167" s="35"/>
      <c r="GL167" s="35"/>
      <c r="GM167" s="35"/>
      <c r="GN167" s="35"/>
      <c r="GO167" s="35"/>
      <c r="GP167" s="35"/>
      <c r="GQ167" s="35"/>
      <c r="GR167" s="35"/>
      <c r="GS167" s="35"/>
      <c r="GT167" s="35"/>
      <c r="GU167" s="35"/>
      <c r="GV167" s="35"/>
      <c r="GW167" s="35"/>
      <c r="GX167" s="35"/>
      <c r="GY167" s="35"/>
      <c r="GZ167" s="35"/>
      <c r="HA167" s="35"/>
      <c r="HB167" s="35"/>
      <c r="HC167" s="35"/>
      <c r="HD167" s="35"/>
      <c r="HE167" s="35"/>
      <c r="HF167" s="35"/>
      <c r="HG167" s="35"/>
      <c r="HH167" s="35"/>
      <c r="HI167" s="35"/>
      <c r="HJ167" s="35"/>
      <c r="HK167" s="35"/>
      <c r="HL167" s="35"/>
      <c r="HM167" s="35"/>
      <c r="HN167" s="35"/>
      <c r="HO167" s="35"/>
      <c r="HP167" s="35"/>
      <c r="HQ167" s="35"/>
      <c r="HR167" s="35"/>
      <c r="HS167" s="35"/>
      <c r="HT167" s="35"/>
      <c r="HU167" s="35"/>
      <c r="HV167" s="35"/>
    </row>
    <row r="168" spans="6:230" s="556" customFormat="1">
      <c r="F168" s="499"/>
      <c r="G168" s="449"/>
      <c r="H168" s="35"/>
      <c r="O168" s="35"/>
      <c r="P168" s="35"/>
      <c r="Q168" s="35"/>
      <c r="R168" s="1275"/>
      <c r="S168" s="231"/>
      <c r="T168" s="231"/>
      <c r="U168" s="231"/>
      <c r="V168" s="231"/>
      <c r="W168" s="231"/>
      <c r="X168" s="231"/>
      <c r="Y168" s="231"/>
      <c r="Z168" s="23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row>
    <row r="169" spans="6:230" s="556" customFormat="1">
      <c r="F169" s="499"/>
      <c r="G169" s="449"/>
      <c r="H169" s="35"/>
      <c r="O169" s="35"/>
      <c r="P169" s="35"/>
      <c r="Q169" s="35"/>
      <c r="R169" s="1275"/>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c r="GQ169" s="35"/>
      <c r="GR169" s="35"/>
      <c r="GS169" s="35"/>
      <c r="GT169" s="35"/>
      <c r="GU169" s="35"/>
      <c r="GV169" s="35"/>
      <c r="GW169" s="35"/>
      <c r="GX169" s="35"/>
      <c r="GY169" s="35"/>
      <c r="GZ169" s="35"/>
      <c r="HA169" s="35"/>
      <c r="HB169" s="35"/>
      <c r="HC169" s="35"/>
      <c r="HD169" s="35"/>
      <c r="HE169" s="35"/>
      <c r="HF169" s="35"/>
      <c r="HG169" s="35"/>
      <c r="HH169" s="35"/>
      <c r="HI169" s="35"/>
      <c r="HJ169" s="35"/>
      <c r="HK169" s="35"/>
      <c r="HL169" s="35"/>
      <c r="HM169" s="35"/>
      <c r="HN169" s="35"/>
      <c r="HO169" s="35"/>
      <c r="HP169" s="35"/>
      <c r="HQ169" s="35"/>
      <c r="HR169" s="35"/>
      <c r="HS169" s="35"/>
      <c r="HT169" s="35"/>
      <c r="HU169" s="35"/>
      <c r="HV169" s="35"/>
    </row>
    <row r="170" spans="6:230" s="556" customFormat="1">
      <c r="F170" s="499"/>
      <c r="G170" s="449"/>
      <c r="H170" s="35"/>
      <c r="O170" s="35"/>
      <c r="P170" s="35"/>
      <c r="Q170" s="35"/>
      <c r="R170" s="1275"/>
      <c r="S170" s="231"/>
      <c r="T170" s="231"/>
      <c r="U170" s="231"/>
      <c r="V170" s="231"/>
      <c r="W170" s="231"/>
      <c r="X170" s="231"/>
      <c r="Y170" s="231"/>
      <c r="Z170" s="231"/>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c r="FY170" s="35"/>
      <c r="FZ170" s="35"/>
      <c r="GA170" s="35"/>
      <c r="GB170" s="35"/>
      <c r="GC170" s="35"/>
      <c r="GD170" s="35"/>
      <c r="GE170" s="35"/>
      <c r="GF170" s="35"/>
      <c r="GG170" s="35"/>
      <c r="GH170" s="35"/>
      <c r="GI170" s="35"/>
      <c r="GJ170" s="35"/>
      <c r="GK170" s="35"/>
      <c r="GL170" s="35"/>
      <c r="GM170" s="35"/>
      <c r="GN170" s="35"/>
      <c r="GO170" s="35"/>
      <c r="GP170" s="35"/>
      <c r="GQ170" s="35"/>
      <c r="GR170" s="35"/>
      <c r="GS170" s="35"/>
      <c r="GT170" s="35"/>
      <c r="GU170" s="35"/>
      <c r="GV170" s="35"/>
      <c r="GW170" s="35"/>
      <c r="GX170" s="35"/>
      <c r="GY170" s="35"/>
      <c r="GZ170" s="35"/>
      <c r="HA170" s="35"/>
      <c r="HB170" s="35"/>
      <c r="HC170" s="35"/>
      <c r="HD170" s="35"/>
      <c r="HE170" s="35"/>
      <c r="HF170" s="35"/>
      <c r="HG170" s="35"/>
      <c r="HH170" s="35"/>
      <c r="HI170" s="35"/>
      <c r="HJ170" s="35"/>
      <c r="HK170" s="35"/>
      <c r="HL170" s="35"/>
      <c r="HM170" s="35"/>
      <c r="HN170" s="35"/>
      <c r="HO170" s="35"/>
      <c r="HP170" s="35"/>
      <c r="HQ170" s="35"/>
      <c r="HR170" s="35"/>
      <c r="HS170" s="35"/>
      <c r="HT170" s="35"/>
      <c r="HU170" s="35"/>
      <c r="HV170" s="35"/>
    </row>
    <row r="171" spans="6:230" s="556" customFormat="1">
      <c r="F171" s="499"/>
      <c r="G171" s="449"/>
      <c r="H171" s="35"/>
      <c r="O171" s="35"/>
      <c r="P171" s="35"/>
      <c r="Q171" s="35"/>
      <c r="R171" s="1275"/>
      <c r="S171" s="231"/>
      <c r="T171" s="231"/>
      <c r="U171" s="231"/>
      <c r="V171" s="231"/>
      <c r="W171" s="231"/>
      <c r="X171" s="231"/>
      <c r="Y171" s="231"/>
      <c r="Z171" s="231"/>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EV171" s="35"/>
      <c r="EW171" s="35"/>
      <c r="EX171" s="35"/>
      <c r="EY171" s="35"/>
      <c r="EZ171" s="35"/>
      <c r="FA171" s="35"/>
      <c r="FB171" s="35"/>
      <c r="FC171" s="35"/>
      <c r="FD171" s="35"/>
      <c r="FE171" s="35"/>
      <c r="FF171" s="35"/>
      <c r="FG171" s="35"/>
      <c r="FH171" s="35"/>
      <c r="FI171" s="35"/>
      <c r="FJ171" s="35"/>
      <c r="FK171" s="35"/>
      <c r="FL171" s="35"/>
      <c r="FM171" s="35"/>
      <c r="FN171" s="35"/>
      <c r="FO171" s="35"/>
      <c r="FP171" s="35"/>
      <c r="FQ171" s="35"/>
      <c r="FR171" s="35"/>
      <c r="FS171" s="35"/>
      <c r="FT171" s="35"/>
      <c r="FU171" s="35"/>
      <c r="FV171" s="35"/>
      <c r="FW171" s="35"/>
      <c r="FX171" s="35"/>
      <c r="FY171" s="35"/>
      <c r="FZ171" s="35"/>
      <c r="GA171" s="35"/>
      <c r="GB171" s="35"/>
      <c r="GC171" s="35"/>
      <c r="GD171" s="35"/>
      <c r="GE171" s="35"/>
      <c r="GF171" s="35"/>
      <c r="GG171" s="35"/>
      <c r="GH171" s="35"/>
      <c r="GI171" s="35"/>
      <c r="GJ171" s="35"/>
      <c r="GK171" s="35"/>
      <c r="GL171" s="35"/>
      <c r="GM171" s="35"/>
      <c r="GN171" s="35"/>
      <c r="GO171" s="35"/>
      <c r="GP171" s="35"/>
      <c r="GQ171" s="35"/>
      <c r="GR171" s="35"/>
      <c r="GS171" s="35"/>
      <c r="GT171" s="35"/>
      <c r="GU171" s="35"/>
      <c r="GV171" s="35"/>
      <c r="GW171" s="35"/>
      <c r="GX171" s="35"/>
      <c r="GY171" s="35"/>
      <c r="GZ171" s="35"/>
      <c r="HA171" s="35"/>
      <c r="HB171" s="35"/>
      <c r="HC171" s="35"/>
      <c r="HD171" s="35"/>
      <c r="HE171" s="35"/>
      <c r="HF171" s="35"/>
      <c r="HG171" s="35"/>
      <c r="HH171" s="35"/>
      <c r="HI171" s="35"/>
      <c r="HJ171" s="35"/>
      <c r="HK171" s="35"/>
      <c r="HL171" s="35"/>
      <c r="HM171" s="35"/>
      <c r="HN171" s="35"/>
      <c r="HO171" s="35"/>
      <c r="HP171" s="35"/>
      <c r="HQ171" s="35"/>
      <c r="HR171" s="35"/>
      <c r="HS171" s="35"/>
      <c r="HT171" s="35"/>
      <c r="HU171" s="35"/>
      <c r="HV171" s="35"/>
    </row>
    <row r="172" spans="6:230" s="556" customFormat="1">
      <c r="F172" s="499"/>
      <c r="G172" s="449"/>
      <c r="H172" s="35"/>
      <c r="O172" s="35"/>
      <c r="P172" s="35"/>
      <c r="Q172" s="35"/>
      <c r="R172" s="1275"/>
      <c r="S172" s="231"/>
      <c r="T172" s="231"/>
      <c r="U172" s="231"/>
      <c r="V172" s="231"/>
      <c r="W172" s="231"/>
      <c r="X172" s="231"/>
      <c r="Y172" s="231"/>
      <c r="Z172" s="231"/>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5"/>
      <c r="FM172" s="35"/>
      <c r="FN172" s="35"/>
      <c r="FO172" s="35"/>
      <c r="FP172" s="35"/>
      <c r="FQ172" s="35"/>
      <c r="FR172" s="35"/>
      <c r="FS172" s="35"/>
      <c r="FT172" s="35"/>
      <c r="FU172" s="35"/>
      <c r="FV172" s="35"/>
      <c r="FW172" s="35"/>
      <c r="FX172" s="35"/>
      <c r="FY172" s="35"/>
      <c r="FZ172" s="35"/>
      <c r="GA172" s="35"/>
      <c r="GB172" s="35"/>
      <c r="GC172" s="35"/>
      <c r="GD172" s="35"/>
      <c r="GE172" s="35"/>
      <c r="GF172" s="35"/>
      <c r="GG172" s="35"/>
      <c r="GH172" s="35"/>
      <c r="GI172" s="35"/>
      <c r="GJ172" s="35"/>
      <c r="GK172" s="35"/>
      <c r="GL172" s="35"/>
      <c r="GM172" s="35"/>
      <c r="GN172" s="35"/>
      <c r="GO172" s="35"/>
      <c r="GP172" s="35"/>
      <c r="GQ172" s="35"/>
      <c r="GR172" s="35"/>
      <c r="GS172" s="35"/>
      <c r="GT172" s="35"/>
      <c r="GU172" s="35"/>
      <c r="GV172" s="35"/>
      <c r="GW172" s="35"/>
      <c r="GX172" s="35"/>
      <c r="GY172" s="35"/>
      <c r="GZ172" s="35"/>
      <c r="HA172" s="35"/>
      <c r="HB172" s="35"/>
      <c r="HC172" s="35"/>
      <c r="HD172" s="35"/>
      <c r="HE172" s="35"/>
      <c r="HF172" s="35"/>
      <c r="HG172" s="35"/>
      <c r="HH172" s="35"/>
      <c r="HI172" s="35"/>
      <c r="HJ172" s="35"/>
      <c r="HK172" s="35"/>
      <c r="HL172" s="35"/>
      <c r="HM172" s="35"/>
      <c r="HN172" s="35"/>
      <c r="HO172" s="35"/>
      <c r="HP172" s="35"/>
      <c r="HQ172" s="35"/>
      <c r="HR172" s="35"/>
      <c r="HS172" s="35"/>
      <c r="HT172" s="35"/>
      <c r="HU172" s="35"/>
      <c r="HV172" s="35"/>
    </row>
    <row r="173" spans="6:230" s="556" customFormat="1">
      <c r="F173" s="499"/>
      <c r="G173" s="449"/>
      <c r="H173" s="35"/>
      <c r="O173" s="35"/>
      <c r="P173" s="35"/>
      <c r="Q173" s="35"/>
      <c r="R173" s="1275"/>
      <c r="S173" s="231"/>
      <c r="T173" s="231"/>
      <c r="U173" s="231"/>
      <c r="V173" s="231"/>
      <c r="W173" s="231"/>
      <c r="X173" s="231"/>
      <c r="Y173" s="231"/>
      <c r="Z173" s="231"/>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5"/>
      <c r="FM173" s="35"/>
      <c r="FN173" s="35"/>
      <c r="FO173" s="35"/>
      <c r="FP173" s="35"/>
      <c r="FQ173" s="35"/>
      <c r="FR173" s="35"/>
      <c r="FS173" s="35"/>
      <c r="FT173" s="35"/>
      <c r="FU173" s="35"/>
      <c r="FV173" s="35"/>
      <c r="FW173" s="35"/>
      <c r="FX173" s="35"/>
      <c r="FY173" s="35"/>
      <c r="FZ173" s="35"/>
      <c r="GA173" s="35"/>
      <c r="GB173" s="35"/>
      <c r="GC173" s="35"/>
      <c r="GD173" s="35"/>
      <c r="GE173" s="35"/>
      <c r="GF173" s="35"/>
      <c r="GG173" s="35"/>
      <c r="GH173" s="35"/>
      <c r="GI173" s="35"/>
      <c r="GJ173" s="35"/>
      <c r="GK173" s="35"/>
      <c r="GL173" s="35"/>
      <c r="GM173" s="35"/>
      <c r="GN173" s="35"/>
      <c r="GO173" s="35"/>
      <c r="GP173" s="35"/>
      <c r="GQ173" s="35"/>
      <c r="GR173" s="35"/>
      <c r="GS173" s="35"/>
      <c r="GT173" s="35"/>
      <c r="GU173" s="35"/>
      <c r="GV173" s="35"/>
      <c r="GW173" s="35"/>
      <c r="GX173" s="35"/>
      <c r="GY173" s="35"/>
      <c r="GZ173" s="35"/>
      <c r="HA173" s="35"/>
      <c r="HB173" s="35"/>
      <c r="HC173" s="35"/>
      <c r="HD173" s="35"/>
      <c r="HE173" s="35"/>
      <c r="HF173" s="35"/>
      <c r="HG173" s="35"/>
      <c r="HH173" s="35"/>
      <c r="HI173" s="35"/>
      <c r="HJ173" s="35"/>
      <c r="HK173" s="35"/>
      <c r="HL173" s="35"/>
      <c r="HM173" s="35"/>
      <c r="HN173" s="35"/>
      <c r="HO173" s="35"/>
      <c r="HP173" s="35"/>
      <c r="HQ173" s="35"/>
      <c r="HR173" s="35"/>
      <c r="HS173" s="35"/>
      <c r="HT173" s="35"/>
      <c r="HU173" s="35"/>
      <c r="HV173" s="35"/>
    </row>
    <row r="174" spans="6:230" s="556" customFormat="1">
      <c r="F174" s="499"/>
      <c r="G174" s="449"/>
      <c r="H174" s="35"/>
      <c r="O174" s="35"/>
      <c r="P174" s="35"/>
      <c r="Q174" s="35"/>
      <c r="R174" s="1275"/>
      <c r="S174" s="231"/>
      <c r="T174" s="231"/>
      <c r="U174" s="231"/>
      <c r="V174" s="231"/>
      <c r="W174" s="231"/>
      <c r="X174" s="231"/>
      <c r="Y174" s="231"/>
      <c r="Z174" s="231"/>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EV174" s="35"/>
      <c r="EW174" s="35"/>
      <c r="EX174" s="35"/>
      <c r="EY174" s="35"/>
      <c r="EZ174" s="35"/>
      <c r="FA174" s="35"/>
      <c r="FB174" s="35"/>
      <c r="FC174" s="35"/>
      <c r="FD174" s="35"/>
      <c r="FE174" s="35"/>
      <c r="FF174" s="35"/>
      <c r="FG174" s="35"/>
      <c r="FH174" s="35"/>
      <c r="FI174" s="35"/>
      <c r="FJ174" s="35"/>
      <c r="FK174" s="35"/>
      <c r="FL174" s="35"/>
      <c r="FM174" s="35"/>
      <c r="FN174" s="35"/>
      <c r="FO174" s="35"/>
      <c r="FP174" s="35"/>
      <c r="FQ174" s="35"/>
      <c r="FR174" s="35"/>
      <c r="FS174" s="35"/>
      <c r="FT174" s="35"/>
      <c r="FU174" s="35"/>
      <c r="FV174" s="35"/>
      <c r="FW174" s="35"/>
      <c r="FX174" s="35"/>
      <c r="FY174" s="35"/>
      <c r="FZ174" s="35"/>
      <c r="GA174" s="35"/>
      <c r="GB174" s="35"/>
      <c r="GC174" s="35"/>
      <c r="GD174" s="35"/>
      <c r="GE174" s="35"/>
      <c r="GF174" s="35"/>
      <c r="GG174" s="35"/>
      <c r="GH174" s="35"/>
      <c r="GI174" s="35"/>
      <c r="GJ174" s="35"/>
      <c r="GK174" s="35"/>
      <c r="GL174" s="35"/>
      <c r="GM174" s="35"/>
      <c r="GN174" s="35"/>
      <c r="GO174" s="35"/>
      <c r="GP174" s="35"/>
      <c r="GQ174" s="35"/>
      <c r="GR174" s="35"/>
      <c r="GS174" s="35"/>
      <c r="GT174" s="35"/>
      <c r="GU174" s="35"/>
      <c r="GV174" s="35"/>
      <c r="GW174" s="35"/>
      <c r="GX174" s="35"/>
      <c r="GY174" s="35"/>
      <c r="GZ174" s="35"/>
      <c r="HA174" s="35"/>
      <c r="HB174" s="35"/>
      <c r="HC174" s="35"/>
      <c r="HD174" s="35"/>
      <c r="HE174" s="35"/>
      <c r="HF174" s="35"/>
      <c r="HG174" s="35"/>
      <c r="HH174" s="35"/>
      <c r="HI174" s="35"/>
      <c r="HJ174" s="35"/>
      <c r="HK174" s="35"/>
      <c r="HL174" s="35"/>
      <c r="HM174" s="35"/>
      <c r="HN174" s="35"/>
      <c r="HO174" s="35"/>
      <c r="HP174" s="35"/>
      <c r="HQ174" s="35"/>
      <c r="HR174" s="35"/>
      <c r="HS174" s="35"/>
      <c r="HT174" s="35"/>
      <c r="HU174" s="35"/>
      <c r="HV174" s="35"/>
    </row>
    <row r="175" spans="6:230" s="556" customFormat="1">
      <c r="F175" s="499"/>
      <c r="G175" s="449"/>
      <c r="H175" s="35"/>
      <c r="O175" s="35"/>
      <c r="P175" s="35"/>
      <c r="Q175" s="35"/>
      <c r="R175" s="1275"/>
      <c r="S175" s="231"/>
      <c r="T175" s="231"/>
      <c r="U175" s="231"/>
      <c r="V175" s="231"/>
      <c r="W175" s="231"/>
      <c r="X175" s="231"/>
      <c r="Y175" s="231"/>
      <c r="Z175" s="231"/>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35"/>
      <c r="FK175" s="35"/>
      <c r="FL175" s="35"/>
      <c r="FM175" s="35"/>
      <c r="FN175" s="35"/>
      <c r="FO175" s="35"/>
      <c r="FP175" s="35"/>
      <c r="FQ175" s="35"/>
      <c r="FR175" s="35"/>
      <c r="FS175" s="35"/>
      <c r="FT175" s="35"/>
      <c r="FU175" s="35"/>
      <c r="FV175" s="35"/>
      <c r="FW175" s="35"/>
      <c r="FX175" s="35"/>
      <c r="FY175" s="35"/>
      <c r="FZ175" s="35"/>
      <c r="GA175" s="35"/>
      <c r="GB175" s="35"/>
      <c r="GC175" s="35"/>
      <c r="GD175" s="35"/>
      <c r="GE175" s="35"/>
      <c r="GF175" s="35"/>
      <c r="GG175" s="35"/>
      <c r="GH175" s="35"/>
      <c r="GI175" s="35"/>
      <c r="GJ175" s="35"/>
      <c r="GK175" s="35"/>
      <c r="GL175" s="35"/>
      <c r="GM175" s="35"/>
      <c r="GN175" s="35"/>
      <c r="GO175" s="35"/>
      <c r="GP175" s="35"/>
      <c r="GQ175" s="35"/>
      <c r="GR175" s="35"/>
      <c r="GS175" s="35"/>
      <c r="GT175" s="35"/>
      <c r="GU175" s="35"/>
      <c r="GV175" s="35"/>
      <c r="GW175" s="35"/>
      <c r="GX175" s="35"/>
      <c r="GY175" s="35"/>
      <c r="GZ175" s="35"/>
      <c r="HA175" s="35"/>
      <c r="HB175" s="35"/>
      <c r="HC175" s="35"/>
      <c r="HD175" s="35"/>
      <c r="HE175" s="35"/>
      <c r="HF175" s="35"/>
      <c r="HG175" s="35"/>
      <c r="HH175" s="35"/>
      <c r="HI175" s="35"/>
      <c r="HJ175" s="35"/>
      <c r="HK175" s="35"/>
      <c r="HL175" s="35"/>
      <c r="HM175" s="35"/>
      <c r="HN175" s="35"/>
      <c r="HO175" s="35"/>
      <c r="HP175" s="35"/>
      <c r="HQ175" s="35"/>
      <c r="HR175" s="35"/>
      <c r="HS175" s="35"/>
      <c r="HT175" s="35"/>
      <c r="HU175" s="35"/>
      <c r="HV175" s="35"/>
    </row>
    <row r="176" spans="6:230" s="556" customFormat="1" ht="24" customHeight="1">
      <c r="F176" s="499"/>
      <c r="G176" s="449"/>
      <c r="H176" s="35"/>
      <c r="O176" s="35"/>
      <c r="P176" s="35"/>
      <c r="Q176" s="35"/>
      <c r="R176" s="1275"/>
      <c r="S176" s="231"/>
      <c r="T176" s="231"/>
      <c r="U176" s="231"/>
      <c r="V176" s="231"/>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c r="GQ176" s="35"/>
      <c r="GR176" s="35"/>
      <c r="GS176" s="35"/>
      <c r="GT176" s="35"/>
      <c r="GU176" s="35"/>
      <c r="GV176" s="35"/>
      <c r="GW176" s="35"/>
      <c r="GX176" s="35"/>
      <c r="GY176" s="35"/>
      <c r="GZ176" s="35"/>
      <c r="HA176" s="35"/>
      <c r="HB176" s="35"/>
      <c r="HC176" s="35"/>
      <c r="HD176" s="35"/>
      <c r="HE176" s="35"/>
      <c r="HF176" s="35"/>
      <c r="HG176" s="35"/>
      <c r="HH176" s="35"/>
      <c r="HI176" s="35"/>
      <c r="HJ176" s="35"/>
      <c r="HK176" s="35"/>
      <c r="HL176" s="35"/>
      <c r="HM176" s="35"/>
      <c r="HN176" s="35"/>
      <c r="HO176" s="35"/>
      <c r="HP176" s="35"/>
      <c r="HQ176" s="35"/>
      <c r="HR176" s="35"/>
      <c r="HS176" s="35"/>
      <c r="HT176" s="35"/>
      <c r="HU176" s="35"/>
      <c r="HV176" s="35"/>
    </row>
    <row r="177" spans="6:230" s="556" customFormat="1">
      <c r="F177" s="499"/>
      <c r="G177" s="449"/>
      <c r="H177" s="35"/>
      <c r="O177" s="35"/>
      <c r="P177" s="35"/>
      <c r="Q177" s="35"/>
      <c r="R177" s="1275"/>
      <c r="S177" s="231"/>
      <c r="T177" s="231"/>
      <c r="U177" s="231"/>
      <c r="V177" s="231"/>
      <c r="W177" s="231"/>
      <c r="X177" s="231"/>
      <c r="Y177" s="231"/>
      <c r="Z177" s="231"/>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5"/>
      <c r="FM177" s="35"/>
      <c r="FN177" s="35"/>
      <c r="FO177" s="35"/>
      <c r="FP177" s="35"/>
      <c r="FQ177" s="35"/>
      <c r="FR177" s="35"/>
      <c r="FS177" s="35"/>
      <c r="FT177" s="35"/>
      <c r="FU177" s="35"/>
      <c r="FV177" s="35"/>
      <c r="FW177" s="35"/>
      <c r="FX177" s="35"/>
      <c r="FY177" s="35"/>
      <c r="FZ177" s="35"/>
      <c r="GA177" s="35"/>
      <c r="GB177" s="35"/>
      <c r="GC177" s="35"/>
      <c r="GD177" s="35"/>
      <c r="GE177" s="35"/>
      <c r="GF177" s="35"/>
      <c r="GG177" s="35"/>
      <c r="GH177" s="35"/>
      <c r="GI177" s="35"/>
      <c r="GJ177" s="35"/>
      <c r="GK177" s="35"/>
      <c r="GL177" s="35"/>
      <c r="GM177" s="35"/>
      <c r="GN177" s="35"/>
      <c r="GO177" s="35"/>
      <c r="GP177" s="35"/>
      <c r="GQ177" s="35"/>
      <c r="GR177" s="35"/>
      <c r="GS177" s="35"/>
      <c r="GT177" s="35"/>
      <c r="GU177" s="35"/>
      <c r="GV177" s="35"/>
      <c r="GW177" s="35"/>
      <c r="GX177" s="35"/>
      <c r="GY177" s="35"/>
      <c r="GZ177" s="35"/>
      <c r="HA177" s="35"/>
      <c r="HB177" s="35"/>
      <c r="HC177" s="35"/>
      <c r="HD177" s="35"/>
      <c r="HE177" s="35"/>
      <c r="HF177" s="35"/>
      <c r="HG177" s="35"/>
      <c r="HH177" s="35"/>
      <c r="HI177" s="35"/>
      <c r="HJ177" s="35"/>
      <c r="HK177" s="35"/>
      <c r="HL177" s="35"/>
      <c r="HM177" s="35"/>
      <c r="HN177" s="35"/>
      <c r="HO177" s="35"/>
      <c r="HP177" s="35"/>
      <c r="HQ177" s="35"/>
      <c r="HR177" s="35"/>
      <c r="HS177" s="35"/>
      <c r="HT177" s="35"/>
      <c r="HU177" s="35"/>
      <c r="HV177" s="35"/>
    </row>
    <row r="178" spans="6:230" s="556" customFormat="1">
      <c r="F178" s="499"/>
      <c r="G178" s="449"/>
      <c r="H178" s="35"/>
      <c r="O178" s="35"/>
      <c r="P178" s="35"/>
      <c r="Q178" s="35"/>
      <c r="R178" s="1275"/>
      <c r="S178" s="231"/>
      <c r="T178" s="231"/>
      <c r="U178" s="231"/>
      <c r="V178" s="231"/>
      <c r="W178" s="231"/>
      <c r="X178" s="231"/>
      <c r="Y178" s="231"/>
      <c r="Z178" s="23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c r="FY178" s="35"/>
      <c r="FZ178" s="35"/>
      <c r="GA178" s="35"/>
      <c r="GB178" s="35"/>
      <c r="GC178" s="35"/>
      <c r="GD178" s="35"/>
      <c r="GE178" s="35"/>
      <c r="GF178" s="35"/>
      <c r="GG178" s="35"/>
      <c r="GH178" s="35"/>
      <c r="GI178" s="35"/>
      <c r="GJ178" s="35"/>
      <c r="GK178" s="35"/>
      <c r="GL178" s="35"/>
      <c r="GM178" s="35"/>
      <c r="GN178" s="35"/>
      <c r="GO178" s="35"/>
      <c r="GP178" s="35"/>
      <c r="GQ178" s="35"/>
      <c r="GR178" s="35"/>
      <c r="GS178" s="35"/>
      <c r="GT178" s="35"/>
      <c r="GU178" s="35"/>
      <c r="GV178" s="35"/>
      <c r="GW178" s="35"/>
      <c r="GX178" s="35"/>
      <c r="GY178" s="35"/>
      <c r="GZ178" s="35"/>
      <c r="HA178" s="35"/>
      <c r="HB178" s="35"/>
      <c r="HC178" s="35"/>
      <c r="HD178" s="35"/>
      <c r="HE178" s="35"/>
      <c r="HF178" s="35"/>
      <c r="HG178" s="35"/>
      <c r="HH178" s="35"/>
      <c r="HI178" s="35"/>
      <c r="HJ178" s="35"/>
      <c r="HK178" s="35"/>
      <c r="HL178" s="35"/>
      <c r="HM178" s="35"/>
      <c r="HN178" s="35"/>
      <c r="HO178" s="35"/>
      <c r="HP178" s="35"/>
      <c r="HQ178" s="35"/>
      <c r="HR178" s="35"/>
      <c r="HS178" s="35"/>
      <c r="HT178" s="35"/>
      <c r="HU178" s="35"/>
      <c r="HV178" s="35"/>
    </row>
    <row r="179" spans="6:230" s="556" customFormat="1">
      <c r="F179" s="499"/>
      <c r="G179" s="449"/>
      <c r="H179" s="35"/>
      <c r="O179" s="35"/>
      <c r="P179" s="35"/>
      <c r="Q179" s="35"/>
      <c r="R179" s="1275"/>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c r="FY179" s="35"/>
      <c r="FZ179" s="35"/>
      <c r="GA179" s="35"/>
      <c r="GB179" s="35"/>
      <c r="GC179" s="35"/>
      <c r="GD179" s="35"/>
      <c r="GE179" s="35"/>
      <c r="GF179" s="35"/>
      <c r="GG179" s="35"/>
      <c r="GH179" s="35"/>
      <c r="GI179" s="35"/>
      <c r="GJ179" s="35"/>
      <c r="GK179" s="35"/>
      <c r="GL179" s="35"/>
      <c r="GM179" s="35"/>
      <c r="GN179" s="35"/>
      <c r="GO179" s="35"/>
      <c r="GP179" s="35"/>
      <c r="GQ179" s="35"/>
      <c r="GR179" s="35"/>
      <c r="GS179" s="35"/>
      <c r="GT179" s="35"/>
      <c r="GU179" s="35"/>
      <c r="GV179" s="35"/>
      <c r="GW179" s="35"/>
      <c r="GX179" s="35"/>
      <c r="GY179" s="35"/>
      <c r="GZ179" s="35"/>
      <c r="HA179" s="35"/>
      <c r="HB179" s="35"/>
      <c r="HC179" s="35"/>
      <c r="HD179" s="35"/>
      <c r="HE179" s="35"/>
      <c r="HF179" s="35"/>
      <c r="HG179" s="35"/>
      <c r="HH179" s="35"/>
      <c r="HI179" s="35"/>
      <c r="HJ179" s="35"/>
      <c r="HK179" s="35"/>
      <c r="HL179" s="35"/>
      <c r="HM179" s="35"/>
      <c r="HN179" s="35"/>
      <c r="HO179" s="35"/>
      <c r="HP179" s="35"/>
      <c r="HQ179" s="35"/>
      <c r="HR179" s="35"/>
      <c r="HS179" s="35"/>
      <c r="HT179" s="35"/>
      <c r="HU179" s="35"/>
      <c r="HV179" s="35"/>
    </row>
    <row r="180" spans="6:230" s="556" customFormat="1">
      <c r="F180" s="499"/>
      <c r="G180" s="449"/>
      <c r="H180" s="35"/>
      <c r="O180" s="35"/>
      <c r="P180" s="35"/>
      <c r="Q180" s="35"/>
      <c r="R180" s="1275"/>
      <c r="S180" s="231"/>
      <c r="T180" s="231"/>
      <c r="U180" s="231"/>
      <c r="V180" s="231"/>
      <c r="W180" s="231"/>
      <c r="X180" s="231"/>
      <c r="Y180" s="231"/>
      <c r="Z180" s="23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5"/>
      <c r="FM180" s="35"/>
      <c r="FN180" s="35"/>
      <c r="FO180" s="35"/>
      <c r="FP180" s="35"/>
      <c r="FQ180" s="35"/>
      <c r="FR180" s="35"/>
      <c r="FS180" s="35"/>
      <c r="FT180" s="35"/>
      <c r="FU180" s="35"/>
      <c r="FV180" s="35"/>
      <c r="FW180" s="35"/>
      <c r="FX180" s="35"/>
      <c r="FY180" s="35"/>
      <c r="FZ180" s="35"/>
      <c r="GA180" s="35"/>
      <c r="GB180" s="35"/>
      <c r="GC180" s="35"/>
      <c r="GD180" s="35"/>
      <c r="GE180" s="35"/>
      <c r="GF180" s="35"/>
      <c r="GG180" s="35"/>
      <c r="GH180" s="35"/>
      <c r="GI180" s="35"/>
      <c r="GJ180" s="35"/>
      <c r="GK180" s="35"/>
      <c r="GL180" s="35"/>
      <c r="GM180" s="35"/>
      <c r="GN180" s="35"/>
      <c r="GO180" s="35"/>
      <c r="GP180" s="35"/>
      <c r="GQ180" s="35"/>
      <c r="GR180" s="35"/>
      <c r="GS180" s="35"/>
      <c r="GT180" s="35"/>
      <c r="GU180" s="35"/>
      <c r="GV180" s="35"/>
      <c r="GW180" s="35"/>
      <c r="GX180" s="35"/>
      <c r="GY180" s="35"/>
      <c r="GZ180" s="35"/>
      <c r="HA180" s="35"/>
      <c r="HB180" s="35"/>
      <c r="HC180" s="35"/>
      <c r="HD180" s="35"/>
      <c r="HE180" s="35"/>
      <c r="HF180" s="35"/>
      <c r="HG180" s="35"/>
      <c r="HH180" s="35"/>
      <c r="HI180" s="35"/>
      <c r="HJ180" s="35"/>
      <c r="HK180" s="35"/>
      <c r="HL180" s="35"/>
      <c r="HM180" s="35"/>
      <c r="HN180" s="35"/>
      <c r="HO180" s="35"/>
      <c r="HP180" s="35"/>
      <c r="HQ180" s="35"/>
      <c r="HR180" s="35"/>
      <c r="HS180" s="35"/>
      <c r="HT180" s="35"/>
      <c r="HU180" s="35"/>
      <c r="HV180" s="35"/>
    </row>
    <row r="181" spans="6:230" s="556" customFormat="1">
      <c r="F181" s="499"/>
      <c r="G181" s="449"/>
      <c r="H181" s="35"/>
      <c r="O181" s="35"/>
      <c r="P181" s="35"/>
      <c r="Q181" s="35"/>
      <c r="R181" s="1275"/>
      <c r="S181" s="231"/>
      <c r="T181" s="231"/>
      <c r="U181" s="231"/>
      <c r="V181" s="231"/>
      <c r="W181" s="231"/>
      <c r="X181" s="231"/>
      <c r="Y181" s="231"/>
      <c r="Z181" s="23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5"/>
      <c r="FM181" s="35"/>
      <c r="FN181" s="35"/>
      <c r="FO181" s="35"/>
      <c r="FP181" s="35"/>
      <c r="FQ181" s="35"/>
      <c r="FR181" s="35"/>
      <c r="FS181" s="35"/>
      <c r="FT181" s="35"/>
      <c r="FU181" s="35"/>
      <c r="FV181" s="35"/>
      <c r="FW181" s="35"/>
      <c r="FX181" s="35"/>
      <c r="FY181" s="35"/>
      <c r="FZ181" s="35"/>
      <c r="GA181" s="35"/>
      <c r="GB181" s="35"/>
      <c r="GC181" s="35"/>
      <c r="GD181" s="35"/>
      <c r="GE181" s="35"/>
      <c r="GF181" s="35"/>
      <c r="GG181" s="35"/>
      <c r="GH181" s="35"/>
      <c r="GI181" s="35"/>
      <c r="GJ181" s="35"/>
      <c r="GK181" s="35"/>
      <c r="GL181" s="35"/>
      <c r="GM181" s="35"/>
      <c r="GN181" s="35"/>
      <c r="GO181" s="35"/>
      <c r="GP181" s="35"/>
      <c r="GQ181" s="35"/>
      <c r="GR181" s="35"/>
      <c r="GS181" s="35"/>
      <c r="GT181" s="35"/>
      <c r="GU181" s="35"/>
      <c r="GV181" s="35"/>
      <c r="GW181" s="35"/>
      <c r="GX181" s="35"/>
      <c r="GY181" s="35"/>
      <c r="GZ181" s="35"/>
      <c r="HA181" s="35"/>
      <c r="HB181" s="35"/>
      <c r="HC181" s="35"/>
      <c r="HD181" s="35"/>
      <c r="HE181" s="35"/>
      <c r="HF181" s="35"/>
      <c r="HG181" s="35"/>
      <c r="HH181" s="35"/>
      <c r="HI181" s="35"/>
      <c r="HJ181" s="35"/>
      <c r="HK181" s="35"/>
      <c r="HL181" s="35"/>
      <c r="HM181" s="35"/>
      <c r="HN181" s="35"/>
      <c r="HO181" s="35"/>
      <c r="HP181" s="35"/>
      <c r="HQ181" s="35"/>
      <c r="HR181" s="35"/>
      <c r="HS181" s="35"/>
      <c r="HT181" s="35"/>
      <c r="HU181" s="35"/>
      <c r="HV181" s="35"/>
    </row>
    <row r="182" spans="6:230" s="556" customFormat="1">
      <c r="F182" s="499"/>
      <c r="G182" s="449"/>
      <c r="H182" s="35"/>
      <c r="O182" s="35"/>
      <c r="P182" s="35"/>
      <c r="Q182" s="35"/>
      <c r="R182" s="1275"/>
      <c r="S182" s="231"/>
      <c r="T182" s="231"/>
      <c r="U182" s="231"/>
      <c r="V182" s="231"/>
      <c r="W182" s="231"/>
      <c r="X182" s="231"/>
      <c r="Y182" s="231"/>
      <c r="Z182" s="23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5"/>
      <c r="FM182" s="35"/>
      <c r="FN182" s="35"/>
      <c r="FO182" s="35"/>
      <c r="FP182" s="35"/>
      <c r="FQ182" s="35"/>
      <c r="FR182" s="35"/>
      <c r="FS182" s="35"/>
      <c r="FT182" s="35"/>
      <c r="FU182" s="35"/>
      <c r="FV182" s="35"/>
      <c r="FW182" s="35"/>
      <c r="FX182" s="35"/>
      <c r="FY182" s="35"/>
      <c r="FZ182" s="35"/>
      <c r="GA182" s="35"/>
      <c r="GB182" s="35"/>
      <c r="GC182" s="35"/>
      <c r="GD182" s="35"/>
      <c r="GE182" s="35"/>
      <c r="GF182" s="35"/>
      <c r="GG182" s="35"/>
      <c r="GH182" s="35"/>
      <c r="GI182" s="35"/>
      <c r="GJ182" s="35"/>
      <c r="GK182" s="35"/>
      <c r="GL182" s="35"/>
      <c r="GM182" s="35"/>
      <c r="GN182" s="35"/>
      <c r="GO182" s="35"/>
      <c r="GP182" s="35"/>
      <c r="GQ182" s="35"/>
      <c r="GR182" s="35"/>
      <c r="GS182" s="35"/>
      <c r="GT182" s="35"/>
      <c r="GU182" s="35"/>
      <c r="GV182" s="35"/>
      <c r="GW182" s="35"/>
      <c r="GX182" s="35"/>
      <c r="GY182" s="35"/>
      <c r="GZ182" s="35"/>
      <c r="HA182" s="35"/>
      <c r="HB182" s="35"/>
      <c r="HC182" s="35"/>
      <c r="HD182" s="35"/>
      <c r="HE182" s="35"/>
      <c r="HF182" s="35"/>
      <c r="HG182" s="35"/>
      <c r="HH182" s="35"/>
      <c r="HI182" s="35"/>
      <c r="HJ182" s="35"/>
      <c r="HK182" s="35"/>
      <c r="HL182" s="35"/>
      <c r="HM182" s="35"/>
      <c r="HN182" s="35"/>
      <c r="HO182" s="35"/>
      <c r="HP182" s="35"/>
      <c r="HQ182" s="35"/>
      <c r="HR182" s="35"/>
      <c r="HS182" s="35"/>
      <c r="HT182" s="35"/>
      <c r="HU182" s="35"/>
      <c r="HV182" s="35"/>
    </row>
    <row r="183" spans="6:230" s="556" customFormat="1">
      <c r="F183" s="499"/>
      <c r="G183" s="449"/>
      <c r="H183" s="35"/>
      <c r="O183" s="35"/>
      <c r="P183" s="35"/>
      <c r="Q183" s="35"/>
      <c r="R183" s="1275"/>
      <c r="S183" s="231"/>
      <c r="T183" s="231"/>
      <c r="U183" s="231"/>
      <c r="V183" s="231"/>
      <c r="W183" s="231"/>
      <c r="X183" s="231"/>
      <c r="Y183" s="231"/>
      <c r="Z183" s="23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EV183" s="35"/>
      <c r="EW183" s="35"/>
      <c r="EX183" s="35"/>
      <c r="EY183" s="35"/>
      <c r="EZ183" s="35"/>
      <c r="FA183" s="35"/>
      <c r="FB183" s="35"/>
      <c r="FC183" s="35"/>
      <c r="FD183" s="35"/>
      <c r="FE183" s="35"/>
      <c r="FF183" s="35"/>
      <c r="FG183" s="35"/>
      <c r="FH183" s="35"/>
      <c r="FI183" s="35"/>
      <c r="FJ183" s="35"/>
      <c r="FK183" s="35"/>
      <c r="FL183" s="35"/>
      <c r="FM183" s="35"/>
      <c r="FN183" s="35"/>
      <c r="FO183" s="35"/>
      <c r="FP183" s="35"/>
      <c r="FQ183" s="35"/>
      <c r="FR183" s="35"/>
      <c r="FS183" s="35"/>
      <c r="FT183" s="35"/>
      <c r="FU183" s="35"/>
      <c r="FV183" s="35"/>
      <c r="FW183" s="35"/>
      <c r="FX183" s="35"/>
      <c r="FY183" s="35"/>
      <c r="FZ183" s="35"/>
      <c r="GA183" s="35"/>
      <c r="GB183" s="35"/>
      <c r="GC183" s="35"/>
      <c r="GD183" s="35"/>
      <c r="GE183" s="35"/>
      <c r="GF183" s="35"/>
      <c r="GG183" s="35"/>
      <c r="GH183" s="35"/>
      <c r="GI183" s="35"/>
      <c r="GJ183" s="35"/>
      <c r="GK183" s="35"/>
      <c r="GL183" s="35"/>
      <c r="GM183" s="35"/>
      <c r="GN183" s="35"/>
      <c r="GO183" s="35"/>
      <c r="GP183" s="35"/>
      <c r="GQ183" s="35"/>
      <c r="GR183" s="35"/>
      <c r="GS183" s="35"/>
      <c r="GT183" s="35"/>
      <c r="GU183" s="35"/>
      <c r="GV183" s="35"/>
      <c r="GW183" s="35"/>
      <c r="GX183" s="35"/>
      <c r="GY183" s="35"/>
      <c r="GZ183" s="35"/>
      <c r="HA183" s="35"/>
      <c r="HB183" s="35"/>
      <c r="HC183" s="35"/>
      <c r="HD183" s="35"/>
      <c r="HE183" s="35"/>
      <c r="HF183" s="35"/>
      <c r="HG183" s="35"/>
      <c r="HH183" s="35"/>
      <c r="HI183" s="35"/>
      <c r="HJ183" s="35"/>
      <c r="HK183" s="35"/>
      <c r="HL183" s="35"/>
      <c r="HM183" s="35"/>
      <c r="HN183" s="35"/>
      <c r="HO183" s="35"/>
      <c r="HP183" s="35"/>
      <c r="HQ183" s="35"/>
      <c r="HR183" s="35"/>
      <c r="HS183" s="35"/>
      <c r="HT183" s="35"/>
      <c r="HU183" s="35"/>
      <c r="HV183" s="35"/>
    </row>
    <row r="184" spans="6:230" s="556" customFormat="1">
      <c r="F184" s="499"/>
      <c r="G184" s="449"/>
      <c r="H184" s="35"/>
      <c r="O184" s="35"/>
      <c r="P184" s="35"/>
      <c r="Q184" s="35"/>
      <c r="R184" s="1275"/>
      <c r="S184" s="231"/>
      <c r="T184" s="231"/>
      <c r="U184" s="231"/>
      <c r="V184" s="231"/>
      <c r="W184" s="231"/>
      <c r="X184" s="231"/>
      <c r="Y184" s="231"/>
      <c r="Z184" s="23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EV184" s="35"/>
      <c r="EW184" s="35"/>
      <c r="EX184" s="35"/>
      <c r="EY184" s="35"/>
      <c r="EZ184" s="35"/>
      <c r="FA184" s="35"/>
      <c r="FB184" s="35"/>
      <c r="FC184" s="35"/>
      <c r="FD184" s="35"/>
      <c r="FE184" s="35"/>
      <c r="FF184" s="35"/>
      <c r="FG184" s="35"/>
      <c r="FH184" s="35"/>
      <c r="FI184" s="35"/>
      <c r="FJ184" s="35"/>
      <c r="FK184" s="35"/>
      <c r="FL184" s="35"/>
      <c r="FM184" s="35"/>
      <c r="FN184" s="35"/>
      <c r="FO184" s="35"/>
      <c r="FP184" s="35"/>
      <c r="FQ184" s="35"/>
      <c r="FR184" s="35"/>
      <c r="FS184" s="35"/>
      <c r="FT184" s="35"/>
      <c r="FU184" s="35"/>
      <c r="FV184" s="35"/>
      <c r="FW184" s="35"/>
      <c r="FX184" s="35"/>
      <c r="FY184" s="35"/>
      <c r="FZ184" s="35"/>
      <c r="GA184" s="35"/>
      <c r="GB184" s="35"/>
      <c r="GC184" s="35"/>
      <c r="GD184" s="35"/>
      <c r="GE184" s="35"/>
      <c r="GF184" s="35"/>
      <c r="GG184" s="35"/>
      <c r="GH184" s="35"/>
      <c r="GI184" s="35"/>
      <c r="GJ184" s="35"/>
      <c r="GK184" s="35"/>
      <c r="GL184" s="35"/>
      <c r="GM184" s="35"/>
      <c r="GN184" s="35"/>
      <c r="GO184" s="35"/>
      <c r="GP184" s="35"/>
      <c r="GQ184" s="35"/>
      <c r="GR184" s="35"/>
      <c r="GS184" s="35"/>
      <c r="GT184" s="35"/>
      <c r="GU184" s="35"/>
      <c r="GV184" s="35"/>
      <c r="GW184" s="35"/>
      <c r="GX184" s="35"/>
      <c r="GY184" s="35"/>
      <c r="GZ184" s="35"/>
      <c r="HA184" s="35"/>
      <c r="HB184" s="35"/>
      <c r="HC184" s="35"/>
      <c r="HD184" s="35"/>
      <c r="HE184" s="35"/>
      <c r="HF184" s="35"/>
      <c r="HG184" s="35"/>
      <c r="HH184" s="35"/>
      <c r="HI184" s="35"/>
      <c r="HJ184" s="35"/>
      <c r="HK184" s="35"/>
      <c r="HL184" s="35"/>
      <c r="HM184" s="35"/>
      <c r="HN184" s="35"/>
      <c r="HO184" s="35"/>
      <c r="HP184" s="35"/>
      <c r="HQ184" s="35"/>
      <c r="HR184" s="35"/>
      <c r="HS184" s="35"/>
      <c r="HT184" s="35"/>
      <c r="HU184" s="35"/>
      <c r="HV184" s="35"/>
    </row>
    <row r="185" spans="6:230" s="556" customFormat="1">
      <c r="F185" s="499"/>
      <c r="G185" s="449"/>
      <c r="H185" s="35"/>
      <c r="O185" s="35"/>
      <c r="P185" s="35"/>
      <c r="Q185" s="35"/>
      <c r="R185" s="1275"/>
      <c r="S185" s="231"/>
      <c r="T185" s="231"/>
      <c r="U185" s="231"/>
      <c r="V185" s="231"/>
      <c r="W185" s="231"/>
      <c r="X185" s="231"/>
      <c r="Y185" s="231"/>
      <c r="Z185" s="231"/>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c r="FJ185" s="35"/>
      <c r="FK185" s="35"/>
      <c r="FL185" s="35"/>
      <c r="FM185" s="35"/>
      <c r="FN185" s="35"/>
      <c r="FO185" s="35"/>
      <c r="FP185" s="35"/>
      <c r="FQ185" s="35"/>
      <c r="FR185" s="35"/>
      <c r="FS185" s="35"/>
      <c r="FT185" s="35"/>
      <c r="FU185" s="35"/>
      <c r="FV185" s="35"/>
      <c r="FW185" s="35"/>
      <c r="FX185" s="35"/>
      <c r="FY185" s="35"/>
      <c r="FZ185" s="35"/>
      <c r="GA185" s="35"/>
      <c r="GB185" s="35"/>
      <c r="GC185" s="35"/>
      <c r="GD185" s="35"/>
      <c r="GE185" s="35"/>
      <c r="GF185" s="35"/>
      <c r="GG185" s="35"/>
      <c r="GH185" s="35"/>
      <c r="GI185" s="35"/>
      <c r="GJ185" s="35"/>
      <c r="GK185" s="35"/>
      <c r="GL185" s="35"/>
      <c r="GM185" s="35"/>
      <c r="GN185" s="35"/>
      <c r="GO185" s="35"/>
      <c r="GP185" s="35"/>
      <c r="GQ185" s="35"/>
      <c r="GR185" s="35"/>
      <c r="GS185" s="35"/>
      <c r="GT185" s="35"/>
      <c r="GU185" s="35"/>
      <c r="GV185" s="35"/>
      <c r="GW185" s="35"/>
      <c r="GX185" s="35"/>
      <c r="GY185" s="35"/>
      <c r="GZ185" s="35"/>
      <c r="HA185" s="35"/>
      <c r="HB185" s="35"/>
      <c r="HC185" s="35"/>
      <c r="HD185" s="35"/>
      <c r="HE185" s="35"/>
      <c r="HF185" s="35"/>
      <c r="HG185" s="35"/>
      <c r="HH185" s="35"/>
      <c r="HI185" s="35"/>
      <c r="HJ185" s="35"/>
      <c r="HK185" s="35"/>
      <c r="HL185" s="35"/>
      <c r="HM185" s="35"/>
      <c r="HN185" s="35"/>
      <c r="HO185" s="35"/>
      <c r="HP185" s="35"/>
      <c r="HQ185" s="35"/>
      <c r="HR185" s="35"/>
      <c r="HS185" s="35"/>
      <c r="HT185" s="35"/>
      <c r="HU185" s="35"/>
      <c r="HV185" s="35"/>
    </row>
    <row r="186" spans="6:230" s="556" customFormat="1">
      <c r="F186" s="499"/>
      <c r="G186" s="449"/>
      <c r="H186" s="35"/>
      <c r="O186" s="35"/>
      <c r="P186" s="35"/>
      <c r="Q186" s="35"/>
      <c r="R186" s="1275"/>
      <c r="S186" s="231"/>
      <c r="T186" s="231"/>
      <c r="U186" s="231"/>
      <c r="V186" s="231"/>
      <c r="W186" s="231"/>
      <c r="X186" s="231"/>
      <c r="Y186" s="231"/>
      <c r="Z186" s="231"/>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c r="FY186" s="35"/>
      <c r="FZ186" s="35"/>
      <c r="GA186" s="35"/>
      <c r="GB186" s="35"/>
      <c r="GC186" s="35"/>
      <c r="GD186" s="35"/>
      <c r="GE186" s="35"/>
      <c r="GF186" s="35"/>
      <c r="GG186" s="35"/>
      <c r="GH186" s="35"/>
      <c r="GI186" s="35"/>
      <c r="GJ186" s="35"/>
      <c r="GK186" s="35"/>
      <c r="GL186" s="35"/>
      <c r="GM186" s="35"/>
      <c r="GN186" s="35"/>
      <c r="GO186" s="35"/>
      <c r="GP186" s="35"/>
      <c r="GQ186" s="35"/>
      <c r="GR186" s="35"/>
      <c r="GS186" s="35"/>
      <c r="GT186" s="35"/>
      <c r="GU186" s="35"/>
      <c r="GV186" s="35"/>
      <c r="GW186" s="35"/>
      <c r="GX186" s="35"/>
      <c r="GY186" s="35"/>
      <c r="GZ186" s="35"/>
      <c r="HA186" s="35"/>
      <c r="HB186" s="35"/>
      <c r="HC186" s="35"/>
      <c r="HD186" s="35"/>
      <c r="HE186" s="35"/>
      <c r="HF186" s="35"/>
      <c r="HG186" s="35"/>
      <c r="HH186" s="35"/>
      <c r="HI186" s="35"/>
      <c r="HJ186" s="35"/>
      <c r="HK186" s="35"/>
      <c r="HL186" s="35"/>
      <c r="HM186" s="35"/>
      <c r="HN186" s="35"/>
      <c r="HO186" s="35"/>
      <c r="HP186" s="35"/>
      <c r="HQ186" s="35"/>
      <c r="HR186" s="35"/>
      <c r="HS186" s="35"/>
      <c r="HT186" s="35"/>
      <c r="HU186" s="35"/>
      <c r="HV186" s="35"/>
    </row>
    <row r="187" spans="6:230" s="556" customFormat="1" ht="24" customHeight="1">
      <c r="F187" s="499"/>
      <c r="G187" s="449"/>
      <c r="H187" s="35"/>
      <c r="O187" s="35"/>
      <c r="P187" s="35"/>
      <c r="Q187" s="35"/>
      <c r="R187" s="1275"/>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EV187" s="35"/>
      <c r="EW187" s="35"/>
      <c r="EX187" s="35"/>
      <c r="EY187" s="35"/>
      <c r="EZ187" s="35"/>
      <c r="FA187" s="35"/>
      <c r="FB187" s="35"/>
      <c r="FC187" s="35"/>
      <c r="FD187" s="35"/>
      <c r="FE187" s="35"/>
      <c r="FF187" s="35"/>
      <c r="FG187" s="35"/>
      <c r="FH187" s="35"/>
      <c r="FI187" s="35"/>
      <c r="FJ187" s="35"/>
      <c r="FK187" s="35"/>
      <c r="FL187" s="35"/>
      <c r="FM187" s="35"/>
      <c r="FN187" s="35"/>
      <c r="FO187" s="35"/>
      <c r="FP187" s="35"/>
      <c r="FQ187" s="35"/>
      <c r="FR187" s="35"/>
      <c r="FS187" s="35"/>
      <c r="FT187" s="35"/>
      <c r="FU187" s="35"/>
      <c r="FV187" s="35"/>
      <c r="FW187" s="35"/>
      <c r="FX187" s="35"/>
      <c r="FY187" s="35"/>
      <c r="FZ187" s="35"/>
      <c r="GA187" s="35"/>
      <c r="GB187" s="35"/>
      <c r="GC187" s="35"/>
      <c r="GD187" s="35"/>
      <c r="GE187" s="35"/>
      <c r="GF187" s="35"/>
      <c r="GG187" s="35"/>
      <c r="GH187" s="35"/>
      <c r="GI187" s="35"/>
      <c r="GJ187" s="35"/>
      <c r="GK187" s="35"/>
      <c r="GL187" s="35"/>
      <c r="GM187" s="35"/>
      <c r="GN187" s="35"/>
      <c r="GO187" s="35"/>
      <c r="GP187" s="35"/>
      <c r="GQ187" s="35"/>
      <c r="GR187" s="35"/>
      <c r="GS187" s="35"/>
      <c r="GT187" s="35"/>
      <c r="GU187" s="35"/>
      <c r="GV187" s="35"/>
      <c r="GW187" s="35"/>
      <c r="GX187" s="35"/>
      <c r="GY187" s="35"/>
      <c r="GZ187" s="35"/>
      <c r="HA187" s="35"/>
      <c r="HB187" s="35"/>
      <c r="HC187" s="35"/>
      <c r="HD187" s="35"/>
      <c r="HE187" s="35"/>
      <c r="HF187" s="35"/>
      <c r="HG187" s="35"/>
      <c r="HH187" s="35"/>
      <c r="HI187" s="35"/>
      <c r="HJ187" s="35"/>
      <c r="HK187" s="35"/>
      <c r="HL187" s="35"/>
      <c r="HM187" s="35"/>
      <c r="HN187" s="35"/>
      <c r="HO187" s="35"/>
      <c r="HP187" s="35"/>
      <c r="HQ187" s="35"/>
      <c r="HR187" s="35"/>
      <c r="HS187" s="35"/>
      <c r="HT187" s="35"/>
      <c r="HU187" s="35"/>
      <c r="HV187" s="35"/>
    </row>
    <row r="188" spans="6:230" s="556" customFormat="1">
      <c r="F188" s="499"/>
      <c r="G188" s="449"/>
      <c r="H188" s="35"/>
      <c r="O188" s="35"/>
      <c r="P188" s="35"/>
      <c r="Q188" s="35"/>
      <c r="R188" s="1275"/>
      <c r="S188" s="231"/>
      <c r="T188" s="231"/>
      <c r="U188" s="231"/>
      <c r="V188" s="231"/>
      <c r="W188" s="231"/>
      <c r="X188" s="231"/>
      <c r="Y188" s="231"/>
      <c r="Z188" s="23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5"/>
      <c r="FJ188" s="35"/>
      <c r="FK188" s="35"/>
      <c r="FL188" s="35"/>
      <c r="FM188" s="35"/>
      <c r="FN188" s="35"/>
      <c r="FO188" s="35"/>
      <c r="FP188" s="35"/>
      <c r="FQ188" s="35"/>
      <c r="FR188" s="35"/>
      <c r="FS188" s="35"/>
      <c r="FT188" s="35"/>
      <c r="FU188" s="35"/>
      <c r="FV188" s="35"/>
      <c r="FW188" s="35"/>
      <c r="FX188" s="35"/>
      <c r="FY188" s="35"/>
      <c r="FZ188" s="35"/>
      <c r="GA188" s="35"/>
      <c r="GB188" s="35"/>
      <c r="GC188" s="35"/>
      <c r="GD188" s="35"/>
      <c r="GE188" s="35"/>
      <c r="GF188" s="35"/>
      <c r="GG188" s="35"/>
      <c r="GH188" s="35"/>
      <c r="GI188" s="35"/>
      <c r="GJ188" s="35"/>
      <c r="GK188" s="35"/>
      <c r="GL188" s="35"/>
      <c r="GM188" s="35"/>
      <c r="GN188" s="35"/>
      <c r="GO188" s="35"/>
      <c r="GP188" s="35"/>
      <c r="GQ188" s="35"/>
      <c r="GR188" s="35"/>
      <c r="GS188" s="35"/>
      <c r="GT188" s="35"/>
      <c r="GU188" s="35"/>
      <c r="GV188" s="35"/>
      <c r="GW188" s="35"/>
      <c r="GX188" s="35"/>
      <c r="GY188" s="35"/>
      <c r="GZ188" s="35"/>
      <c r="HA188" s="35"/>
      <c r="HB188" s="35"/>
      <c r="HC188" s="35"/>
      <c r="HD188" s="35"/>
      <c r="HE188" s="35"/>
      <c r="HF188" s="35"/>
      <c r="HG188" s="35"/>
      <c r="HH188" s="35"/>
      <c r="HI188" s="35"/>
      <c r="HJ188" s="35"/>
      <c r="HK188" s="35"/>
      <c r="HL188" s="35"/>
      <c r="HM188" s="35"/>
      <c r="HN188" s="35"/>
      <c r="HO188" s="35"/>
      <c r="HP188" s="35"/>
      <c r="HQ188" s="35"/>
      <c r="HR188" s="35"/>
      <c r="HS188" s="35"/>
      <c r="HT188" s="35"/>
      <c r="HU188" s="35"/>
      <c r="HV188" s="35"/>
    </row>
    <row r="189" spans="6:230" s="556" customFormat="1">
      <c r="F189" s="499"/>
      <c r="G189" s="449"/>
      <c r="H189" s="35"/>
      <c r="O189" s="35"/>
      <c r="P189" s="35"/>
      <c r="Q189" s="35"/>
      <c r="R189" s="1275"/>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EV189" s="35"/>
      <c r="EW189" s="35"/>
      <c r="EX189" s="35"/>
      <c r="EY189" s="35"/>
      <c r="EZ189" s="35"/>
      <c r="FA189" s="35"/>
      <c r="FB189" s="35"/>
      <c r="FC189" s="35"/>
      <c r="FD189" s="35"/>
      <c r="FE189" s="35"/>
      <c r="FF189" s="35"/>
      <c r="FG189" s="35"/>
      <c r="FH189" s="35"/>
      <c r="FI189" s="35"/>
      <c r="FJ189" s="35"/>
      <c r="FK189" s="35"/>
      <c r="FL189" s="35"/>
      <c r="FM189" s="35"/>
      <c r="FN189" s="35"/>
      <c r="FO189" s="35"/>
      <c r="FP189" s="35"/>
      <c r="FQ189" s="35"/>
      <c r="FR189" s="35"/>
      <c r="FS189" s="35"/>
      <c r="FT189" s="35"/>
      <c r="FU189" s="35"/>
      <c r="FV189" s="35"/>
      <c r="FW189" s="35"/>
      <c r="FX189" s="35"/>
      <c r="FY189" s="35"/>
      <c r="FZ189" s="35"/>
      <c r="GA189" s="35"/>
      <c r="GB189" s="35"/>
      <c r="GC189" s="35"/>
      <c r="GD189" s="35"/>
      <c r="GE189" s="35"/>
      <c r="GF189" s="35"/>
      <c r="GG189" s="35"/>
      <c r="GH189" s="35"/>
      <c r="GI189" s="35"/>
      <c r="GJ189" s="35"/>
      <c r="GK189" s="35"/>
      <c r="GL189" s="35"/>
      <c r="GM189" s="35"/>
      <c r="GN189" s="35"/>
      <c r="GO189" s="35"/>
      <c r="GP189" s="35"/>
      <c r="GQ189" s="35"/>
      <c r="GR189" s="35"/>
      <c r="GS189" s="35"/>
      <c r="GT189" s="35"/>
      <c r="GU189" s="35"/>
      <c r="GV189" s="35"/>
      <c r="GW189" s="35"/>
      <c r="GX189" s="35"/>
      <c r="GY189" s="35"/>
      <c r="GZ189" s="35"/>
      <c r="HA189" s="35"/>
      <c r="HB189" s="35"/>
      <c r="HC189" s="35"/>
      <c r="HD189" s="35"/>
      <c r="HE189" s="35"/>
      <c r="HF189" s="35"/>
      <c r="HG189" s="35"/>
      <c r="HH189" s="35"/>
      <c r="HI189" s="35"/>
      <c r="HJ189" s="35"/>
      <c r="HK189" s="35"/>
      <c r="HL189" s="35"/>
      <c r="HM189" s="35"/>
      <c r="HN189" s="35"/>
      <c r="HO189" s="35"/>
      <c r="HP189" s="35"/>
      <c r="HQ189" s="35"/>
      <c r="HR189" s="35"/>
      <c r="HS189" s="35"/>
      <c r="HT189" s="35"/>
      <c r="HU189" s="35"/>
      <c r="HV189" s="35"/>
    </row>
    <row r="190" spans="6:230" s="556" customFormat="1">
      <c r="F190" s="499"/>
      <c r="G190" s="449"/>
      <c r="H190" s="35"/>
      <c r="O190" s="35"/>
      <c r="P190" s="35"/>
      <c r="Q190" s="35"/>
      <c r="R190" s="1275"/>
      <c r="S190" s="231"/>
      <c r="T190" s="231"/>
      <c r="U190" s="231"/>
      <c r="V190" s="231"/>
      <c r="W190" s="231"/>
      <c r="X190" s="231"/>
      <c r="Y190" s="231"/>
      <c r="Z190" s="231"/>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c r="FO190" s="35"/>
      <c r="FP190" s="35"/>
      <c r="FQ190" s="35"/>
      <c r="FR190" s="35"/>
      <c r="FS190" s="35"/>
      <c r="FT190" s="35"/>
      <c r="FU190" s="35"/>
      <c r="FV190" s="35"/>
      <c r="FW190" s="35"/>
      <c r="FX190" s="35"/>
      <c r="FY190" s="35"/>
      <c r="FZ190" s="35"/>
      <c r="GA190" s="35"/>
      <c r="GB190" s="35"/>
      <c r="GC190" s="35"/>
      <c r="GD190" s="35"/>
      <c r="GE190" s="35"/>
      <c r="GF190" s="35"/>
      <c r="GG190" s="35"/>
      <c r="GH190" s="35"/>
      <c r="GI190" s="35"/>
      <c r="GJ190" s="35"/>
      <c r="GK190" s="35"/>
      <c r="GL190" s="35"/>
      <c r="GM190" s="35"/>
      <c r="GN190" s="35"/>
      <c r="GO190" s="35"/>
      <c r="GP190" s="35"/>
      <c r="GQ190" s="35"/>
      <c r="GR190" s="35"/>
      <c r="GS190" s="35"/>
      <c r="GT190" s="35"/>
      <c r="GU190" s="35"/>
      <c r="GV190" s="35"/>
      <c r="GW190" s="35"/>
      <c r="GX190" s="35"/>
      <c r="GY190" s="35"/>
      <c r="GZ190" s="35"/>
      <c r="HA190" s="35"/>
      <c r="HB190" s="35"/>
      <c r="HC190" s="35"/>
      <c r="HD190" s="35"/>
      <c r="HE190" s="35"/>
      <c r="HF190" s="35"/>
      <c r="HG190" s="35"/>
      <c r="HH190" s="35"/>
      <c r="HI190" s="35"/>
      <c r="HJ190" s="35"/>
      <c r="HK190" s="35"/>
      <c r="HL190" s="35"/>
      <c r="HM190" s="35"/>
      <c r="HN190" s="35"/>
      <c r="HO190" s="35"/>
      <c r="HP190" s="35"/>
      <c r="HQ190" s="35"/>
      <c r="HR190" s="35"/>
      <c r="HS190" s="35"/>
      <c r="HT190" s="35"/>
      <c r="HU190" s="35"/>
      <c r="HV190" s="35"/>
    </row>
    <row r="191" spans="6:230" s="556" customFormat="1">
      <c r="F191" s="499"/>
      <c r="G191" s="449"/>
      <c r="H191" s="35"/>
      <c r="O191" s="35"/>
      <c r="P191" s="35"/>
      <c r="Q191" s="35"/>
      <c r="R191" s="1275"/>
      <c r="S191" s="231"/>
      <c r="T191" s="231"/>
      <c r="U191" s="231"/>
      <c r="V191" s="231"/>
      <c r="W191" s="231"/>
      <c r="X191" s="231"/>
      <c r="Y191" s="231"/>
      <c r="Z191" s="231"/>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c r="FY191" s="35"/>
      <c r="FZ191" s="35"/>
      <c r="GA191" s="35"/>
      <c r="GB191" s="35"/>
      <c r="GC191" s="35"/>
      <c r="GD191" s="35"/>
      <c r="GE191" s="35"/>
      <c r="GF191" s="35"/>
      <c r="GG191" s="35"/>
      <c r="GH191" s="35"/>
      <c r="GI191" s="35"/>
      <c r="GJ191" s="35"/>
      <c r="GK191" s="35"/>
      <c r="GL191" s="35"/>
      <c r="GM191" s="35"/>
      <c r="GN191" s="35"/>
      <c r="GO191" s="35"/>
      <c r="GP191" s="35"/>
      <c r="GQ191" s="35"/>
      <c r="GR191" s="35"/>
      <c r="GS191" s="35"/>
      <c r="GT191" s="35"/>
      <c r="GU191" s="35"/>
      <c r="GV191" s="35"/>
      <c r="GW191" s="35"/>
      <c r="GX191" s="35"/>
      <c r="GY191" s="35"/>
      <c r="GZ191" s="35"/>
      <c r="HA191" s="35"/>
      <c r="HB191" s="35"/>
      <c r="HC191" s="35"/>
      <c r="HD191" s="35"/>
      <c r="HE191" s="35"/>
      <c r="HF191" s="35"/>
      <c r="HG191" s="35"/>
      <c r="HH191" s="35"/>
      <c r="HI191" s="35"/>
      <c r="HJ191" s="35"/>
      <c r="HK191" s="35"/>
      <c r="HL191" s="35"/>
      <c r="HM191" s="35"/>
      <c r="HN191" s="35"/>
      <c r="HO191" s="35"/>
      <c r="HP191" s="35"/>
      <c r="HQ191" s="35"/>
      <c r="HR191" s="35"/>
      <c r="HS191" s="35"/>
      <c r="HT191" s="35"/>
      <c r="HU191" s="35"/>
      <c r="HV191" s="35"/>
    </row>
    <row r="192" spans="6:230" s="556" customFormat="1">
      <c r="F192" s="499"/>
      <c r="G192" s="449"/>
      <c r="H192" s="35"/>
      <c r="O192" s="35"/>
      <c r="P192" s="35"/>
      <c r="Q192" s="35"/>
      <c r="R192" s="1275"/>
      <c r="S192" s="231"/>
      <c r="T192" s="231"/>
      <c r="U192" s="231"/>
      <c r="V192" s="231"/>
      <c r="W192" s="231"/>
      <c r="X192" s="231"/>
      <c r="Y192" s="231"/>
      <c r="Z192" s="231"/>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EV192" s="35"/>
      <c r="EW192" s="35"/>
      <c r="EX192" s="35"/>
      <c r="EY192" s="35"/>
      <c r="EZ192" s="35"/>
      <c r="FA192" s="35"/>
      <c r="FB192" s="35"/>
      <c r="FC192" s="35"/>
      <c r="FD192" s="35"/>
      <c r="FE192" s="35"/>
      <c r="FF192" s="35"/>
      <c r="FG192" s="35"/>
      <c r="FH192" s="35"/>
      <c r="FI192" s="35"/>
      <c r="FJ192" s="35"/>
      <c r="FK192" s="35"/>
      <c r="FL192" s="35"/>
      <c r="FM192" s="35"/>
      <c r="FN192" s="35"/>
      <c r="FO192" s="35"/>
      <c r="FP192" s="35"/>
      <c r="FQ192" s="35"/>
      <c r="FR192" s="35"/>
      <c r="FS192" s="35"/>
      <c r="FT192" s="35"/>
      <c r="FU192" s="35"/>
      <c r="FV192" s="35"/>
      <c r="FW192" s="35"/>
      <c r="FX192" s="35"/>
      <c r="FY192" s="35"/>
      <c r="FZ192" s="35"/>
      <c r="GA192" s="35"/>
      <c r="GB192" s="35"/>
      <c r="GC192" s="35"/>
      <c r="GD192" s="35"/>
      <c r="GE192" s="35"/>
      <c r="GF192" s="35"/>
      <c r="GG192" s="35"/>
      <c r="GH192" s="35"/>
      <c r="GI192" s="35"/>
      <c r="GJ192" s="35"/>
      <c r="GK192" s="35"/>
      <c r="GL192" s="35"/>
      <c r="GM192" s="35"/>
      <c r="GN192" s="35"/>
      <c r="GO192" s="35"/>
      <c r="GP192" s="35"/>
      <c r="GQ192" s="35"/>
      <c r="GR192" s="35"/>
      <c r="GS192" s="35"/>
      <c r="GT192" s="35"/>
      <c r="GU192" s="35"/>
      <c r="GV192" s="35"/>
      <c r="GW192" s="35"/>
      <c r="GX192" s="35"/>
      <c r="GY192" s="35"/>
      <c r="GZ192" s="35"/>
      <c r="HA192" s="35"/>
      <c r="HB192" s="35"/>
      <c r="HC192" s="35"/>
      <c r="HD192" s="35"/>
      <c r="HE192" s="35"/>
      <c r="HF192" s="35"/>
      <c r="HG192" s="35"/>
      <c r="HH192" s="35"/>
      <c r="HI192" s="35"/>
      <c r="HJ192" s="35"/>
      <c r="HK192" s="35"/>
      <c r="HL192" s="35"/>
      <c r="HM192" s="35"/>
      <c r="HN192" s="35"/>
      <c r="HO192" s="35"/>
      <c r="HP192" s="35"/>
      <c r="HQ192" s="35"/>
      <c r="HR192" s="35"/>
      <c r="HS192" s="35"/>
      <c r="HT192" s="35"/>
      <c r="HU192" s="35"/>
      <c r="HV192" s="35"/>
    </row>
    <row r="193" spans="6:230" s="556" customFormat="1">
      <c r="F193" s="499"/>
      <c r="G193" s="449"/>
      <c r="H193" s="35"/>
      <c r="O193" s="35"/>
      <c r="P193" s="35"/>
      <c r="Q193" s="35"/>
      <c r="R193" s="1275"/>
      <c r="S193" s="231"/>
      <c r="T193" s="231"/>
      <c r="U193" s="231"/>
      <c r="V193" s="231"/>
      <c r="W193" s="231"/>
      <c r="X193" s="231"/>
      <c r="Y193" s="231"/>
      <c r="Z193" s="231"/>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EV193" s="35"/>
      <c r="EW193" s="35"/>
      <c r="EX193" s="35"/>
      <c r="EY193" s="35"/>
      <c r="EZ193" s="35"/>
      <c r="FA193" s="35"/>
      <c r="FB193" s="35"/>
      <c r="FC193" s="35"/>
      <c r="FD193" s="35"/>
      <c r="FE193" s="35"/>
      <c r="FF193" s="35"/>
      <c r="FG193" s="35"/>
      <c r="FH193" s="35"/>
      <c r="FI193" s="35"/>
      <c r="FJ193" s="35"/>
      <c r="FK193" s="35"/>
      <c r="FL193" s="35"/>
      <c r="FM193" s="35"/>
      <c r="FN193" s="35"/>
      <c r="FO193" s="35"/>
      <c r="FP193" s="35"/>
      <c r="FQ193" s="35"/>
      <c r="FR193" s="35"/>
      <c r="FS193" s="35"/>
      <c r="FT193" s="35"/>
      <c r="FU193" s="35"/>
      <c r="FV193" s="35"/>
      <c r="FW193" s="35"/>
      <c r="FX193" s="35"/>
      <c r="FY193" s="35"/>
      <c r="FZ193" s="35"/>
      <c r="GA193" s="35"/>
      <c r="GB193" s="35"/>
      <c r="GC193" s="35"/>
      <c r="GD193" s="35"/>
      <c r="GE193" s="35"/>
      <c r="GF193" s="35"/>
      <c r="GG193" s="35"/>
      <c r="GH193" s="35"/>
      <c r="GI193" s="35"/>
      <c r="GJ193" s="35"/>
      <c r="GK193" s="35"/>
      <c r="GL193" s="35"/>
      <c r="GM193" s="35"/>
      <c r="GN193" s="35"/>
      <c r="GO193" s="35"/>
      <c r="GP193" s="35"/>
      <c r="GQ193" s="35"/>
      <c r="GR193" s="35"/>
      <c r="GS193" s="35"/>
      <c r="GT193" s="35"/>
      <c r="GU193" s="35"/>
      <c r="GV193" s="35"/>
      <c r="GW193" s="35"/>
      <c r="GX193" s="35"/>
      <c r="GY193" s="35"/>
      <c r="GZ193" s="35"/>
      <c r="HA193" s="35"/>
      <c r="HB193" s="35"/>
      <c r="HC193" s="35"/>
      <c r="HD193" s="35"/>
      <c r="HE193" s="35"/>
      <c r="HF193" s="35"/>
      <c r="HG193" s="35"/>
      <c r="HH193" s="35"/>
      <c r="HI193" s="35"/>
      <c r="HJ193" s="35"/>
      <c r="HK193" s="35"/>
      <c r="HL193" s="35"/>
      <c r="HM193" s="35"/>
      <c r="HN193" s="35"/>
      <c r="HO193" s="35"/>
      <c r="HP193" s="35"/>
      <c r="HQ193" s="35"/>
      <c r="HR193" s="35"/>
      <c r="HS193" s="35"/>
      <c r="HT193" s="35"/>
      <c r="HU193" s="35"/>
      <c r="HV193" s="35"/>
    </row>
    <row r="194" spans="6:230" s="556" customFormat="1">
      <c r="F194" s="499"/>
      <c r="G194" s="449"/>
      <c r="H194" s="35"/>
      <c r="O194" s="35"/>
      <c r="P194" s="35"/>
      <c r="Q194" s="35"/>
      <c r="R194" s="1275"/>
      <c r="S194" s="231"/>
      <c r="T194" s="231"/>
      <c r="U194" s="231"/>
      <c r="V194" s="231"/>
      <c r="W194" s="231"/>
      <c r="X194" s="231"/>
      <c r="Y194" s="231"/>
      <c r="Z194" s="231"/>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c r="FY194" s="35"/>
      <c r="FZ194" s="35"/>
      <c r="GA194" s="35"/>
      <c r="GB194" s="35"/>
      <c r="GC194" s="35"/>
      <c r="GD194" s="35"/>
      <c r="GE194" s="35"/>
      <c r="GF194" s="35"/>
      <c r="GG194" s="35"/>
      <c r="GH194" s="35"/>
      <c r="GI194" s="35"/>
      <c r="GJ194" s="35"/>
      <c r="GK194" s="35"/>
      <c r="GL194" s="35"/>
      <c r="GM194" s="35"/>
      <c r="GN194" s="35"/>
      <c r="GO194" s="35"/>
      <c r="GP194" s="35"/>
      <c r="GQ194" s="35"/>
      <c r="GR194" s="35"/>
      <c r="GS194" s="35"/>
      <c r="GT194" s="35"/>
      <c r="GU194" s="35"/>
      <c r="GV194" s="35"/>
      <c r="GW194" s="35"/>
      <c r="GX194" s="35"/>
      <c r="GY194" s="35"/>
      <c r="GZ194" s="35"/>
      <c r="HA194" s="35"/>
      <c r="HB194" s="35"/>
      <c r="HC194" s="35"/>
      <c r="HD194" s="35"/>
      <c r="HE194" s="35"/>
      <c r="HF194" s="35"/>
      <c r="HG194" s="35"/>
      <c r="HH194" s="35"/>
      <c r="HI194" s="35"/>
      <c r="HJ194" s="35"/>
      <c r="HK194" s="35"/>
      <c r="HL194" s="35"/>
      <c r="HM194" s="35"/>
      <c r="HN194" s="35"/>
      <c r="HO194" s="35"/>
      <c r="HP194" s="35"/>
      <c r="HQ194" s="35"/>
      <c r="HR194" s="35"/>
      <c r="HS194" s="35"/>
      <c r="HT194" s="35"/>
      <c r="HU194" s="35"/>
      <c r="HV194" s="35"/>
    </row>
    <row r="195" spans="6:230" s="556" customFormat="1">
      <c r="F195" s="499"/>
      <c r="G195" s="449"/>
      <c r="H195" s="35"/>
      <c r="O195" s="35"/>
      <c r="P195" s="35"/>
      <c r="Q195" s="35"/>
      <c r="R195" s="1275"/>
      <c r="S195" s="231"/>
      <c r="T195" s="231"/>
      <c r="U195" s="231"/>
      <c r="V195" s="231"/>
      <c r="W195" s="231"/>
      <c r="X195" s="231"/>
      <c r="Y195" s="231"/>
      <c r="Z195" s="231"/>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c r="FY195" s="35"/>
      <c r="FZ195" s="35"/>
      <c r="GA195" s="35"/>
      <c r="GB195" s="35"/>
      <c r="GC195" s="35"/>
      <c r="GD195" s="35"/>
      <c r="GE195" s="35"/>
      <c r="GF195" s="35"/>
      <c r="GG195" s="35"/>
      <c r="GH195" s="35"/>
      <c r="GI195" s="35"/>
      <c r="GJ195" s="35"/>
      <c r="GK195" s="35"/>
      <c r="GL195" s="35"/>
      <c r="GM195" s="35"/>
      <c r="GN195" s="35"/>
      <c r="GO195" s="35"/>
      <c r="GP195" s="35"/>
      <c r="GQ195" s="35"/>
      <c r="GR195" s="35"/>
      <c r="GS195" s="35"/>
      <c r="GT195" s="35"/>
      <c r="GU195" s="35"/>
      <c r="GV195" s="35"/>
      <c r="GW195" s="35"/>
      <c r="GX195" s="35"/>
      <c r="GY195" s="35"/>
      <c r="GZ195" s="35"/>
      <c r="HA195" s="35"/>
      <c r="HB195" s="35"/>
      <c r="HC195" s="35"/>
      <c r="HD195" s="35"/>
      <c r="HE195" s="35"/>
      <c r="HF195" s="35"/>
      <c r="HG195" s="35"/>
      <c r="HH195" s="35"/>
      <c r="HI195" s="35"/>
      <c r="HJ195" s="35"/>
      <c r="HK195" s="35"/>
      <c r="HL195" s="35"/>
      <c r="HM195" s="35"/>
      <c r="HN195" s="35"/>
      <c r="HO195" s="35"/>
      <c r="HP195" s="35"/>
      <c r="HQ195" s="35"/>
      <c r="HR195" s="35"/>
      <c r="HS195" s="35"/>
      <c r="HT195" s="35"/>
      <c r="HU195" s="35"/>
      <c r="HV195" s="35"/>
    </row>
    <row r="196" spans="6:230" s="556" customFormat="1">
      <c r="F196" s="499"/>
      <c r="G196" s="449"/>
      <c r="H196" s="35"/>
      <c r="O196" s="35"/>
      <c r="P196" s="35"/>
      <c r="Q196" s="35"/>
      <c r="R196" s="1275"/>
      <c r="S196" s="231"/>
      <c r="T196" s="231"/>
      <c r="U196" s="231"/>
      <c r="V196" s="231"/>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EV196" s="35"/>
      <c r="EW196" s="35"/>
      <c r="EX196" s="35"/>
      <c r="EY196" s="35"/>
      <c r="EZ196" s="35"/>
      <c r="FA196" s="35"/>
      <c r="FB196" s="35"/>
      <c r="FC196" s="35"/>
      <c r="FD196" s="35"/>
      <c r="FE196" s="35"/>
      <c r="FF196" s="35"/>
      <c r="FG196" s="35"/>
      <c r="FH196" s="35"/>
      <c r="FI196" s="35"/>
      <c r="FJ196" s="35"/>
      <c r="FK196" s="35"/>
      <c r="FL196" s="35"/>
      <c r="FM196" s="35"/>
      <c r="FN196" s="35"/>
      <c r="FO196" s="35"/>
      <c r="FP196" s="35"/>
      <c r="FQ196" s="35"/>
      <c r="FR196" s="35"/>
      <c r="FS196" s="35"/>
      <c r="FT196" s="35"/>
      <c r="FU196" s="35"/>
      <c r="FV196" s="35"/>
      <c r="FW196" s="35"/>
      <c r="FX196" s="35"/>
      <c r="FY196" s="35"/>
      <c r="FZ196" s="35"/>
      <c r="GA196" s="35"/>
      <c r="GB196" s="35"/>
      <c r="GC196" s="35"/>
      <c r="GD196" s="35"/>
      <c r="GE196" s="35"/>
      <c r="GF196" s="35"/>
      <c r="GG196" s="35"/>
      <c r="GH196" s="35"/>
      <c r="GI196" s="35"/>
      <c r="GJ196" s="35"/>
      <c r="GK196" s="35"/>
      <c r="GL196" s="35"/>
      <c r="GM196" s="35"/>
      <c r="GN196" s="35"/>
      <c r="GO196" s="35"/>
      <c r="GP196" s="35"/>
      <c r="GQ196" s="35"/>
      <c r="GR196" s="35"/>
      <c r="GS196" s="35"/>
      <c r="GT196" s="35"/>
      <c r="GU196" s="35"/>
      <c r="GV196" s="35"/>
      <c r="GW196" s="35"/>
      <c r="GX196" s="35"/>
      <c r="GY196" s="35"/>
      <c r="GZ196" s="35"/>
      <c r="HA196" s="35"/>
      <c r="HB196" s="35"/>
      <c r="HC196" s="35"/>
      <c r="HD196" s="35"/>
      <c r="HE196" s="35"/>
      <c r="HF196" s="35"/>
      <c r="HG196" s="35"/>
      <c r="HH196" s="35"/>
      <c r="HI196" s="35"/>
      <c r="HJ196" s="35"/>
      <c r="HK196" s="35"/>
      <c r="HL196" s="35"/>
      <c r="HM196" s="35"/>
      <c r="HN196" s="35"/>
      <c r="HO196" s="35"/>
      <c r="HP196" s="35"/>
      <c r="HQ196" s="35"/>
      <c r="HR196" s="35"/>
      <c r="HS196" s="35"/>
      <c r="HT196" s="35"/>
      <c r="HU196" s="35"/>
      <c r="HV196" s="35"/>
    </row>
    <row r="197" spans="6:230" s="556" customFormat="1">
      <c r="F197" s="499"/>
      <c r="G197" s="449"/>
      <c r="H197" s="35"/>
      <c r="O197" s="35"/>
      <c r="P197" s="35"/>
      <c r="Q197" s="35"/>
      <c r="R197" s="1275"/>
      <c r="S197" s="231"/>
      <c r="T197" s="231"/>
      <c r="U197" s="231"/>
      <c r="V197" s="231"/>
      <c r="W197" s="231"/>
      <c r="X197" s="231"/>
      <c r="Y197" s="231"/>
      <c r="Z197" s="231"/>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c r="FZ197" s="35"/>
      <c r="GA197" s="35"/>
      <c r="GB197" s="35"/>
      <c r="GC197" s="35"/>
      <c r="GD197" s="35"/>
      <c r="GE197" s="35"/>
      <c r="GF197" s="35"/>
      <c r="GG197" s="35"/>
      <c r="GH197" s="35"/>
      <c r="GI197" s="35"/>
      <c r="GJ197" s="35"/>
      <c r="GK197" s="35"/>
      <c r="GL197" s="35"/>
      <c r="GM197" s="35"/>
      <c r="GN197" s="35"/>
      <c r="GO197" s="35"/>
      <c r="GP197" s="35"/>
      <c r="GQ197" s="35"/>
      <c r="GR197" s="35"/>
      <c r="GS197" s="35"/>
      <c r="GT197" s="35"/>
      <c r="GU197" s="35"/>
      <c r="GV197" s="35"/>
      <c r="GW197" s="35"/>
      <c r="GX197" s="35"/>
      <c r="GY197" s="35"/>
      <c r="GZ197" s="35"/>
      <c r="HA197" s="35"/>
      <c r="HB197" s="35"/>
      <c r="HC197" s="35"/>
      <c r="HD197" s="35"/>
      <c r="HE197" s="35"/>
      <c r="HF197" s="35"/>
      <c r="HG197" s="35"/>
      <c r="HH197" s="35"/>
      <c r="HI197" s="35"/>
      <c r="HJ197" s="35"/>
      <c r="HK197" s="35"/>
      <c r="HL197" s="35"/>
      <c r="HM197" s="35"/>
      <c r="HN197" s="35"/>
      <c r="HO197" s="35"/>
      <c r="HP197" s="35"/>
      <c r="HQ197" s="35"/>
      <c r="HR197" s="35"/>
      <c r="HS197" s="35"/>
      <c r="HT197" s="35"/>
      <c r="HU197" s="35"/>
      <c r="HV197" s="35"/>
    </row>
    <row r="198" spans="6:230" s="556" customFormat="1" ht="24" customHeight="1">
      <c r="F198" s="499"/>
      <c r="G198" s="449"/>
      <c r="H198" s="35"/>
      <c r="O198" s="35"/>
      <c r="P198" s="35"/>
      <c r="Q198" s="35"/>
      <c r="R198" s="1275"/>
      <c r="S198" s="231"/>
      <c r="T198" s="231"/>
      <c r="U198" s="231"/>
      <c r="V198" s="231"/>
      <c r="W198" s="231"/>
      <c r="X198" s="231"/>
      <c r="Y198" s="231"/>
      <c r="Z198" s="231"/>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EV198" s="35"/>
      <c r="EW198" s="35"/>
      <c r="EX198" s="35"/>
      <c r="EY198" s="35"/>
      <c r="EZ198" s="35"/>
      <c r="FA198" s="35"/>
      <c r="FB198" s="35"/>
      <c r="FC198" s="35"/>
      <c r="FD198" s="35"/>
      <c r="FE198" s="35"/>
      <c r="FF198" s="35"/>
      <c r="FG198" s="35"/>
      <c r="FH198" s="35"/>
      <c r="FI198" s="35"/>
      <c r="FJ198" s="35"/>
      <c r="FK198" s="35"/>
      <c r="FL198" s="35"/>
      <c r="FM198" s="35"/>
      <c r="FN198" s="35"/>
      <c r="FO198" s="35"/>
      <c r="FP198" s="35"/>
      <c r="FQ198" s="35"/>
      <c r="FR198" s="35"/>
      <c r="FS198" s="35"/>
      <c r="FT198" s="35"/>
      <c r="FU198" s="35"/>
      <c r="FV198" s="35"/>
      <c r="FW198" s="35"/>
      <c r="FX198" s="35"/>
      <c r="FY198" s="35"/>
      <c r="FZ198" s="35"/>
      <c r="GA198" s="35"/>
      <c r="GB198" s="35"/>
      <c r="GC198" s="35"/>
      <c r="GD198" s="35"/>
      <c r="GE198" s="35"/>
      <c r="GF198" s="35"/>
      <c r="GG198" s="35"/>
      <c r="GH198" s="35"/>
      <c r="GI198" s="35"/>
      <c r="GJ198" s="35"/>
      <c r="GK198" s="35"/>
      <c r="GL198" s="35"/>
      <c r="GM198" s="35"/>
      <c r="GN198" s="35"/>
      <c r="GO198" s="35"/>
      <c r="GP198" s="35"/>
      <c r="GQ198" s="35"/>
      <c r="GR198" s="35"/>
      <c r="GS198" s="35"/>
      <c r="GT198" s="35"/>
      <c r="GU198" s="35"/>
      <c r="GV198" s="35"/>
      <c r="GW198" s="35"/>
      <c r="GX198" s="35"/>
      <c r="GY198" s="35"/>
      <c r="GZ198" s="35"/>
      <c r="HA198" s="35"/>
      <c r="HB198" s="35"/>
      <c r="HC198" s="35"/>
      <c r="HD198" s="35"/>
      <c r="HE198" s="35"/>
      <c r="HF198" s="35"/>
      <c r="HG198" s="35"/>
      <c r="HH198" s="35"/>
      <c r="HI198" s="35"/>
      <c r="HJ198" s="35"/>
      <c r="HK198" s="35"/>
      <c r="HL198" s="35"/>
      <c r="HM198" s="35"/>
      <c r="HN198" s="35"/>
      <c r="HO198" s="35"/>
      <c r="HP198" s="35"/>
      <c r="HQ198" s="35"/>
      <c r="HR198" s="35"/>
      <c r="HS198" s="35"/>
      <c r="HT198" s="35"/>
      <c r="HU198" s="35"/>
      <c r="HV198" s="35"/>
    </row>
    <row r="199" spans="6:230" s="556" customFormat="1">
      <c r="F199" s="499"/>
      <c r="G199" s="449"/>
      <c r="H199" s="35"/>
      <c r="O199" s="35"/>
      <c r="P199" s="35"/>
      <c r="Q199" s="35"/>
      <c r="R199" s="1275"/>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row>
    <row r="200" spans="6:230" s="556" customFormat="1">
      <c r="F200" s="499"/>
      <c r="G200" s="449"/>
      <c r="H200" s="35"/>
      <c r="O200" s="35"/>
      <c r="P200" s="35"/>
      <c r="Q200" s="35"/>
      <c r="R200" s="1275"/>
      <c r="S200" s="231"/>
      <c r="T200" s="231"/>
      <c r="U200" s="231"/>
      <c r="V200" s="231"/>
      <c r="W200" s="231"/>
      <c r="X200" s="231"/>
      <c r="Y200" s="231"/>
      <c r="Z200" s="231"/>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row>
    <row r="201" spans="6:230" s="556" customFormat="1">
      <c r="F201" s="499"/>
      <c r="G201" s="449"/>
      <c r="H201" s="35"/>
      <c r="O201" s="35"/>
      <c r="P201" s="35"/>
      <c r="Q201" s="35"/>
      <c r="R201" s="1275"/>
      <c r="S201" s="231"/>
      <c r="T201" s="231"/>
      <c r="U201" s="231"/>
      <c r="V201" s="231"/>
      <c r="W201" s="231"/>
      <c r="X201" s="231"/>
      <c r="Y201" s="231"/>
      <c r="Z201" s="23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5"/>
      <c r="GT201" s="35"/>
      <c r="GU201" s="35"/>
      <c r="GV201" s="35"/>
      <c r="GW201" s="35"/>
      <c r="GX201" s="35"/>
      <c r="GY201" s="35"/>
      <c r="GZ201" s="35"/>
      <c r="HA201" s="35"/>
      <c r="HB201" s="35"/>
      <c r="HC201" s="35"/>
      <c r="HD201" s="35"/>
      <c r="HE201" s="35"/>
      <c r="HF201" s="35"/>
      <c r="HG201" s="35"/>
      <c r="HH201" s="35"/>
      <c r="HI201" s="35"/>
      <c r="HJ201" s="35"/>
      <c r="HK201" s="35"/>
      <c r="HL201" s="35"/>
      <c r="HM201" s="35"/>
      <c r="HN201" s="35"/>
      <c r="HO201" s="35"/>
      <c r="HP201" s="35"/>
      <c r="HQ201" s="35"/>
      <c r="HR201" s="35"/>
      <c r="HS201" s="35"/>
      <c r="HT201" s="35"/>
      <c r="HU201" s="35"/>
      <c r="HV201" s="35"/>
    </row>
    <row r="202" spans="6:230" s="556" customFormat="1">
      <c r="F202" s="499"/>
      <c r="G202" s="449"/>
      <c r="H202" s="35"/>
      <c r="O202" s="35"/>
      <c r="P202" s="35"/>
      <c r="Q202" s="35"/>
      <c r="R202" s="1275"/>
      <c r="S202" s="231"/>
      <c r="T202" s="231"/>
      <c r="U202" s="231"/>
      <c r="V202" s="231"/>
      <c r="W202" s="231"/>
      <c r="X202" s="231"/>
      <c r="Y202" s="231"/>
      <c r="Z202" s="23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35"/>
      <c r="FD202" s="35"/>
      <c r="FE202" s="35"/>
      <c r="FF202" s="35"/>
      <c r="FG202" s="35"/>
      <c r="FH202" s="35"/>
      <c r="FI202" s="35"/>
      <c r="FJ202" s="35"/>
      <c r="FK202" s="35"/>
      <c r="FL202" s="35"/>
      <c r="FM202" s="35"/>
      <c r="FN202" s="35"/>
      <c r="FO202" s="35"/>
      <c r="FP202" s="35"/>
      <c r="FQ202" s="35"/>
      <c r="FR202" s="35"/>
      <c r="FS202" s="35"/>
      <c r="FT202" s="35"/>
      <c r="FU202" s="35"/>
      <c r="FV202" s="35"/>
      <c r="FW202" s="35"/>
      <c r="FX202" s="35"/>
      <c r="FY202" s="35"/>
      <c r="FZ202" s="35"/>
      <c r="GA202" s="35"/>
      <c r="GB202" s="35"/>
      <c r="GC202" s="35"/>
      <c r="GD202" s="35"/>
      <c r="GE202" s="35"/>
      <c r="GF202" s="35"/>
      <c r="GG202" s="35"/>
      <c r="GH202" s="35"/>
      <c r="GI202" s="35"/>
      <c r="GJ202" s="35"/>
      <c r="GK202" s="35"/>
      <c r="GL202" s="35"/>
      <c r="GM202" s="35"/>
      <c r="GN202" s="35"/>
      <c r="GO202" s="35"/>
      <c r="GP202" s="35"/>
      <c r="GQ202" s="35"/>
      <c r="GR202" s="35"/>
      <c r="GS202" s="35"/>
      <c r="GT202" s="35"/>
      <c r="GU202" s="35"/>
      <c r="GV202" s="35"/>
      <c r="GW202" s="35"/>
      <c r="GX202" s="35"/>
      <c r="GY202" s="35"/>
      <c r="GZ202" s="35"/>
      <c r="HA202" s="35"/>
      <c r="HB202" s="35"/>
      <c r="HC202" s="35"/>
      <c r="HD202" s="35"/>
      <c r="HE202" s="35"/>
      <c r="HF202" s="35"/>
      <c r="HG202" s="35"/>
      <c r="HH202" s="35"/>
      <c r="HI202" s="35"/>
      <c r="HJ202" s="35"/>
      <c r="HK202" s="35"/>
      <c r="HL202" s="35"/>
      <c r="HM202" s="35"/>
      <c r="HN202" s="35"/>
      <c r="HO202" s="35"/>
      <c r="HP202" s="35"/>
      <c r="HQ202" s="35"/>
      <c r="HR202" s="35"/>
      <c r="HS202" s="35"/>
      <c r="HT202" s="35"/>
      <c r="HU202" s="35"/>
      <c r="HV202" s="35"/>
    </row>
    <row r="203" spans="6:230" s="556" customFormat="1">
      <c r="F203" s="499"/>
      <c r="G203" s="449"/>
      <c r="H203" s="35"/>
      <c r="O203" s="35"/>
      <c r="P203" s="35"/>
      <c r="Q203" s="35"/>
      <c r="R203" s="1275"/>
      <c r="S203" s="231"/>
      <c r="T203" s="231"/>
      <c r="U203" s="231"/>
      <c r="V203" s="231"/>
      <c r="W203" s="231"/>
      <c r="X203" s="231"/>
      <c r="Y203" s="231"/>
      <c r="Z203" s="23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c r="FY203" s="35"/>
      <c r="FZ203" s="35"/>
      <c r="GA203" s="35"/>
      <c r="GB203" s="35"/>
      <c r="GC203" s="35"/>
      <c r="GD203" s="35"/>
      <c r="GE203" s="35"/>
      <c r="GF203" s="35"/>
      <c r="GG203" s="35"/>
      <c r="GH203" s="35"/>
      <c r="GI203" s="35"/>
      <c r="GJ203" s="35"/>
      <c r="GK203" s="35"/>
      <c r="GL203" s="35"/>
      <c r="GM203" s="35"/>
      <c r="GN203" s="35"/>
      <c r="GO203" s="35"/>
      <c r="GP203" s="35"/>
      <c r="GQ203" s="35"/>
      <c r="GR203" s="35"/>
      <c r="GS203" s="35"/>
      <c r="GT203" s="35"/>
      <c r="GU203" s="35"/>
      <c r="GV203" s="35"/>
      <c r="GW203" s="35"/>
      <c r="GX203" s="35"/>
      <c r="GY203" s="35"/>
      <c r="GZ203" s="35"/>
      <c r="HA203" s="35"/>
      <c r="HB203" s="35"/>
      <c r="HC203" s="35"/>
      <c r="HD203" s="35"/>
      <c r="HE203" s="35"/>
      <c r="HF203" s="35"/>
      <c r="HG203" s="35"/>
      <c r="HH203" s="35"/>
      <c r="HI203" s="35"/>
      <c r="HJ203" s="35"/>
      <c r="HK203" s="35"/>
      <c r="HL203" s="35"/>
      <c r="HM203" s="35"/>
      <c r="HN203" s="35"/>
      <c r="HO203" s="35"/>
      <c r="HP203" s="35"/>
      <c r="HQ203" s="35"/>
      <c r="HR203" s="35"/>
      <c r="HS203" s="35"/>
      <c r="HT203" s="35"/>
      <c r="HU203" s="35"/>
      <c r="HV203" s="35"/>
    </row>
    <row r="204" spans="6:230" s="556" customFormat="1">
      <c r="F204" s="499"/>
      <c r="G204" s="449"/>
      <c r="H204" s="35"/>
      <c r="O204" s="35"/>
      <c r="P204" s="35"/>
      <c r="Q204" s="35"/>
      <c r="R204" s="1275"/>
      <c r="S204" s="231"/>
      <c r="T204" s="231"/>
      <c r="U204" s="231"/>
      <c r="V204" s="231"/>
      <c r="W204" s="231"/>
      <c r="X204" s="231"/>
      <c r="Y204" s="231"/>
      <c r="Z204" s="23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c r="FY204" s="35"/>
      <c r="FZ204" s="35"/>
      <c r="GA204" s="35"/>
      <c r="GB204" s="35"/>
      <c r="GC204" s="35"/>
      <c r="GD204" s="35"/>
      <c r="GE204" s="35"/>
      <c r="GF204" s="35"/>
      <c r="GG204" s="35"/>
      <c r="GH204" s="35"/>
      <c r="GI204" s="35"/>
      <c r="GJ204" s="35"/>
      <c r="GK204" s="35"/>
      <c r="GL204" s="35"/>
      <c r="GM204" s="35"/>
      <c r="GN204" s="35"/>
      <c r="GO204" s="35"/>
      <c r="GP204" s="35"/>
      <c r="GQ204" s="35"/>
      <c r="GR204" s="35"/>
      <c r="GS204" s="35"/>
      <c r="GT204" s="35"/>
      <c r="GU204" s="35"/>
      <c r="GV204" s="35"/>
      <c r="GW204" s="35"/>
      <c r="GX204" s="35"/>
      <c r="GY204" s="35"/>
      <c r="GZ204" s="35"/>
      <c r="HA204" s="35"/>
      <c r="HB204" s="35"/>
      <c r="HC204" s="35"/>
      <c r="HD204" s="35"/>
      <c r="HE204" s="35"/>
      <c r="HF204" s="35"/>
      <c r="HG204" s="35"/>
      <c r="HH204" s="35"/>
      <c r="HI204" s="35"/>
      <c r="HJ204" s="35"/>
      <c r="HK204" s="35"/>
      <c r="HL204" s="35"/>
      <c r="HM204" s="35"/>
      <c r="HN204" s="35"/>
      <c r="HO204" s="35"/>
      <c r="HP204" s="35"/>
      <c r="HQ204" s="35"/>
      <c r="HR204" s="35"/>
      <c r="HS204" s="35"/>
      <c r="HT204" s="35"/>
      <c r="HU204" s="35"/>
      <c r="HV204" s="35"/>
    </row>
    <row r="205" spans="6:230" s="556" customFormat="1">
      <c r="F205" s="499"/>
      <c r="G205" s="449"/>
      <c r="H205" s="35"/>
      <c r="O205" s="35"/>
      <c r="P205" s="35"/>
      <c r="Q205" s="35"/>
      <c r="R205" s="1275"/>
      <c r="S205" s="231"/>
      <c r="T205" s="231"/>
      <c r="U205" s="231"/>
      <c r="V205" s="231"/>
      <c r="W205" s="231"/>
      <c r="X205" s="231"/>
      <c r="Y205" s="231"/>
      <c r="Z205" s="231"/>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c r="FY205" s="35"/>
      <c r="FZ205" s="35"/>
      <c r="GA205" s="35"/>
      <c r="GB205" s="35"/>
      <c r="GC205" s="35"/>
      <c r="GD205" s="35"/>
      <c r="GE205" s="35"/>
      <c r="GF205" s="35"/>
      <c r="GG205" s="35"/>
      <c r="GH205" s="35"/>
      <c r="GI205" s="35"/>
      <c r="GJ205" s="35"/>
      <c r="GK205" s="35"/>
      <c r="GL205" s="35"/>
      <c r="GM205" s="35"/>
      <c r="GN205" s="35"/>
      <c r="GO205" s="35"/>
      <c r="GP205" s="35"/>
      <c r="GQ205" s="35"/>
      <c r="GR205" s="35"/>
      <c r="GS205" s="35"/>
      <c r="GT205" s="35"/>
      <c r="GU205" s="35"/>
      <c r="GV205" s="35"/>
      <c r="GW205" s="35"/>
      <c r="GX205" s="35"/>
      <c r="GY205" s="35"/>
      <c r="GZ205" s="35"/>
      <c r="HA205" s="35"/>
      <c r="HB205" s="35"/>
      <c r="HC205" s="35"/>
      <c r="HD205" s="35"/>
      <c r="HE205" s="35"/>
      <c r="HF205" s="35"/>
      <c r="HG205" s="35"/>
      <c r="HH205" s="35"/>
      <c r="HI205" s="35"/>
      <c r="HJ205" s="35"/>
      <c r="HK205" s="35"/>
      <c r="HL205" s="35"/>
      <c r="HM205" s="35"/>
      <c r="HN205" s="35"/>
      <c r="HO205" s="35"/>
      <c r="HP205" s="35"/>
      <c r="HQ205" s="35"/>
      <c r="HR205" s="35"/>
      <c r="HS205" s="35"/>
      <c r="HT205" s="35"/>
      <c r="HU205" s="35"/>
      <c r="HV205" s="35"/>
    </row>
    <row r="206" spans="6:230" s="556" customFormat="1">
      <c r="F206" s="499"/>
      <c r="G206" s="449"/>
      <c r="H206" s="35"/>
      <c r="O206" s="35"/>
      <c r="P206" s="35"/>
      <c r="Q206" s="35"/>
      <c r="R206" s="1275"/>
      <c r="S206" s="231"/>
      <c r="T206" s="231"/>
      <c r="U206" s="231"/>
      <c r="V206" s="231"/>
      <c r="W206" s="231"/>
      <c r="X206" s="231"/>
      <c r="Y206" s="231"/>
      <c r="Z206" s="23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c r="FY206" s="35"/>
      <c r="FZ206" s="35"/>
      <c r="GA206" s="35"/>
      <c r="GB206" s="35"/>
      <c r="GC206" s="35"/>
      <c r="GD206" s="35"/>
      <c r="GE206" s="35"/>
      <c r="GF206" s="35"/>
      <c r="GG206" s="35"/>
      <c r="GH206" s="35"/>
      <c r="GI206" s="35"/>
      <c r="GJ206" s="35"/>
      <c r="GK206" s="35"/>
      <c r="GL206" s="35"/>
      <c r="GM206" s="35"/>
      <c r="GN206" s="35"/>
      <c r="GO206" s="35"/>
      <c r="GP206" s="35"/>
      <c r="GQ206" s="35"/>
      <c r="GR206" s="35"/>
      <c r="GS206" s="35"/>
      <c r="GT206" s="35"/>
      <c r="GU206" s="35"/>
      <c r="GV206" s="35"/>
      <c r="GW206" s="35"/>
      <c r="GX206" s="35"/>
      <c r="GY206" s="35"/>
      <c r="GZ206" s="35"/>
      <c r="HA206" s="35"/>
      <c r="HB206" s="35"/>
      <c r="HC206" s="35"/>
      <c r="HD206" s="35"/>
      <c r="HE206" s="35"/>
      <c r="HF206" s="35"/>
      <c r="HG206" s="35"/>
      <c r="HH206" s="35"/>
      <c r="HI206" s="35"/>
      <c r="HJ206" s="35"/>
      <c r="HK206" s="35"/>
      <c r="HL206" s="35"/>
      <c r="HM206" s="35"/>
      <c r="HN206" s="35"/>
      <c r="HO206" s="35"/>
      <c r="HP206" s="35"/>
      <c r="HQ206" s="35"/>
      <c r="HR206" s="35"/>
      <c r="HS206" s="35"/>
      <c r="HT206" s="35"/>
      <c r="HU206" s="35"/>
      <c r="HV206" s="35"/>
    </row>
    <row r="207" spans="6:230" s="556" customFormat="1">
      <c r="F207" s="499"/>
      <c r="G207" s="449"/>
      <c r="H207" s="35"/>
      <c r="O207" s="35"/>
      <c r="P207" s="35"/>
      <c r="Q207" s="35"/>
      <c r="R207" s="1275"/>
      <c r="S207" s="231"/>
      <c r="T207" s="231"/>
      <c r="U207" s="231"/>
      <c r="V207" s="231"/>
      <c r="W207" s="231"/>
      <c r="X207" s="231"/>
      <c r="Y207" s="231"/>
      <c r="Z207" s="23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5"/>
      <c r="GT207" s="35"/>
      <c r="GU207" s="35"/>
      <c r="GV207" s="35"/>
      <c r="GW207" s="35"/>
      <c r="GX207" s="35"/>
      <c r="GY207" s="35"/>
      <c r="GZ207" s="35"/>
      <c r="HA207" s="35"/>
      <c r="HB207" s="35"/>
      <c r="HC207" s="35"/>
      <c r="HD207" s="35"/>
      <c r="HE207" s="35"/>
      <c r="HF207" s="35"/>
      <c r="HG207" s="35"/>
      <c r="HH207" s="35"/>
      <c r="HI207" s="35"/>
      <c r="HJ207" s="35"/>
      <c r="HK207" s="35"/>
      <c r="HL207" s="35"/>
      <c r="HM207" s="35"/>
      <c r="HN207" s="35"/>
      <c r="HO207" s="35"/>
      <c r="HP207" s="35"/>
      <c r="HQ207" s="35"/>
      <c r="HR207" s="35"/>
      <c r="HS207" s="35"/>
      <c r="HT207" s="35"/>
      <c r="HU207" s="35"/>
      <c r="HV207" s="35"/>
    </row>
    <row r="208" spans="6:230" s="556" customFormat="1">
      <c r="F208" s="499"/>
      <c r="G208" s="449"/>
      <c r="H208" s="35"/>
      <c r="O208" s="35"/>
      <c r="P208" s="35"/>
      <c r="Q208" s="35"/>
      <c r="R208" s="1275"/>
      <c r="S208" s="231"/>
      <c r="T208" s="231"/>
      <c r="U208" s="231"/>
      <c r="V208" s="231"/>
      <c r="W208" s="231"/>
      <c r="X208" s="231"/>
      <c r="Y208" s="231"/>
      <c r="Z208" s="23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EV208" s="35"/>
      <c r="EW208" s="35"/>
      <c r="EX208" s="35"/>
      <c r="EY208" s="35"/>
      <c r="EZ208" s="35"/>
      <c r="FA208" s="35"/>
      <c r="FB208" s="35"/>
      <c r="FC208" s="35"/>
      <c r="FD208" s="35"/>
      <c r="FE208" s="35"/>
      <c r="FF208" s="35"/>
      <c r="FG208" s="35"/>
      <c r="FH208" s="35"/>
      <c r="FI208" s="35"/>
      <c r="FJ208" s="35"/>
      <c r="FK208" s="35"/>
      <c r="FL208" s="35"/>
      <c r="FM208" s="35"/>
      <c r="FN208" s="35"/>
      <c r="FO208" s="35"/>
      <c r="FP208" s="35"/>
      <c r="FQ208" s="35"/>
      <c r="FR208" s="35"/>
      <c r="FS208" s="35"/>
      <c r="FT208" s="35"/>
      <c r="FU208" s="35"/>
      <c r="FV208" s="35"/>
      <c r="FW208" s="35"/>
      <c r="FX208" s="35"/>
      <c r="FY208" s="35"/>
      <c r="FZ208" s="35"/>
      <c r="GA208" s="35"/>
      <c r="GB208" s="35"/>
      <c r="GC208" s="35"/>
      <c r="GD208" s="35"/>
      <c r="GE208" s="35"/>
      <c r="GF208" s="35"/>
      <c r="GG208" s="35"/>
      <c r="GH208" s="35"/>
      <c r="GI208" s="35"/>
      <c r="GJ208" s="35"/>
      <c r="GK208" s="35"/>
      <c r="GL208" s="35"/>
      <c r="GM208" s="35"/>
      <c r="GN208" s="35"/>
      <c r="GO208" s="35"/>
      <c r="GP208" s="35"/>
      <c r="GQ208" s="35"/>
      <c r="GR208" s="35"/>
      <c r="GS208" s="35"/>
      <c r="GT208" s="35"/>
      <c r="GU208" s="35"/>
      <c r="GV208" s="35"/>
      <c r="GW208" s="35"/>
      <c r="GX208" s="35"/>
      <c r="GY208" s="35"/>
      <c r="GZ208" s="35"/>
      <c r="HA208" s="35"/>
      <c r="HB208" s="35"/>
      <c r="HC208" s="35"/>
      <c r="HD208" s="35"/>
      <c r="HE208" s="35"/>
      <c r="HF208" s="35"/>
      <c r="HG208" s="35"/>
      <c r="HH208" s="35"/>
      <c r="HI208" s="35"/>
      <c r="HJ208" s="35"/>
      <c r="HK208" s="35"/>
      <c r="HL208" s="35"/>
      <c r="HM208" s="35"/>
      <c r="HN208" s="35"/>
      <c r="HO208" s="35"/>
      <c r="HP208" s="35"/>
      <c r="HQ208" s="35"/>
      <c r="HR208" s="35"/>
      <c r="HS208" s="35"/>
      <c r="HT208" s="35"/>
      <c r="HU208" s="35"/>
      <c r="HV208" s="35"/>
    </row>
    <row r="209" spans="6:230" s="556" customFormat="1" ht="24" customHeight="1">
      <c r="F209" s="499"/>
      <c r="G209" s="449"/>
      <c r="H209" s="35"/>
      <c r="O209" s="35"/>
      <c r="P209" s="35"/>
      <c r="Q209" s="35"/>
      <c r="R209" s="1275"/>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row>
    <row r="210" spans="6:230" s="556" customFormat="1">
      <c r="F210" s="499"/>
      <c r="G210" s="449"/>
      <c r="H210" s="35"/>
      <c r="O210" s="35"/>
      <c r="P210" s="35"/>
      <c r="Q210" s="35"/>
      <c r="R210" s="1275"/>
      <c r="S210" s="231"/>
      <c r="T210" s="231"/>
      <c r="U210" s="231"/>
      <c r="V210" s="231"/>
      <c r="W210" s="231"/>
      <c r="X210" s="231"/>
      <c r="Y210" s="231"/>
      <c r="Z210" s="23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35"/>
      <c r="EW210" s="35"/>
      <c r="EX210" s="35"/>
      <c r="EY210" s="35"/>
      <c r="EZ210" s="35"/>
      <c r="FA210" s="35"/>
      <c r="FB210" s="35"/>
      <c r="FC210" s="35"/>
      <c r="FD210" s="35"/>
      <c r="FE210" s="35"/>
      <c r="FF210" s="35"/>
      <c r="FG210" s="35"/>
      <c r="FH210" s="35"/>
      <c r="FI210" s="35"/>
      <c r="FJ210" s="35"/>
      <c r="FK210" s="35"/>
      <c r="FL210" s="35"/>
      <c r="FM210" s="35"/>
      <c r="FN210" s="35"/>
      <c r="FO210" s="35"/>
      <c r="FP210" s="35"/>
      <c r="FQ210" s="35"/>
      <c r="FR210" s="35"/>
      <c r="FS210" s="35"/>
      <c r="FT210" s="35"/>
      <c r="FU210" s="35"/>
      <c r="FV210" s="35"/>
      <c r="FW210" s="35"/>
      <c r="FX210" s="35"/>
      <c r="FY210" s="35"/>
      <c r="FZ210" s="35"/>
      <c r="GA210" s="35"/>
      <c r="GB210" s="35"/>
      <c r="GC210" s="35"/>
      <c r="GD210" s="35"/>
      <c r="GE210" s="35"/>
      <c r="GF210" s="35"/>
      <c r="GG210" s="35"/>
      <c r="GH210" s="35"/>
      <c r="GI210" s="35"/>
      <c r="GJ210" s="35"/>
      <c r="GK210" s="35"/>
      <c r="GL210" s="35"/>
      <c r="GM210" s="35"/>
      <c r="GN210" s="35"/>
      <c r="GO210" s="35"/>
      <c r="GP210" s="35"/>
      <c r="GQ210" s="35"/>
      <c r="GR210" s="35"/>
      <c r="GS210" s="35"/>
      <c r="GT210" s="35"/>
      <c r="GU210" s="35"/>
      <c r="GV210" s="35"/>
      <c r="GW210" s="35"/>
      <c r="GX210" s="35"/>
      <c r="GY210" s="35"/>
      <c r="GZ210" s="35"/>
      <c r="HA210" s="35"/>
      <c r="HB210" s="35"/>
      <c r="HC210" s="35"/>
      <c r="HD210" s="35"/>
      <c r="HE210" s="35"/>
      <c r="HF210" s="35"/>
      <c r="HG210" s="35"/>
      <c r="HH210" s="35"/>
      <c r="HI210" s="35"/>
      <c r="HJ210" s="35"/>
      <c r="HK210" s="35"/>
      <c r="HL210" s="35"/>
      <c r="HM210" s="35"/>
      <c r="HN210" s="35"/>
      <c r="HO210" s="35"/>
      <c r="HP210" s="35"/>
      <c r="HQ210" s="35"/>
      <c r="HR210" s="35"/>
      <c r="HS210" s="35"/>
      <c r="HT210" s="35"/>
      <c r="HU210" s="35"/>
      <c r="HV210" s="35"/>
    </row>
    <row r="211" spans="6:230" s="556" customFormat="1">
      <c r="F211" s="499"/>
      <c r="G211" s="449"/>
      <c r="H211" s="35"/>
      <c r="O211" s="35"/>
      <c r="P211" s="35"/>
      <c r="Q211" s="35"/>
      <c r="R211" s="1275"/>
      <c r="S211" s="231"/>
      <c r="T211" s="231"/>
      <c r="U211" s="231"/>
      <c r="V211" s="231"/>
      <c r="W211" s="231"/>
      <c r="X211" s="231"/>
      <c r="Y211" s="231"/>
      <c r="Z211" s="23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c r="FY211" s="35"/>
      <c r="FZ211" s="35"/>
      <c r="GA211" s="35"/>
      <c r="GB211" s="35"/>
      <c r="GC211" s="35"/>
      <c r="GD211" s="35"/>
      <c r="GE211" s="35"/>
      <c r="GF211" s="35"/>
      <c r="GG211" s="35"/>
      <c r="GH211" s="35"/>
      <c r="GI211" s="35"/>
      <c r="GJ211" s="35"/>
      <c r="GK211" s="35"/>
      <c r="GL211" s="35"/>
      <c r="GM211" s="35"/>
      <c r="GN211" s="35"/>
      <c r="GO211" s="35"/>
      <c r="GP211" s="35"/>
      <c r="GQ211" s="35"/>
      <c r="GR211" s="35"/>
      <c r="GS211" s="35"/>
      <c r="GT211" s="35"/>
      <c r="GU211" s="35"/>
      <c r="GV211" s="35"/>
      <c r="GW211" s="35"/>
      <c r="GX211" s="35"/>
      <c r="GY211" s="35"/>
      <c r="GZ211" s="35"/>
      <c r="HA211" s="35"/>
      <c r="HB211" s="35"/>
      <c r="HC211" s="35"/>
      <c r="HD211" s="35"/>
      <c r="HE211" s="35"/>
      <c r="HF211" s="35"/>
      <c r="HG211" s="35"/>
      <c r="HH211" s="35"/>
      <c r="HI211" s="35"/>
      <c r="HJ211" s="35"/>
      <c r="HK211" s="35"/>
      <c r="HL211" s="35"/>
      <c r="HM211" s="35"/>
      <c r="HN211" s="35"/>
      <c r="HO211" s="35"/>
      <c r="HP211" s="35"/>
      <c r="HQ211" s="35"/>
      <c r="HR211" s="35"/>
      <c r="HS211" s="35"/>
      <c r="HT211" s="35"/>
      <c r="HU211" s="35"/>
      <c r="HV211" s="35"/>
    </row>
    <row r="212" spans="6:230" s="556" customFormat="1">
      <c r="F212" s="499"/>
      <c r="G212" s="449"/>
      <c r="H212" s="35"/>
      <c r="O212" s="35"/>
      <c r="P212" s="35"/>
      <c r="Q212" s="35"/>
      <c r="R212" s="1275"/>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c r="FY212" s="35"/>
      <c r="FZ212" s="35"/>
      <c r="GA212" s="35"/>
      <c r="GB212" s="35"/>
      <c r="GC212" s="35"/>
      <c r="GD212" s="35"/>
      <c r="GE212" s="35"/>
      <c r="GF212" s="35"/>
      <c r="GG212" s="35"/>
      <c r="GH212" s="35"/>
      <c r="GI212" s="35"/>
      <c r="GJ212" s="35"/>
      <c r="GK212" s="35"/>
      <c r="GL212" s="35"/>
      <c r="GM212" s="35"/>
      <c r="GN212" s="35"/>
      <c r="GO212" s="35"/>
      <c r="GP212" s="35"/>
      <c r="GQ212" s="35"/>
      <c r="GR212" s="35"/>
      <c r="GS212" s="35"/>
      <c r="GT212" s="35"/>
      <c r="GU212" s="35"/>
      <c r="GV212" s="35"/>
      <c r="GW212" s="35"/>
      <c r="GX212" s="35"/>
      <c r="GY212" s="35"/>
      <c r="GZ212" s="35"/>
      <c r="HA212" s="35"/>
      <c r="HB212" s="35"/>
      <c r="HC212" s="35"/>
      <c r="HD212" s="35"/>
      <c r="HE212" s="35"/>
      <c r="HF212" s="35"/>
      <c r="HG212" s="35"/>
      <c r="HH212" s="35"/>
      <c r="HI212" s="35"/>
      <c r="HJ212" s="35"/>
      <c r="HK212" s="35"/>
      <c r="HL212" s="35"/>
      <c r="HM212" s="35"/>
      <c r="HN212" s="35"/>
      <c r="HO212" s="35"/>
      <c r="HP212" s="35"/>
      <c r="HQ212" s="35"/>
      <c r="HR212" s="35"/>
      <c r="HS212" s="35"/>
      <c r="HT212" s="35"/>
      <c r="HU212" s="35"/>
      <c r="HV212" s="35"/>
    </row>
    <row r="213" spans="6:230" s="556" customFormat="1">
      <c r="F213" s="499"/>
      <c r="G213" s="449"/>
      <c r="H213" s="35"/>
      <c r="O213" s="35"/>
      <c r="P213" s="35"/>
      <c r="Q213" s="35"/>
      <c r="R213" s="1275"/>
      <c r="S213" s="231"/>
      <c r="T213" s="231"/>
      <c r="U213" s="231"/>
      <c r="V213" s="231"/>
      <c r="W213" s="231"/>
      <c r="X213" s="231"/>
      <c r="Y213" s="231"/>
      <c r="Z213" s="231"/>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c r="FY213" s="35"/>
      <c r="FZ213" s="35"/>
      <c r="GA213" s="35"/>
      <c r="GB213" s="35"/>
      <c r="GC213" s="35"/>
      <c r="GD213" s="35"/>
      <c r="GE213" s="35"/>
      <c r="GF213" s="35"/>
      <c r="GG213" s="35"/>
      <c r="GH213" s="35"/>
      <c r="GI213" s="35"/>
      <c r="GJ213" s="35"/>
      <c r="GK213" s="35"/>
      <c r="GL213" s="35"/>
      <c r="GM213" s="35"/>
      <c r="GN213" s="35"/>
      <c r="GO213" s="35"/>
      <c r="GP213" s="35"/>
      <c r="GQ213" s="35"/>
      <c r="GR213" s="35"/>
      <c r="GS213" s="35"/>
      <c r="GT213" s="35"/>
      <c r="GU213" s="35"/>
      <c r="GV213" s="35"/>
      <c r="GW213" s="35"/>
      <c r="GX213" s="35"/>
      <c r="GY213" s="35"/>
      <c r="GZ213" s="35"/>
      <c r="HA213" s="35"/>
      <c r="HB213" s="35"/>
      <c r="HC213" s="35"/>
      <c r="HD213" s="35"/>
      <c r="HE213" s="35"/>
      <c r="HF213" s="35"/>
      <c r="HG213" s="35"/>
      <c r="HH213" s="35"/>
      <c r="HI213" s="35"/>
      <c r="HJ213" s="35"/>
      <c r="HK213" s="35"/>
      <c r="HL213" s="35"/>
      <c r="HM213" s="35"/>
      <c r="HN213" s="35"/>
      <c r="HO213" s="35"/>
      <c r="HP213" s="35"/>
      <c r="HQ213" s="35"/>
      <c r="HR213" s="35"/>
      <c r="HS213" s="35"/>
      <c r="HT213" s="35"/>
      <c r="HU213" s="35"/>
      <c r="HV213" s="35"/>
    </row>
    <row r="214" spans="6:230" s="556" customFormat="1">
      <c r="F214" s="499"/>
      <c r="G214" s="449"/>
      <c r="H214" s="35"/>
      <c r="O214" s="35"/>
      <c r="P214" s="35"/>
      <c r="Q214" s="35"/>
      <c r="R214" s="1275"/>
      <c r="S214" s="231"/>
      <c r="T214" s="231"/>
      <c r="U214" s="231"/>
      <c r="V214" s="231"/>
      <c r="W214" s="231"/>
      <c r="X214" s="231"/>
      <c r="Y214" s="231"/>
      <c r="Z214" s="231"/>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row>
    <row r="215" spans="6:230" s="556" customFormat="1">
      <c r="F215" s="499"/>
      <c r="G215" s="449"/>
      <c r="H215" s="35"/>
      <c r="O215" s="35"/>
      <c r="P215" s="35"/>
      <c r="Q215" s="35"/>
      <c r="R215" s="1275"/>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row>
    <row r="216" spans="6:230" s="556" customFormat="1">
      <c r="F216" s="499"/>
      <c r="G216" s="449"/>
      <c r="H216" s="35"/>
      <c r="O216" s="35"/>
      <c r="P216" s="35"/>
      <c r="Q216" s="35"/>
      <c r="R216" s="1275"/>
      <c r="S216" s="231"/>
      <c r="T216" s="231"/>
      <c r="U216" s="231"/>
      <c r="V216" s="231"/>
      <c r="W216" s="231"/>
      <c r="X216" s="231"/>
      <c r="Y216" s="231"/>
      <c r="Z216" s="23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EV216" s="35"/>
      <c r="EW216" s="35"/>
      <c r="EX216" s="35"/>
      <c r="EY216" s="35"/>
      <c r="EZ216" s="35"/>
      <c r="FA216" s="35"/>
      <c r="FB216" s="35"/>
      <c r="FC216" s="35"/>
      <c r="FD216" s="35"/>
      <c r="FE216" s="35"/>
      <c r="FF216" s="35"/>
      <c r="FG216" s="35"/>
      <c r="FH216" s="35"/>
      <c r="FI216" s="35"/>
      <c r="FJ216" s="35"/>
      <c r="FK216" s="35"/>
      <c r="FL216" s="35"/>
      <c r="FM216" s="35"/>
      <c r="FN216" s="35"/>
      <c r="FO216" s="35"/>
      <c r="FP216" s="35"/>
      <c r="FQ216" s="35"/>
      <c r="FR216" s="35"/>
      <c r="FS216" s="35"/>
      <c r="FT216" s="35"/>
      <c r="FU216" s="35"/>
      <c r="FV216" s="35"/>
      <c r="FW216" s="35"/>
      <c r="FX216" s="35"/>
      <c r="FY216" s="35"/>
      <c r="FZ216" s="35"/>
      <c r="GA216" s="35"/>
      <c r="GB216" s="35"/>
      <c r="GC216" s="35"/>
      <c r="GD216" s="35"/>
      <c r="GE216" s="35"/>
      <c r="GF216" s="35"/>
      <c r="GG216" s="35"/>
      <c r="GH216" s="35"/>
      <c r="GI216" s="35"/>
      <c r="GJ216" s="35"/>
      <c r="GK216" s="35"/>
      <c r="GL216" s="35"/>
      <c r="GM216" s="35"/>
      <c r="GN216" s="35"/>
      <c r="GO216" s="35"/>
      <c r="GP216" s="35"/>
      <c r="GQ216" s="35"/>
      <c r="GR216" s="35"/>
      <c r="GS216" s="35"/>
      <c r="GT216" s="35"/>
      <c r="GU216" s="35"/>
      <c r="GV216" s="35"/>
      <c r="GW216" s="35"/>
      <c r="GX216" s="35"/>
      <c r="GY216" s="35"/>
      <c r="GZ216" s="35"/>
      <c r="HA216" s="35"/>
      <c r="HB216" s="35"/>
      <c r="HC216" s="35"/>
      <c r="HD216" s="35"/>
      <c r="HE216" s="35"/>
      <c r="HF216" s="35"/>
      <c r="HG216" s="35"/>
      <c r="HH216" s="35"/>
      <c r="HI216" s="35"/>
      <c r="HJ216" s="35"/>
      <c r="HK216" s="35"/>
      <c r="HL216" s="35"/>
      <c r="HM216" s="35"/>
      <c r="HN216" s="35"/>
      <c r="HO216" s="35"/>
      <c r="HP216" s="35"/>
      <c r="HQ216" s="35"/>
      <c r="HR216" s="35"/>
      <c r="HS216" s="35"/>
      <c r="HT216" s="35"/>
      <c r="HU216" s="35"/>
      <c r="HV216" s="35"/>
    </row>
    <row r="217" spans="6:230" s="556" customFormat="1">
      <c r="F217" s="499"/>
      <c r="G217" s="449"/>
      <c r="H217" s="35"/>
      <c r="O217" s="35"/>
      <c r="P217" s="35"/>
      <c r="Q217" s="35"/>
      <c r="R217" s="1275"/>
      <c r="S217" s="231"/>
      <c r="T217" s="231"/>
      <c r="U217" s="231"/>
      <c r="V217" s="231"/>
      <c r="W217" s="231"/>
      <c r="X217" s="231"/>
      <c r="Y217" s="231"/>
      <c r="Z217" s="231"/>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35"/>
      <c r="FD217" s="35"/>
      <c r="FE217" s="35"/>
      <c r="FF217" s="35"/>
      <c r="FG217" s="35"/>
      <c r="FH217" s="35"/>
      <c r="FI217" s="35"/>
      <c r="FJ217" s="35"/>
      <c r="FK217" s="35"/>
      <c r="FL217" s="35"/>
      <c r="FM217" s="35"/>
      <c r="FN217" s="35"/>
      <c r="FO217" s="35"/>
      <c r="FP217" s="35"/>
      <c r="FQ217" s="35"/>
      <c r="FR217" s="35"/>
      <c r="FS217" s="35"/>
      <c r="FT217" s="35"/>
      <c r="FU217" s="35"/>
      <c r="FV217" s="35"/>
      <c r="FW217" s="35"/>
      <c r="FX217" s="35"/>
      <c r="FY217" s="35"/>
      <c r="FZ217" s="35"/>
      <c r="GA217" s="35"/>
      <c r="GB217" s="35"/>
      <c r="GC217" s="35"/>
      <c r="GD217" s="35"/>
      <c r="GE217" s="35"/>
      <c r="GF217" s="35"/>
      <c r="GG217" s="35"/>
      <c r="GH217" s="35"/>
      <c r="GI217" s="35"/>
      <c r="GJ217" s="35"/>
      <c r="GK217" s="35"/>
      <c r="GL217" s="35"/>
      <c r="GM217" s="35"/>
      <c r="GN217" s="35"/>
      <c r="GO217" s="35"/>
      <c r="GP217" s="35"/>
      <c r="GQ217" s="35"/>
      <c r="GR217" s="35"/>
      <c r="GS217" s="35"/>
      <c r="GT217" s="35"/>
      <c r="GU217" s="35"/>
      <c r="GV217" s="35"/>
      <c r="GW217" s="35"/>
      <c r="GX217" s="35"/>
      <c r="GY217" s="35"/>
      <c r="GZ217" s="35"/>
      <c r="HA217" s="35"/>
      <c r="HB217" s="35"/>
      <c r="HC217" s="35"/>
      <c r="HD217" s="35"/>
      <c r="HE217" s="35"/>
      <c r="HF217" s="35"/>
      <c r="HG217" s="35"/>
      <c r="HH217" s="35"/>
      <c r="HI217" s="35"/>
      <c r="HJ217" s="35"/>
      <c r="HK217" s="35"/>
      <c r="HL217" s="35"/>
      <c r="HM217" s="35"/>
      <c r="HN217" s="35"/>
      <c r="HO217" s="35"/>
      <c r="HP217" s="35"/>
      <c r="HQ217" s="35"/>
      <c r="HR217" s="35"/>
      <c r="HS217" s="35"/>
      <c r="HT217" s="35"/>
      <c r="HU217" s="35"/>
      <c r="HV217" s="35"/>
    </row>
    <row r="218" spans="6:230" s="556" customFormat="1">
      <c r="F218" s="499"/>
      <c r="G218" s="449"/>
      <c r="H218" s="35"/>
      <c r="O218" s="35"/>
      <c r="P218" s="35"/>
      <c r="Q218" s="35"/>
      <c r="R218" s="1275"/>
      <c r="S218" s="231"/>
      <c r="T218" s="231"/>
      <c r="U218" s="231"/>
      <c r="V218" s="231"/>
      <c r="W218" s="231"/>
      <c r="X218" s="231"/>
      <c r="Y218" s="231"/>
      <c r="Z218" s="23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c r="FY218" s="35"/>
      <c r="FZ218" s="35"/>
      <c r="GA218" s="35"/>
      <c r="GB218" s="35"/>
      <c r="GC218" s="35"/>
      <c r="GD218" s="35"/>
      <c r="GE218" s="35"/>
      <c r="GF218" s="35"/>
      <c r="GG218" s="35"/>
      <c r="GH218" s="35"/>
      <c r="GI218" s="35"/>
      <c r="GJ218" s="35"/>
      <c r="GK218" s="35"/>
      <c r="GL218" s="35"/>
      <c r="GM218" s="35"/>
      <c r="GN218" s="35"/>
      <c r="GO218" s="35"/>
      <c r="GP218" s="35"/>
      <c r="GQ218" s="35"/>
      <c r="GR218" s="35"/>
      <c r="GS218" s="35"/>
      <c r="GT218" s="35"/>
      <c r="GU218" s="35"/>
      <c r="GV218" s="35"/>
      <c r="GW218" s="35"/>
      <c r="GX218" s="35"/>
      <c r="GY218" s="35"/>
      <c r="GZ218" s="35"/>
      <c r="HA218" s="35"/>
      <c r="HB218" s="35"/>
      <c r="HC218" s="35"/>
      <c r="HD218" s="35"/>
      <c r="HE218" s="35"/>
      <c r="HF218" s="35"/>
      <c r="HG218" s="35"/>
      <c r="HH218" s="35"/>
      <c r="HI218" s="35"/>
      <c r="HJ218" s="35"/>
      <c r="HK218" s="35"/>
      <c r="HL218" s="35"/>
      <c r="HM218" s="35"/>
      <c r="HN218" s="35"/>
      <c r="HO218" s="35"/>
      <c r="HP218" s="35"/>
      <c r="HQ218" s="35"/>
      <c r="HR218" s="35"/>
      <c r="HS218" s="35"/>
      <c r="HT218" s="35"/>
      <c r="HU218" s="35"/>
      <c r="HV218" s="35"/>
    </row>
    <row r="219" spans="6:230" s="556" customFormat="1">
      <c r="F219" s="499"/>
      <c r="G219" s="449"/>
      <c r="H219" s="35"/>
      <c r="O219" s="35"/>
      <c r="P219" s="35"/>
      <c r="Q219" s="35"/>
      <c r="R219" s="1275"/>
      <c r="S219" s="231"/>
      <c r="T219" s="231"/>
      <c r="U219" s="231"/>
      <c r="V219" s="231"/>
      <c r="W219" s="231"/>
      <c r="X219" s="231"/>
      <c r="Y219" s="231"/>
      <c r="Z219" s="23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c r="FZ219" s="35"/>
      <c r="GA219" s="35"/>
      <c r="GB219" s="35"/>
      <c r="GC219" s="35"/>
      <c r="GD219" s="35"/>
      <c r="GE219" s="35"/>
      <c r="GF219" s="35"/>
      <c r="GG219" s="35"/>
      <c r="GH219" s="35"/>
      <c r="GI219" s="35"/>
      <c r="GJ219" s="35"/>
      <c r="GK219" s="35"/>
      <c r="GL219" s="35"/>
      <c r="GM219" s="35"/>
      <c r="GN219" s="35"/>
      <c r="GO219" s="35"/>
      <c r="GP219" s="35"/>
      <c r="GQ219" s="35"/>
      <c r="GR219" s="35"/>
      <c r="GS219" s="35"/>
      <c r="GT219" s="35"/>
      <c r="GU219" s="35"/>
      <c r="GV219" s="35"/>
      <c r="GW219" s="35"/>
      <c r="GX219" s="35"/>
      <c r="GY219" s="35"/>
      <c r="GZ219" s="35"/>
      <c r="HA219" s="35"/>
      <c r="HB219" s="35"/>
      <c r="HC219" s="35"/>
      <c r="HD219" s="35"/>
      <c r="HE219" s="35"/>
      <c r="HF219" s="35"/>
      <c r="HG219" s="35"/>
      <c r="HH219" s="35"/>
      <c r="HI219" s="35"/>
      <c r="HJ219" s="35"/>
      <c r="HK219" s="35"/>
      <c r="HL219" s="35"/>
      <c r="HM219" s="35"/>
      <c r="HN219" s="35"/>
      <c r="HO219" s="35"/>
      <c r="HP219" s="35"/>
      <c r="HQ219" s="35"/>
      <c r="HR219" s="35"/>
      <c r="HS219" s="35"/>
      <c r="HT219" s="35"/>
      <c r="HU219" s="35"/>
      <c r="HV219" s="35"/>
    </row>
    <row r="220" spans="6:230" s="556" customFormat="1" ht="24" customHeight="1">
      <c r="F220" s="499"/>
      <c r="G220" s="449"/>
      <c r="H220" s="35"/>
      <c r="O220" s="35"/>
      <c r="P220" s="35"/>
      <c r="Q220" s="35"/>
      <c r="R220" s="1275"/>
      <c r="S220" s="231"/>
      <c r="T220" s="231"/>
      <c r="U220" s="231"/>
      <c r="V220" s="231"/>
      <c r="W220" s="231"/>
      <c r="X220" s="231"/>
      <c r="Y220" s="231"/>
      <c r="Z220" s="23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row>
    <row r="221" spans="6:230" s="556" customFormat="1">
      <c r="F221" s="499"/>
      <c r="G221" s="449"/>
      <c r="H221" s="35"/>
      <c r="O221" s="35"/>
      <c r="P221" s="35"/>
      <c r="Q221" s="35"/>
      <c r="R221" s="1275"/>
      <c r="S221" s="231"/>
      <c r="T221" s="231"/>
      <c r="U221" s="231"/>
      <c r="V221" s="231"/>
      <c r="W221" s="231"/>
      <c r="X221" s="231"/>
      <c r="Y221" s="231"/>
      <c r="Z221" s="23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c r="FZ221" s="35"/>
      <c r="GA221" s="35"/>
      <c r="GB221" s="35"/>
      <c r="GC221" s="35"/>
      <c r="GD221" s="35"/>
      <c r="GE221" s="35"/>
      <c r="GF221" s="35"/>
      <c r="GG221" s="35"/>
      <c r="GH221" s="35"/>
      <c r="GI221" s="35"/>
      <c r="GJ221" s="35"/>
      <c r="GK221" s="35"/>
      <c r="GL221" s="35"/>
      <c r="GM221" s="35"/>
      <c r="GN221" s="35"/>
      <c r="GO221" s="35"/>
      <c r="GP221" s="35"/>
      <c r="GQ221" s="35"/>
      <c r="GR221" s="35"/>
      <c r="GS221" s="35"/>
      <c r="GT221" s="35"/>
      <c r="GU221" s="35"/>
      <c r="GV221" s="35"/>
      <c r="GW221" s="35"/>
      <c r="GX221" s="35"/>
      <c r="GY221" s="35"/>
      <c r="GZ221" s="35"/>
      <c r="HA221" s="35"/>
      <c r="HB221" s="35"/>
      <c r="HC221" s="35"/>
      <c r="HD221" s="35"/>
      <c r="HE221" s="35"/>
      <c r="HF221" s="35"/>
      <c r="HG221" s="35"/>
      <c r="HH221" s="35"/>
      <c r="HI221" s="35"/>
      <c r="HJ221" s="35"/>
      <c r="HK221" s="35"/>
      <c r="HL221" s="35"/>
      <c r="HM221" s="35"/>
      <c r="HN221" s="35"/>
      <c r="HO221" s="35"/>
      <c r="HP221" s="35"/>
      <c r="HQ221" s="35"/>
      <c r="HR221" s="35"/>
      <c r="HS221" s="35"/>
      <c r="HT221" s="35"/>
      <c r="HU221" s="35"/>
      <c r="HV221" s="35"/>
    </row>
    <row r="222" spans="6:230" s="556" customFormat="1">
      <c r="F222" s="499"/>
      <c r="G222" s="449"/>
      <c r="H222" s="35"/>
      <c r="O222" s="35"/>
      <c r="P222" s="35"/>
      <c r="Q222" s="35"/>
      <c r="R222" s="1275"/>
      <c r="S222" s="231"/>
      <c r="T222" s="231"/>
      <c r="U222" s="231"/>
      <c r="V222" s="231"/>
      <c r="W222" s="231"/>
      <c r="X222" s="231"/>
      <c r="Y222" s="231"/>
      <c r="Z222" s="23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5"/>
      <c r="GT222" s="35"/>
      <c r="GU222" s="35"/>
      <c r="GV222" s="35"/>
      <c r="GW222" s="35"/>
      <c r="GX222" s="35"/>
      <c r="GY222" s="35"/>
      <c r="GZ222" s="35"/>
      <c r="HA222" s="35"/>
      <c r="HB222" s="35"/>
      <c r="HC222" s="35"/>
      <c r="HD222" s="35"/>
      <c r="HE222" s="35"/>
      <c r="HF222" s="35"/>
      <c r="HG222" s="35"/>
      <c r="HH222" s="35"/>
      <c r="HI222" s="35"/>
      <c r="HJ222" s="35"/>
      <c r="HK222" s="35"/>
      <c r="HL222" s="35"/>
      <c r="HM222" s="35"/>
      <c r="HN222" s="35"/>
      <c r="HO222" s="35"/>
      <c r="HP222" s="35"/>
      <c r="HQ222" s="35"/>
      <c r="HR222" s="35"/>
      <c r="HS222" s="35"/>
      <c r="HT222" s="35"/>
      <c r="HU222" s="35"/>
      <c r="HV222" s="35"/>
    </row>
    <row r="223" spans="6:230" s="556" customFormat="1">
      <c r="F223" s="499"/>
      <c r="G223" s="449"/>
      <c r="H223" s="35"/>
      <c r="O223" s="35"/>
      <c r="P223" s="35"/>
      <c r="Q223" s="35"/>
      <c r="R223" s="1275"/>
      <c r="S223" s="231"/>
      <c r="T223" s="231"/>
      <c r="U223" s="231"/>
      <c r="V223" s="231"/>
      <c r="W223" s="231"/>
      <c r="X223" s="231"/>
      <c r="Y223" s="231"/>
      <c r="Z223" s="23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c r="FY223" s="35"/>
      <c r="FZ223" s="35"/>
      <c r="GA223" s="35"/>
      <c r="GB223" s="35"/>
      <c r="GC223" s="35"/>
      <c r="GD223" s="35"/>
      <c r="GE223" s="35"/>
      <c r="GF223" s="35"/>
      <c r="GG223" s="35"/>
      <c r="GH223" s="35"/>
      <c r="GI223" s="35"/>
      <c r="GJ223" s="35"/>
      <c r="GK223" s="35"/>
      <c r="GL223" s="35"/>
      <c r="GM223" s="35"/>
      <c r="GN223" s="35"/>
      <c r="GO223" s="35"/>
      <c r="GP223" s="35"/>
      <c r="GQ223" s="35"/>
      <c r="GR223" s="35"/>
      <c r="GS223" s="35"/>
      <c r="GT223" s="35"/>
      <c r="GU223" s="35"/>
      <c r="GV223" s="35"/>
      <c r="GW223" s="35"/>
      <c r="GX223" s="35"/>
      <c r="GY223" s="35"/>
      <c r="GZ223" s="35"/>
      <c r="HA223" s="35"/>
      <c r="HB223" s="35"/>
      <c r="HC223" s="35"/>
      <c r="HD223" s="35"/>
      <c r="HE223" s="35"/>
      <c r="HF223" s="35"/>
      <c r="HG223" s="35"/>
      <c r="HH223" s="35"/>
      <c r="HI223" s="35"/>
      <c r="HJ223" s="35"/>
      <c r="HK223" s="35"/>
      <c r="HL223" s="35"/>
      <c r="HM223" s="35"/>
      <c r="HN223" s="35"/>
      <c r="HO223" s="35"/>
      <c r="HP223" s="35"/>
      <c r="HQ223" s="35"/>
      <c r="HR223" s="35"/>
      <c r="HS223" s="35"/>
      <c r="HT223" s="35"/>
      <c r="HU223" s="35"/>
      <c r="HV223" s="35"/>
    </row>
    <row r="224" spans="6:230" s="556" customFormat="1">
      <c r="F224" s="499"/>
      <c r="G224" s="449"/>
      <c r="H224" s="35"/>
      <c r="O224" s="35"/>
      <c r="P224" s="35"/>
      <c r="Q224" s="35"/>
      <c r="R224" s="1275"/>
      <c r="S224" s="231"/>
      <c r="T224" s="231"/>
      <c r="U224" s="231"/>
      <c r="V224" s="231"/>
      <c r="W224" s="231"/>
      <c r="X224" s="231"/>
      <c r="Y224" s="231"/>
      <c r="Z224" s="23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c r="FZ224" s="35"/>
      <c r="GA224" s="35"/>
      <c r="GB224" s="35"/>
      <c r="GC224" s="35"/>
      <c r="GD224" s="35"/>
      <c r="GE224" s="35"/>
      <c r="GF224" s="35"/>
      <c r="GG224" s="35"/>
      <c r="GH224" s="35"/>
      <c r="GI224" s="35"/>
      <c r="GJ224" s="35"/>
      <c r="GK224" s="35"/>
      <c r="GL224" s="35"/>
      <c r="GM224" s="35"/>
      <c r="GN224" s="35"/>
      <c r="GO224" s="35"/>
      <c r="GP224" s="35"/>
      <c r="GQ224" s="35"/>
      <c r="GR224" s="35"/>
      <c r="GS224" s="35"/>
      <c r="GT224" s="35"/>
      <c r="GU224" s="35"/>
      <c r="GV224" s="35"/>
      <c r="GW224" s="35"/>
      <c r="GX224" s="35"/>
      <c r="GY224" s="35"/>
      <c r="GZ224" s="35"/>
      <c r="HA224" s="35"/>
      <c r="HB224" s="35"/>
      <c r="HC224" s="35"/>
      <c r="HD224" s="35"/>
      <c r="HE224" s="35"/>
      <c r="HF224" s="35"/>
      <c r="HG224" s="35"/>
      <c r="HH224" s="35"/>
      <c r="HI224" s="35"/>
      <c r="HJ224" s="35"/>
      <c r="HK224" s="35"/>
      <c r="HL224" s="35"/>
      <c r="HM224" s="35"/>
      <c r="HN224" s="35"/>
      <c r="HO224" s="35"/>
      <c r="HP224" s="35"/>
      <c r="HQ224" s="35"/>
      <c r="HR224" s="35"/>
      <c r="HS224" s="35"/>
      <c r="HT224" s="35"/>
      <c r="HU224" s="35"/>
      <c r="HV224" s="35"/>
    </row>
    <row r="225" spans="6:230" s="556" customFormat="1">
      <c r="F225" s="499"/>
      <c r="G225" s="449"/>
      <c r="H225" s="35"/>
      <c r="O225" s="35"/>
      <c r="P225" s="35"/>
      <c r="Q225" s="35"/>
      <c r="R225" s="1275"/>
      <c r="S225" s="231"/>
      <c r="T225" s="231"/>
      <c r="U225" s="231"/>
      <c r="V225" s="231"/>
      <c r="W225" s="231"/>
      <c r="X225" s="231"/>
      <c r="Y225" s="231"/>
      <c r="Z225" s="231"/>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c r="FZ225" s="35"/>
      <c r="GA225" s="35"/>
      <c r="GB225" s="35"/>
      <c r="GC225" s="35"/>
      <c r="GD225" s="35"/>
      <c r="GE225" s="35"/>
      <c r="GF225" s="35"/>
      <c r="GG225" s="35"/>
      <c r="GH225" s="35"/>
      <c r="GI225" s="35"/>
      <c r="GJ225" s="35"/>
      <c r="GK225" s="35"/>
      <c r="GL225" s="35"/>
      <c r="GM225" s="35"/>
      <c r="GN225" s="35"/>
      <c r="GO225" s="35"/>
      <c r="GP225" s="35"/>
      <c r="GQ225" s="35"/>
      <c r="GR225" s="35"/>
      <c r="GS225" s="35"/>
      <c r="GT225" s="35"/>
      <c r="GU225" s="35"/>
      <c r="GV225" s="35"/>
      <c r="GW225" s="35"/>
      <c r="GX225" s="35"/>
      <c r="GY225" s="35"/>
      <c r="GZ225" s="35"/>
      <c r="HA225" s="35"/>
      <c r="HB225" s="35"/>
      <c r="HC225" s="35"/>
      <c r="HD225" s="35"/>
      <c r="HE225" s="35"/>
      <c r="HF225" s="35"/>
      <c r="HG225" s="35"/>
      <c r="HH225" s="35"/>
      <c r="HI225" s="35"/>
      <c r="HJ225" s="35"/>
      <c r="HK225" s="35"/>
      <c r="HL225" s="35"/>
      <c r="HM225" s="35"/>
      <c r="HN225" s="35"/>
      <c r="HO225" s="35"/>
      <c r="HP225" s="35"/>
      <c r="HQ225" s="35"/>
      <c r="HR225" s="35"/>
      <c r="HS225" s="35"/>
      <c r="HT225" s="35"/>
      <c r="HU225" s="35"/>
      <c r="HV225" s="35"/>
    </row>
    <row r="226" spans="6:230" s="556" customFormat="1">
      <c r="F226" s="499"/>
      <c r="G226" s="449"/>
      <c r="H226" s="35"/>
      <c r="O226" s="35"/>
      <c r="P226" s="35"/>
      <c r="Q226" s="35"/>
      <c r="R226" s="1275"/>
      <c r="S226" s="231"/>
      <c r="T226" s="231"/>
      <c r="U226" s="231"/>
      <c r="V226" s="231"/>
      <c r="W226" s="231"/>
      <c r="X226" s="231"/>
      <c r="Y226" s="231"/>
      <c r="Z226" s="231"/>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35"/>
      <c r="FP226" s="35"/>
      <c r="FQ226" s="35"/>
      <c r="FR226" s="35"/>
      <c r="FS226" s="35"/>
      <c r="FT226" s="35"/>
      <c r="FU226" s="35"/>
      <c r="FV226" s="35"/>
      <c r="FW226" s="35"/>
      <c r="FX226" s="35"/>
      <c r="FY226" s="35"/>
      <c r="FZ226" s="35"/>
      <c r="GA226" s="35"/>
      <c r="GB226" s="35"/>
      <c r="GC226" s="35"/>
      <c r="GD226" s="35"/>
      <c r="GE226" s="35"/>
      <c r="GF226" s="35"/>
      <c r="GG226" s="35"/>
      <c r="GH226" s="35"/>
      <c r="GI226" s="35"/>
      <c r="GJ226" s="35"/>
      <c r="GK226" s="35"/>
      <c r="GL226" s="35"/>
      <c r="GM226" s="35"/>
      <c r="GN226" s="35"/>
      <c r="GO226" s="35"/>
      <c r="GP226" s="35"/>
      <c r="GQ226" s="35"/>
      <c r="GR226" s="35"/>
      <c r="GS226" s="35"/>
      <c r="GT226" s="35"/>
      <c r="GU226" s="35"/>
      <c r="GV226" s="35"/>
      <c r="GW226" s="35"/>
      <c r="GX226" s="35"/>
      <c r="GY226" s="35"/>
      <c r="GZ226" s="35"/>
      <c r="HA226" s="35"/>
      <c r="HB226" s="35"/>
      <c r="HC226" s="35"/>
      <c r="HD226" s="35"/>
      <c r="HE226" s="35"/>
      <c r="HF226" s="35"/>
      <c r="HG226" s="35"/>
      <c r="HH226" s="35"/>
      <c r="HI226" s="35"/>
      <c r="HJ226" s="35"/>
      <c r="HK226" s="35"/>
      <c r="HL226" s="35"/>
      <c r="HM226" s="35"/>
      <c r="HN226" s="35"/>
      <c r="HO226" s="35"/>
      <c r="HP226" s="35"/>
      <c r="HQ226" s="35"/>
      <c r="HR226" s="35"/>
      <c r="HS226" s="35"/>
      <c r="HT226" s="35"/>
      <c r="HU226" s="35"/>
      <c r="HV226" s="35"/>
    </row>
    <row r="227" spans="6:230" s="556" customFormat="1">
      <c r="F227" s="499"/>
      <c r="G227" s="449"/>
      <c r="H227" s="35"/>
      <c r="O227" s="35"/>
      <c r="P227" s="35"/>
      <c r="Q227" s="35"/>
      <c r="R227" s="1275"/>
      <c r="S227" s="231"/>
      <c r="T227" s="231"/>
      <c r="U227" s="231"/>
      <c r="V227" s="231"/>
      <c r="W227" s="231"/>
      <c r="X227" s="231"/>
      <c r="Y227" s="231"/>
      <c r="Z227" s="23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35"/>
      <c r="FP227" s="35"/>
      <c r="FQ227" s="35"/>
      <c r="FR227" s="35"/>
      <c r="FS227" s="35"/>
      <c r="FT227" s="35"/>
      <c r="FU227" s="35"/>
      <c r="FV227" s="35"/>
      <c r="FW227" s="35"/>
      <c r="FX227" s="35"/>
      <c r="FY227" s="35"/>
      <c r="FZ227" s="35"/>
      <c r="GA227" s="35"/>
      <c r="GB227" s="35"/>
      <c r="GC227" s="35"/>
      <c r="GD227" s="35"/>
      <c r="GE227" s="35"/>
      <c r="GF227" s="35"/>
      <c r="GG227" s="35"/>
      <c r="GH227" s="35"/>
      <c r="GI227" s="35"/>
      <c r="GJ227" s="35"/>
      <c r="GK227" s="35"/>
      <c r="GL227" s="35"/>
      <c r="GM227" s="35"/>
      <c r="GN227" s="35"/>
      <c r="GO227" s="35"/>
      <c r="GP227" s="35"/>
      <c r="GQ227" s="35"/>
      <c r="GR227" s="35"/>
      <c r="GS227" s="35"/>
      <c r="GT227" s="35"/>
      <c r="GU227" s="35"/>
      <c r="GV227" s="35"/>
      <c r="GW227" s="35"/>
      <c r="GX227" s="35"/>
      <c r="GY227" s="35"/>
      <c r="GZ227" s="35"/>
      <c r="HA227" s="35"/>
      <c r="HB227" s="35"/>
      <c r="HC227" s="35"/>
      <c r="HD227" s="35"/>
      <c r="HE227" s="35"/>
      <c r="HF227" s="35"/>
      <c r="HG227" s="35"/>
      <c r="HH227" s="35"/>
      <c r="HI227" s="35"/>
      <c r="HJ227" s="35"/>
      <c r="HK227" s="35"/>
      <c r="HL227" s="35"/>
      <c r="HM227" s="35"/>
      <c r="HN227" s="35"/>
      <c r="HO227" s="35"/>
      <c r="HP227" s="35"/>
      <c r="HQ227" s="35"/>
      <c r="HR227" s="35"/>
      <c r="HS227" s="35"/>
      <c r="HT227" s="35"/>
      <c r="HU227" s="35"/>
      <c r="HV227" s="35"/>
    </row>
    <row r="228" spans="6:230" s="556" customFormat="1">
      <c r="F228" s="499"/>
      <c r="G228" s="449"/>
      <c r="H228" s="35"/>
      <c r="O228" s="35"/>
      <c r="P228" s="35"/>
      <c r="Q228" s="35"/>
      <c r="R228" s="1275"/>
      <c r="S228" s="231"/>
      <c r="T228" s="231"/>
      <c r="U228" s="231"/>
      <c r="V228" s="231"/>
      <c r="W228" s="231"/>
      <c r="X228" s="231"/>
      <c r="Y228" s="231"/>
      <c r="Z228" s="231"/>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5"/>
      <c r="GT228" s="35"/>
      <c r="GU228" s="35"/>
      <c r="GV228" s="35"/>
      <c r="GW228" s="35"/>
      <c r="GX228" s="35"/>
      <c r="GY228" s="35"/>
      <c r="GZ228" s="35"/>
      <c r="HA228" s="35"/>
      <c r="HB228" s="35"/>
      <c r="HC228" s="35"/>
      <c r="HD228" s="35"/>
      <c r="HE228" s="35"/>
      <c r="HF228" s="35"/>
      <c r="HG228" s="35"/>
      <c r="HH228" s="35"/>
      <c r="HI228" s="35"/>
      <c r="HJ228" s="35"/>
      <c r="HK228" s="35"/>
      <c r="HL228" s="35"/>
      <c r="HM228" s="35"/>
      <c r="HN228" s="35"/>
      <c r="HO228" s="35"/>
      <c r="HP228" s="35"/>
      <c r="HQ228" s="35"/>
      <c r="HR228" s="35"/>
      <c r="HS228" s="35"/>
      <c r="HT228" s="35"/>
      <c r="HU228" s="35"/>
      <c r="HV228" s="35"/>
    </row>
    <row r="229" spans="6:230" s="556" customFormat="1">
      <c r="F229" s="499"/>
      <c r="G229" s="449"/>
      <c r="H229" s="35"/>
      <c r="O229" s="35"/>
      <c r="P229" s="35"/>
      <c r="Q229" s="35"/>
      <c r="R229" s="1275"/>
      <c r="S229" s="231"/>
      <c r="T229" s="231"/>
      <c r="U229" s="231"/>
      <c r="V229" s="231"/>
      <c r="W229" s="231"/>
      <c r="X229" s="231"/>
      <c r="Y229" s="231"/>
      <c r="Z229" s="231"/>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c r="FJ229" s="35"/>
      <c r="FK229" s="35"/>
      <c r="FL229" s="35"/>
      <c r="FM229" s="35"/>
      <c r="FN229" s="35"/>
      <c r="FO229" s="35"/>
      <c r="FP229" s="35"/>
      <c r="FQ229" s="35"/>
      <c r="FR229" s="35"/>
      <c r="FS229" s="35"/>
      <c r="FT229" s="35"/>
      <c r="FU229" s="35"/>
      <c r="FV229" s="35"/>
      <c r="FW229" s="35"/>
      <c r="FX229" s="35"/>
      <c r="FY229" s="35"/>
      <c r="FZ229" s="35"/>
      <c r="GA229" s="35"/>
      <c r="GB229" s="35"/>
      <c r="GC229" s="35"/>
      <c r="GD229" s="35"/>
      <c r="GE229" s="35"/>
      <c r="GF229" s="35"/>
      <c r="GG229" s="35"/>
      <c r="GH229" s="35"/>
      <c r="GI229" s="35"/>
      <c r="GJ229" s="35"/>
      <c r="GK229" s="35"/>
      <c r="GL229" s="35"/>
      <c r="GM229" s="35"/>
      <c r="GN229" s="35"/>
      <c r="GO229" s="35"/>
      <c r="GP229" s="35"/>
      <c r="GQ229" s="35"/>
      <c r="GR229" s="35"/>
      <c r="GS229" s="35"/>
      <c r="GT229" s="35"/>
      <c r="GU229" s="35"/>
      <c r="GV229" s="35"/>
      <c r="GW229" s="35"/>
      <c r="GX229" s="35"/>
      <c r="GY229" s="35"/>
      <c r="GZ229" s="35"/>
      <c r="HA229" s="35"/>
      <c r="HB229" s="35"/>
      <c r="HC229" s="35"/>
      <c r="HD229" s="35"/>
      <c r="HE229" s="35"/>
      <c r="HF229" s="35"/>
      <c r="HG229" s="35"/>
      <c r="HH229" s="35"/>
      <c r="HI229" s="35"/>
      <c r="HJ229" s="35"/>
      <c r="HK229" s="35"/>
      <c r="HL229" s="35"/>
      <c r="HM229" s="35"/>
      <c r="HN229" s="35"/>
      <c r="HO229" s="35"/>
      <c r="HP229" s="35"/>
      <c r="HQ229" s="35"/>
      <c r="HR229" s="35"/>
      <c r="HS229" s="35"/>
      <c r="HT229" s="35"/>
      <c r="HU229" s="35"/>
      <c r="HV229" s="35"/>
    </row>
    <row r="230" spans="6:230" s="556" customFormat="1">
      <c r="F230" s="499"/>
      <c r="G230" s="449"/>
      <c r="H230" s="35"/>
      <c r="O230" s="35"/>
      <c r="P230" s="35"/>
      <c r="Q230" s="35"/>
      <c r="R230" s="1275"/>
      <c r="S230" s="231"/>
      <c r="T230" s="231"/>
      <c r="U230" s="231"/>
      <c r="V230" s="231"/>
      <c r="W230" s="231"/>
      <c r="X230" s="231"/>
      <c r="Y230" s="231"/>
      <c r="Z230" s="23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c r="FM230" s="35"/>
      <c r="FN230" s="35"/>
      <c r="FO230" s="35"/>
      <c r="FP230" s="35"/>
      <c r="FQ230" s="35"/>
      <c r="FR230" s="35"/>
      <c r="FS230" s="35"/>
      <c r="FT230" s="35"/>
      <c r="FU230" s="35"/>
      <c r="FV230" s="35"/>
      <c r="FW230" s="35"/>
      <c r="FX230" s="35"/>
      <c r="FY230" s="35"/>
      <c r="FZ230" s="35"/>
      <c r="GA230" s="35"/>
      <c r="GB230" s="35"/>
      <c r="GC230" s="35"/>
      <c r="GD230" s="35"/>
      <c r="GE230" s="35"/>
      <c r="GF230" s="35"/>
      <c r="GG230" s="35"/>
      <c r="GH230" s="35"/>
      <c r="GI230" s="35"/>
      <c r="GJ230" s="35"/>
      <c r="GK230" s="35"/>
      <c r="GL230" s="35"/>
      <c r="GM230" s="35"/>
      <c r="GN230" s="35"/>
      <c r="GO230" s="35"/>
      <c r="GP230" s="35"/>
      <c r="GQ230" s="35"/>
      <c r="GR230" s="35"/>
      <c r="GS230" s="35"/>
      <c r="GT230" s="35"/>
      <c r="GU230" s="35"/>
      <c r="GV230" s="35"/>
      <c r="GW230" s="35"/>
      <c r="GX230" s="35"/>
      <c r="GY230" s="35"/>
      <c r="GZ230" s="35"/>
      <c r="HA230" s="35"/>
      <c r="HB230" s="35"/>
      <c r="HC230" s="35"/>
      <c r="HD230" s="35"/>
      <c r="HE230" s="35"/>
      <c r="HF230" s="35"/>
      <c r="HG230" s="35"/>
      <c r="HH230" s="35"/>
      <c r="HI230" s="35"/>
      <c r="HJ230" s="35"/>
      <c r="HK230" s="35"/>
      <c r="HL230" s="35"/>
      <c r="HM230" s="35"/>
      <c r="HN230" s="35"/>
      <c r="HO230" s="35"/>
      <c r="HP230" s="35"/>
      <c r="HQ230" s="35"/>
      <c r="HR230" s="35"/>
      <c r="HS230" s="35"/>
      <c r="HT230" s="35"/>
      <c r="HU230" s="35"/>
      <c r="HV230" s="35"/>
    </row>
    <row r="231" spans="6:230" s="556" customFormat="1" ht="24" customHeight="1">
      <c r="F231" s="499"/>
      <c r="G231" s="449"/>
      <c r="H231" s="35"/>
      <c r="O231" s="35"/>
      <c r="P231" s="35"/>
      <c r="Q231" s="35"/>
      <c r="R231" s="1275"/>
      <c r="S231" s="231"/>
      <c r="T231" s="231"/>
      <c r="U231" s="231"/>
      <c r="V231" s="231"/>
      <c r="W231" s="231"/>
      <c r="X231" s="231"/>
      <c r="Y231" s="231"/>
      <c r="Z231" s="231"/>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c r="FM231" s="35"/>
      <c r="FN231" s="35"/>
      <c r="FO231" s="35"/>
      <c r="FP231" s="35"/>
      <c r="FQ231" s="35"/>
      <c r="FR231" s="35"/>
      <c r="FS231" s="35"/>
      <c r="FT231" s="35"/>
      <c r="FU231" s="35"/>
      <c r="FV231" s="35"/>
      <c r="FW231" s="35"/>
      <c r="FX231" s="35"/>
      <c r="FY231" s="35"/>
      <c r="FZ231" s="35"/>
      <c r="GA231" s="35"/>
      <c r="GB231" s="35"/>
      <c r="GC231" s="35"/>
      <c r="GD231" s="35"/>
      <c r="GE231" s="35"/>
      <c r="GF231" s="35"/>
      <c r="GG231" s="35"/>
      <c r="GH231" s="35"/>
      <c r="GI231" s="35"/>
      <c r="GJ231" s="35"/>
      <c r="GK231" s="35"/>
      <c r="GL231" s="35"/>
      <c r="GM231" s="35"/>
      <c r="GN231" s="35"/>
      <c r="GO231" s="35"/>
      <c r="GP231" s="35"/>
      <c r="GQ231" s="35"/>
      <c r="GR231" s="35"/>
      <c r="GS231" s="35"/>
      <c r="GT231" s="35"/>
      <c r="GU231" s="35"/>
      <c r="GV231" s="35"/>
      <c r="GW231" s="35"/>
      <c r="GX231" s="35"/>
      <c r="GY231" s="35"/>
      <c r="GZ231" s="35"/>
      <c r="HA231" s="35"/>
      <c r="HB231" s="35"/>
      <c r="HC231" s="35"/>
      <c r="HD231" s="35"/>
      <c r="HE231" s="35"/>
      <c r="HF231" s="35"/>
      <c r="HG231" s="35"/>
      <c r="HH231" s="35"/>
      <c r="HI231" s="35"/>
      <c r="HJ231" s="35"/>
      <c r="HK231" s="35"/>
      <c r="HL231" s="35"/>
      <c r="HM231" s="35"/>
      <c r="HN231" s="35"/>
      <c r="HO231" s="35"/>
      <c r="HP231" s="35"/>
      <c r="HQ231" s="35"/>
      <c r="HR231" s="35"/>
      <c r="HS231" s="35"/>
      <c r="HT231" s="35"/>
      <c r="HU231" s="35"/>
      <c r="HV231" s="35"/>
    </row>
    <row r="232" spans="6:230" s="556" customFormat="1">
      <c r="F232" s="499"/>
      <c r="G232" s="449"/>
      <c r="H232" s="35"/>
      <c r="O232" s="35"/>
      <c r="P232" s="35"/>
      <c r="Q232" s="35"/>
      <c r="R232" s="1275"/>
      <c r="S232" s="231"/>
      <c r="T232" s="231"/>
      <c r="U232" s="231"/>
      <c r="V232" s="231"/>
      <c r="W232" s="231"/>
      <c r="X232" s="231"/>
      <c r="Y232" s="231"/>
      <c r="Z232" s="231"/>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c r="FJ232" s="35"/>
      <c r="FK232" s="35"/>
      <c r="FL232" s="35"/>
      <c r="FM232" s="35"/>
      <c r="FN232" s="35"/>
      <c r="FO232" s="35"/>
      <c r="FP232" s="35"/>
      <c r="FQ232" s="35"/>
      <c r="FR232" s="35"/>
      <c r="FS232" s="35"/>
      <c r="FT232" s="35"/>
      <c r="FU232" s="35"/>
      <c r="FV232" s="35"/>
      <c r="FW232" s="35"/>
      <c r="FX232" s="35"/>
      <c r="FY232" s="35"/>
      <c r="FZ232" s="35"/>
      <c r="GA232" s="35"/>
      <c r="GB232" s="35"/>
      <c r="GC232" s="35"/>
      <c r="GD232" s="35"/>
      <c r="GE232" s="35"/>
      <c r="GF232" s="35"/>
      <c r="GG232" s="35"/>
      <c r="GH232" s="35"/>
      <c r="GI232" s="35"/>
      <c r="GJ232" s="35"/>
      <c r="GK232" s="35"/>
      <c r="GL232" s="35"/>
      <c r="GM232" s="35"/>
      <c r="GN232" s="35"/>
      <c r="GO232" s="35"/>
      <c r="GP232" s="35"/>
      <c r="GQ232" s="35"/>
      <c r="GR232" s="35"/>
      <c r="GS232" s="35"/>
      <c r="GT232" s="35"/>
      <c r="GU232" s="35"/>
      <c r="GV232" s="35"/>
      <c r="GW232" s="35"/>
      <c r="GX232" s="35"/>
      <c r="GY232" s="35"/>
      <c r="GZ232" s="35"/>
      <c r="HA232" s="35"/>
      <c r="HB232" s="35"/>
      <c r="HC232" s="35"/>
      <c r="HD232" s="35"/>
      <c r="HE232" s="35"/>
      <c r="HF232" s="35"/>
      <c r="HG232" s="35"/>
      <c r="HH232" s="35"/>
      <c r="HI232" s="35"/>
      <c r="HJ232" s="35"/>
      <c r="HK232" s="35"/>
      <c r="HL232" s="35"/>
      <c r="HM232" s="35"/>
      <c r="HN232" s="35"/>
      <c r="HO232" s="35"/>
      <c r="HP232" s="35"/>
      <c r="HQ232" s="35"/>
      <c r="HR232" s="35"/>
      <c r="HS232" s="35"/>
      <c r="HT232" s="35"/>
      <c r="HU232" s="35"/>
      <c r="HV232" s="35"/>
    </row>
    <row r="233" spans="6:230" s="556" customFormat="1">
      <c r="F233" s="499"/>
      <c r="G233" s="449"/>
      <c r="H233" s="35"/>
      <c r="O233" s="35"/>
      <c r="P233" s="35"/>
      <c r="Q233" s="35"/>
      <c r="R233" s="1275"/>
      <c r="S233" s="231"/>
      <c r="T233" s="231"/>
      <c r="U233" s="231"/>
      <c r="V233" s="231"/>
      <c r="W233" s="231"/>
      <c r="X233" s="231"/>
      <c r="Y233" s="231"/>
      <c r="Z233" s="231"/>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row>
    <row r="234" spans="6:230" s="556" customFormat="1">
      <c r="F234" s="499"/>
      <c r="G234" s="449"/>
      <c r="H234" s="35"/>
      <c r="O234" s="35"/>
      <c r="P234" s="35"/>
      <c r="Q234" s="35"/>
      <c r="R234" s="1275"/>
      <c r="S234" s="231"/>
      <c r="T234" s="231"/>
      <c r="U234" s="231"/>
      <c r="V234" s="231"/>
      <c r="W234" s="231"/>
      <c r="X234" s="231"/>
      <c r="Y234" s="231"/>
      <c r="Z234" s="231"/>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row>
    <row r="235" spans="6:230" s="556" customFormat="1">
      <c r="F235" s="499"/>
      <c r="G235" s="449"/>
      <c r="H235" s="35"/>
      <c r="O235" s="35"/>
      <c r="P235" s="35"/>
      <c r="Q235" s="35"/>
      <c r="R235" s="1275"/>
      <c r="S235" s="231"/>
      <c r="T235" s="231"/>
      <c r="U235" s="231"/>
      <c r="V235" s="231"/>
      <c r="W235" s="231"/>
      <c r="X235" s="231"/>
      <c r="Y235" s="231"/>
      <c r="Z235" s="23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c r="FJ235" s="35"/>
      <c r="FK235" s="35"/>
      <c r="FL235" s="35"/>
      <c r="FM235" s="35"/>
      <c r="FN235" s="35"/>
      <c r="FO235" s="35"/>
      <c r="FP235" s="35"/>
      <c r="FQ235" s="35"/>
      <c r="FR235" s="35"/>
      <c r="FS235" s="35"/>
      <c r="FT235" s="35"/>
      <c r="FU235" s="35"/>
      <c r="FV235" s="35"/>
      <c r="FW235" s="35"/>
      <c r="FX235" s="35"/>
      <c r="FY235" s="35"/>
      <c r="FZ235" s="35"/>
      <c r="GA235" s="35"/>
      <c r="GB235" s="35"/>
      <c r="GC235" s="35"/>
      <c r="GD235" s="35"/>
      <c r="GE235" s="35"/>
      <c r="GF235" s="35"/>
      <c r="GG235" s="35"/>
      <c r="GH235" s="35"/>
      <c r="GI235" s="35"/>
      <c r="GJ235" s="35"/>
      <c r="GK235" s="35"/>
      <c r="GL235" s="35"/>
      <c r="GM235" s="35"/>
      <c r="GN235" s="35"/>
      <c r="GO235" s="35"/>
      <c r="GP235" s="35"/>
      <c r="GQ235" s="35"/>
      <c r="GR235" s="35"/>
      <c r="GS235" s="35"/>
      <c r="GT235" s="35"/>
      <c r="GU235" s="35"/>
      <c r="GV235" s="35"/>
      <c r="GW235" s="35"/>
      <c r="GX235" s="35"/>
      <c r="GY235" s="35"/>
      <c r="GZ235" s="35"/>
      <c r="HA235" s="35"/>
      <c r="HB235" s="35"/>
      <c r="HC235" s="35"/>
      <c r="HD235" s="35"/>
      <c r="HE235" s="35"/>
      <c r="HF235" s="35"/>
      <c r="HG235" s="35"/>
      <c r="HH235" s="35"/>
      <c r="HI235" s="35"/>
      <c r="HJ235" s="35"/>
      <c r="HK235" s="35"/>
      <c r="HL235" s="35"/>
      <c r="HM235" s="35"/>
      <c r="HN235" s="35"/>
      <c r="HO235" s="35"/>
      <c r="HP235" s="35"/>
      <c r="HQ235" s="35"/>
      <c r="HR235" s="35"/>
      <c r="HS235" s="35"/>
      <c r="HT235" s="35"/>
      <c r="HU235" s="35"/>
      <c r="HV235" s="35"/>
    </row>
    <row r="236" spans="6:230" s="556" customFormat="1">
      <c r="F236" s="499"/>
      <c r="G236" s="449"/>
      <c r="H236" s="35"/>
      <c r="O236" s="35"/>
      <c r="P236" s="35"/>
      <c r="Q236" s="35"/>
      <c r="R236" s="1275"/>
      <c r="S236" s="231"/>
      <c r="T236" s="231"/>
      <c r="U236" s="231"/>
      <c r="V236" s="231"/>
      <c r="W236" s="231"/>
      <c r="X236" s="231"/>
      <c r="Y236" s="231"/>
      <c r="Z236" s="231"/>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c r="FM236" s="35"/>
      <c r="FN236" s="35"/>
      <c r="FO236" s="35"/>
      <c r="FP236" s="35"/>
      <c r="FQ236" s="35"/>
      <c r="FR236" s="35"/>
      <c r="FS236" s="35"/>
      <c r="FT236" s="35"/>
      <c r="FU236" s="35"/>
      <c r="FV236" s="35"/>
      <c r="FW236" s="35"/>
      <c r="FX236" s="35"/>
      <c r="FY236" s="35"/>
      <c r="FZ236" s="35"/>
      <c r="GA236" s="35"/>
      <c r="GB236" s="35"/>
      <c r="GC236" s="35"/>
      <c r="GD236" s="35"/>
      <c r="GE236" s="35"/>
      <c r="GF236" s="35"/>
      <c r="GG236" s="35"/>
      <c r="GH236" s="35"/>
      <c r="GI236" s="35"/>
      <c r="GJ236" s="35"/>
      <c r="GK236" s="35"/>
      <c r="GL236" s="35"/>
      <c r="GM236" s="35"/>
      <c r="GN236" s="35"/>
      <c r="GO236" s="35"/>
      <c r="GP236" s="35"/>
      <c r="GQ236" s="35"/>
      <c r="GR236" s="35"/>
      <c r="GS236" s="35"/>
      <c r="GT236" s="35"/>
      <c r="GU236" s="35"/>
      <c r="GV236" s="35"/>
      <c r="GW236" s="35"/>
      <c r="GX236" s="35"/>
      <c r="GY236" s="35"/>
      <c r="GZ236" s="35"/>
      <c r="HA236" s="35"/>
      <c r="HB236" s="35"/>
      <c r="HC236" s="35"/>
      <c r="HD236" s="35"/>
      <c r="HE236" s="35"/>
      <c r="HF236" s="35"/>
      <c r="HG236" s="35"/>
      <c r="HH236" s="35"/>
      <c r="HI236" s="35"/>
      <c r="HJ236" s="35"/>
      <c r="HK236" s="35"/>
      <c r="HL236" s="35"/>
      <c r="HM236" s="35"/>
      <c r="HN236" s="35"/>
      <c r="HO236" s="35"/>
      <c r="HP236" s="35"/>
      <c r="HQ236" s="35"/>
      <c r="HR236" s="35"/>
      <c r="HS236" s="35"/>
      <c r="HT236" s="35"/>
      <c r="HU236" s="35"/>
      <c r="HV236" s="35"/>
    </row>
    <row r="237" spans="6:230" s="556" customFormat="1">
      <c r="F237" s="499"/>
      <c r="G237" s="449"/>
      <c r="H237" s="35"/>
      <c r="O237" s="35"/>
      <c r="P237" s="35"/>
      <c r="Q237" s="35"/>
      <c r="R237" s="1275"/>
      <c r="S237" s="231"/>
      <c r="T237" s="231"/>
      <c r="U237" s="231"/>
      <c r="V237" s="231"/>
      <c r="W237" s="231"/>
      <c r="X237" s="231"/>
      <c r="Y237" s="231"/>
      <c r="Z237" s="231"/>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5"/>
      <c r="FM237" s="35"/>
      <c r="FN237" s="35"/>
      <c r="FO237" s="35"/>
      <c r="FP237" s="35"/>
      <c r="FQ237" s="35"/>
      <c r="FR237" s="35"/>
      <c r="FS237" s="35"/>
      <c r="FT237" s="35"/>
      <c r="FU237" s="35"/>
      <c r="FV237" s="35"/>
      <c r="FW237" s="35"/>
      <c r="FX237" s="35"/>
      <c r="FY237" s="35"/>
      <c r="FZ237" s="35"/>
      <c r="GA237" s="35"/>
      <c r="GB237" s="35"/>
      <c r="GC237" s="35"/>
      <c r="GD237" s="35"/>
      <c r="GE237" s="35"/>
      <c r="GF237" s="35"/>
      <c r="GG237" s="35"/>
      <c r="GH237" s="35"/>
      <c r="GI237" s="35"/>
      <c r="GJ237" s="35"/>
      <c r="GK237" s="35"/>
      <c r="GL237" s="35"/>
      <c r="GM237" s="35"/>
      <c r="GN237" s="35"/>
      <c r="GO237" s="35"/>
      <c r="GP237" s="35"/>
      <c r="GQ237" s="35"/>
      <c r="GR237" s="35"/>
      <c r="GS237" s="35"/>
      <c r="GT237" s="35"/>
      <c r="GU237" s="35"/>
      <c r="GV237" s="35"/>
      <c r="GW237" s="35"/>
      <c r="GX237" s="35"/>
      <c r="GY237" s="35"/>
      <c r="GZ237" s="35"/>
      <c r="HA237" s="35"/>
      <c r="HB237" s="35"/>
      <c r="HC237" s="35"/>
      <c r="HD237" s="35"/>
      <c r="HE237" s="35"/>
      <c r="HF237" s="35"/>
      <c r="HG237" s="35"/>
      <c r="HH237" s="35"/>
      <c r="HI237" s="35"/>
      <c r="HJ237" s="35"/>
      <c r="HK237" s="35"/>
      <c r="HL237" s="35"/>
      <c r="HM237" s="35"/>
      <c r="HN237" s="35"/>
      <c r="HO237" s="35"/>
      <c r="HP237" s="35"/>
      <c r="HQ237" s="35"/>
      <c r="HR237" s="35"/>
      <c r="HS237" s="35"/>
      <c r="HT237" s="35"/>
      <c r="HU237" s="35"/>
      <c r="HV237" s="35"/>
    </row>
    <row r="238" spans="6:230" s="556" customFormat="1">
      <c r="F238" s="499"/>
      <c r="G238" s="449"/>
      <c r="H238" s="35"/>
      <c r="O238" s="35"/>
      <c r="P238" s="35"/>
      <c r="Q238" s="35"/>
      <c r="R238" s="1275"/>
      <c r="S238" s="231"/>
      <c r="T238" s="231"/>
      <c r="U238" s="231"/>
      <c r="V238" s="231"/>
      <c r="W238" s="231"/>
      <c r="X238" s="231"/>
      <c r="Y238" s="231"/>
      <c r="Z238" s="231"/>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c r="FY238" s="35"/>
      <c r="FZ238" s="35"/>
      <c r="GA238" s="35"/>
      <c r="GB238" s="35"/>
      <c r="GC238" s="35"/>
      <c r="GD238" s="35"/>
      <c r="GE238" s="35"/>
      <c r="GF238" s="35"/>
      <c r="GG238" s="35"/>
      <c r="GH238" s="35"/>
      <c r="GI238" s="35"/>
      <c r="GJ238" s="35"/>
      <c r="GK238" s="35"/>
      <c r="GL238" s="35"/>
      <c r="GM238" s="35"/>
      <c r="GN238" s="35"/>
      <c r="GO238" s="35"/>
      <c r="GP238" s="35"/>
      <c r="GQ238" s="35"/>
      <c r="GR238" s="35"/>
      <c r="GS238" s="35"/>
      <c r="GT238" s="35"/>
      <c r="GU238" s="35"/>
      <c r="GV238" s="35"/>
      <c r="GW238" s="35"/>
      <c r="GX238" s="35"/>
      <c r="GY238" s="35"/>
      <c r="GZ238" s="35"/>
      <c r="HA238" s="35"/>
      <c r="HB238" s="35"/>
      <c r="HC238" s="35"/>
      <c r="HD238" s="35"/>
      <c r="HE238" s="35"/>
      <c r="HF238" s="35"/>
      <c r="HG238" s="35"/>
      <c r="HH238" s="35"/>
      <c r="HI238" s="35"/>
      <c r="HJ238" s="35"/>
      <c r="HK238" s="35"/>
      <c r="HL238" s="35"/>
      <c r="HM238" s="35"/>
      <c r="HN238" s="35"/>
      <c r="HO238" s="35"/>
      <c r="HP238" s="35"/>
      <c r="HQ238" s="35"/>
      <c r="HR238" s="35"/>
      <c r="HS238" s="35"/>
      <c r="HT238" s="35"/>
      <c r="HU238" s="35"/>
      <c r="HV238" s="35"/>
    </row>
    <row r="239" spans="6:230" s="556" customFormat="1">
      <c r="F239" s="499"/>
      <c r="G239" s="449"/>
      <c r="H239" s="35"/>
      <c r="O239" s="35"/>
      <c r="P239" s="35"/>
      <c r="Q239" s="35"/>
      <c r="R239" s="1275"/>
      <c r="S239" s="231"/>
      <c r="T239" s="231"/>
      <c r="U239" s="231"/>
      <c r="V239" s="231"/>
      <c r="W239" s="231"/>
      <c r="X239" s="231"/>
      <c r="Y239" s="231"/>
      <c r="Z239" s="231"/>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row>
    <row r="240" spans="6:230" s="556" customFormat="1">
      <c r="F240" s="499"/>
      <c r="G240" s="449"/>
      <c r="H240" s="35"/>
      <c r="O240" s="35"/>
      <c r="P240" s="35"/>
      <c r="Q240" s="35"/>
      <c r="R240" s="1275"/>
      <c r="S240" s="231"/>
      <c r="T240" s="231"/>
      <c r="U240" s="231"/>
      <c r="V240" s="231"/>
      <c r="W240" s="231"/>
      <c r="X240" s="231"/>
      <c r="Y240" s="231"/>
      <c r="Z240" s="231"/>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row>
    <row r="241" spans="6:230" s="556" customFormat="1">
      <c r="F241" s="499"/>
      <c r="G241" s="449"/>
      <c r="H241" s="35"/>
      <c r="O241" s="35"/>
      <c r="P241" s="35"/>
      <c r="Q241" s="35"/>
      <c r="R241" s="1275"/>
      <c r="S241" s="231"/>
      <c r="T241" s="231"/>
      <c r="U241" s="231"/>
      <c r="V241" s="231"/>
      <c r="W241" s="231"/>
      <c r="X241" s="231"/>
      <c r="Y241" s="231"/>
      <c r="Z241" s="231"/>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5"/>
      <c r="FM241" s="35"/>
      <c r="FN241" s="35"/>
      <c r="FO241" s="35"/>
      <c r="FP241" s="35"/>
      <c r="FQ241" s="35"/>
      <c r="FR241" s="35"/>
      <c r="FS241" s="35"/>
      <c r="FT241" s="35"/>
      <c r="FU241" s="35"/>
      <c r="FV241" s="35"/>
      <c r="FW241" s="35"/>
      <c r="FX241" s="35"/>
      <c r="FY241" s="35"/>
      <c r="FZ241" s="35"/>
      <c r="GA241" s="35"/>
      <c r="GB241" s="35"/>
      <c r="GC241" s="35"/>
      <c r="GD241" s="35"/>
      <c r="GE241" s="35"/>
      <c r="GF241" s="35"/>
      <c r="GG241" s="35"/>
      <c r="GH241" s="35"/>
      <c r="GI241" s="35"/>
      <c r="GJ241" s="35"/>
      <c r="GK241" s="35"/>
      <c r="GL241" s="35"/>
      <c r="GM241" s="35"/>
      <c r="GN241" s="35"/>
      <c r="GO241" s="35"/>
      <c r="GP241" s="35"/>
      <c r="GQ241" s="35"/>
      <c r="GR241" s="35"/>
      <c r="GS241" s="35"/>
      <c r="GT241" s="35"/>
      <c r="GU241" s="35"/>
      <c r="GV241" s="35"/>
      <c r="GW241" s="35"/>
      <c r="GX241" s="35"/>
      <c r="GY241" s="35"/>
      <c r="GZ241" s="35"/>
      <c r="HA241" s="35"/>
      <c r="HB241" s="35"/>
      <c r="HC241" s="35"/>
      <c r="HD241" s="35"/>
      <c r="HE241" s="35"/>
      <c r="HF241" s="35"/>
      <c r="HG241" s="35"/>
      <c r="HH241" s="35"/>
      <c r="HI241" s="35"/>
      <c r="HJ241" s="35"/>
      <c r="HK241" s="35"/>
      <c r="HL241" s="35"/>
      <c r="HM241" s="35"/>
      <c r="HN241" s="35"/>
      <c r="HO241" s="35"/>
      <c r="HP241" s="35"/>
      <c r="HQ241" s="35"/>
      <c r="HR241" s="35"/>
      <c r="HS241" s="35"/>
      <c r="HT241" s="35"/>
      <c r="HU241" s="35"/>
      <c r="HV241" s="35"/>
    </row>
    <row r="242" spans="6:230" s="556" customFormat="1" ht="24" customHeight="1">
      <c r="F242" s="499"/>
      <c r="G242" s="449"/>
      <c r="H242" s="35"/>
      <c r="O242" s="35"/>
      <c r="P242" s="35"/>
      <c r="Q242" s="35"/>
      <c r="R242" s="1275"/>
      <c r="S242" s="231"/>
      <c r="T242" s="231"/>
      <c r="U242" s="231"/>
      <c r="V242" s="231"/>
      <c r="W242" s="231"/>
      <c r="X242" s="231"/>
      <c r="Y242" s="231"/>
      <c r="Z242" s="231"/>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5"/>
      <c r="FM242" s="35"/>
      <c r="FN242" s="35"/>
      <c r="FO242" s="35"/>
      <c r="FP242" s="35"/>
      <c r="FQ242" s="35"/>
      <c r="FR242" s="35"/>
      <c r="FS242" s="35"/>
      <c r="FT242" s="35"/>
      <c r="FU242" s="35"/>
      <c r="FV242" s="35"/>
      <c r="FW242" s="35"/>
      <c r="FX242" s="35"/>
      <c r="FY242" s="35"/>
      <c r="FZ242" s="35"/>
      <c r="GA242" s="35"/>
      <c r="GB242" s="35"/>
      <c r="GC242" s="35"/>
      <c r="GD242" s="35"/>
      <c r="GE242" s="35"/>
      <c r="GF242" s="35"/>
      <c r="GG242" s="35"/>
      <c r="GH242" s="35"/>
      <c r="GI242" s="35"/>
      <c r="GJ242" s="35"/>
      <c r="GK242" s="35"/>
      <c r="GL242" s="35"/>
      <c r="GM242" s="35"/>
      <c r="GN242" s="35"/>
      <c r="GO242" s="35"/>
      <c r="GP242" s="35"/>
      <c r="GQ242" s="35"/>
      <c r="GR242" s="35"/>
      <c r="GS242" s="35"/>
      <c r="GT242" s="35"/>
      <c r="GU242" s="35"/>
      <c r="GV242" s="35"/>
      <c r="GW242" s="35"/>
      <c r="GX242" s="35"/>
      <c r="GY242" s="35"/>
      <c r="GZ242" s="35"/>
      <c r="HA242" s="35"/>
      <c r="HB242" s="35"/>
      <c r="HC242" s="35"/>
      <c r="HD242" s="35"/>
      <c r="HE242" s="35"/>
      <c r="HF242" s="35"/>
      <c r="HG242" s="35"/>
      <c r="HH242" s="35"/>
      <c r="HI242" s="35"/>
      <c r="HJ242" s="35"/>
      <c r="HK242" s="35"/>
      <c r="HL242" s="35"/>
      <c r="HM242" s="35"/>
      <c r="HN242" s="35"/>
      <c r="HO242" s="35"/>
      <c r="HP242" s="35"/>
      <c r="HQ242" s="35"/>
      <c r="HR242" s="35"/>
      <c r="HS242" s="35"/>
      <c r="HT242" s="35"/>
      <c r="HU242" s="35"/>
      <c r="HV242" s="35"/>
    </row>
    <row r="243" spans="6:230" s="556" customFormat="1">
      <c r="F243" s="499"/>
      <c r="G243" s="449"/>
      <c r="H243" s="35"/>
      <c r="O243" s="35"/>
      <c r="P243" s="35"/>
      <c r="Q243" s="35"/>
      <c r="R243" s="1275"/>
      <c r="S243" s="231"/>
      <c r="T243" s="231"/>
      <c r="U243" s="231"/>
      <c r="V243" s="231"/>
      <c r="W243" s="231"/>
      <c r="X243" s="231"/>
      <c r="Y243" s="231"/>
      <c r="Z243" s="231"/>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c r="FM243" s="35"/>
      <c r="FN243" s="35"/>
      <c r="FO243" s="35"/>
      <c r="FP243" s="35"/>
      <c r="FQ243" s="35"/>
      <c r="FR243" s="35"/>
      <c r="FS243" s="35"/>
      <c r="FT243" s="35"/>
      <c r="FU243" s="35"/>
      <c r="FV243" s="35"/>
      <c r="FW243" s="35"/>
      <c r="FX243" s="35"/>
      <c r="FY243" s="35"/>
      <c r="FZ243" s="35"/>
      <c r="GA243" s="35"/>
      <c r="GB243" s="35"/>
      <c r="GC243" s="35"/>
      <c r="GD243" s="35"/>
      <c r="GE243" s="35"/>
      <c r="GF243" s="35"/>
      <c r="GG243" s="35"/>
      <c r="GH243" s="35"/>
      <c r="GI243" s="35"/>
      <c r="GJ243" s="35"/>
      <c r="GK243" s="35"/>
      <c r="GL243" s="35"/>
      <c r="GM243" s="35"/>
      <c r="GN243" s="35"/>
      <c r="GO243" s="35"/>
      <c r="GP243" s="35"/>
      <c r="GQ243" s="35"/>
      <c r="GR243" s="35"/>
      <c r="GS243" s="35"/>
      <c r="GT243" s="35"/>
      <c r="GU243" s="35"/>
      <c r="GV243" s="35"/>
      <c r="GW243" s="35"/>
      <c r="GX243" s="35"/>
      <c r="GY243" s="35"/>
      <c r="GZ243" s="35"/>
      <c r="HA243" s="35"/>
      <c r="HB243" s="35"/>
      <c r="HC243" s="35"/>
      <c r="HD243" s="35"/>
      <c r="HE243" s="35"/>
      <c r="HF243" s="35"/>
      <c r="HG243" s="35"/>
      <c r="HH243" s="35"/>
      <c r="HI243" s="35"/>
      <c r="HJ243" s="35"/>
      <c r="HK243" s="35"/>
      <c r="HL243" s="35"/>
      <c r="HM243" s="35"/>
      <c r="HN243" s="35"/>
      <c r="HO243" s="35"/>
      <c r="HP243" s="35"/>
      <c r="HQ243" s="35"/>
      <c r="HR243" s="35"/>
      <c r="HS243" s="35"/>
      <c r="HT243" s="35"/>
      <c r="HU243" s="35"/>
      <c r="HV243" s="35"/>
    </row>
    <row r="244" spans="6:230" s="556" customFormat="1">
      <c r="F244" s="499"/>
      <c r="G244" s="449"/>
      <c r="H244" s="35"/>
      <c r="O244" s="35"/>
      <c r="P244" s="35"/>
      <c r="Q244" s="35"/>
      <c r="R244" s="1275"/>
      <c r="S244" s="231"/>
      <c r="T244" s="231"/>
      <c r="U244" s="231"/>
      <c r="V244" s="231"/>
      <c r="W244" s="231"/>
      <c r="X244" s="231"/>
      <c r="Y244" s="231"/>
      <c r="Z244" s="23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5"/>
      <c r="FJ244" s="35"/>
      <c r="FK244" s="35"/>
      <c r="FL244" s="35"/>
      <c r="FM244" s="35"/>
      <c r="FN244" s="35"/>
      <c r="FO244" s="35"/>
      <c r="FP244" s="35"/>
      <c r="FQ244" s="35"/>
      <c r="FR244" s="35"/>
      <c r="FS244" s="35"/>
      <c r="FT244" s="35"/>
      <c r="FU244" s="35"/>
      <c r="FV244" s="35"/>
      <c r="FW244" s="35"/>
      <c r="FX244" s="35"/>
      <c r="FY244" s="35"/>
      <c r="FZ244" s="35"/>
      <c r="GA244" s="35"/>
      <c r="GB244" s="35"/>
      <c r="GC244" s="35"/>
      <c r="GD244" s="35"/>
      <c r="GE244" s="35"/>
      <c r="GF244" s="35"/>
      <c r="GG244" s="35"/>
      <c r="GH244" s="35"/>
      <c r="GI244" s="35"/>
      <c r="GJ244" s="35"/>
      <c r="GK244" s="35"/>
      <c r="GL244" s="35"/>
      <c r="GM244" s="35"/>
      <c r="GN244" s="35"/>
      <c r="GO244" s="35"/>
      <c r="GP244" s="35"/>
      <c r="GQ244" s="35"/>
      <c r="GR244" s="35"/>
      <c r="GS244" s="35"/>
      <c r="GT244" s="35"/>
      <c r="GU244" s="35"/>
      <c r="GV244" s="35"/>
      <c r="GW244" s="35"/>
      <c r="GX244" s="35"/>
      <c r="GY244" s="35"/>
      <c r="GZ244" s="35"/>
      <c r="HA244" s="35"/>
      <c r="HB244" s="35"/>
      <c r="HC244" s="35"/>
      <c r="HD244" s="35"/>
      <c r="HE244" s="35"/>
      <c r="HF244" s="35"/>
      <c r="HG244" s="35"/>
      <c r="HH244" s="35"/>
      <c r="HI244" s="35"/>
      <c r="HJ244" s="35"/>
      <c r="HK244" s="35"/>
      <c r="HL244" s="35"/>
      <c r="HM244" s="35"/>
      <c r="HN244" s="35"/>
      <c r="HO244" s="35"/>
      <c r="HP244" s="35"/>
      <c r="HQ244" s="35"/>
      <c r="HR244" s="35"/>
      <c r="HS244" s="35"/>
      <c r="HT244" s="35"/>
      <c r="HU244" s="35"/>
      <c r="HV244" s="35"/>
    </row>
    <row r="245" spans="6:230" s="556" customFormat="1">
      <c r="F245" s="499"/>
      <c r="G245" s="449"/>
      <c r="H245" s="35"/>
      <c r="O245" s="35"/>
      <c r="P245" s="35"/>
      <c r="Q245" s="35"/>
      <c r="R245" s="1275"/>
      <c r="S245" s="231"/>
      <c r="T245" s="231"/>
      <c r="U245" s="231"/>
      <c r="V245" s="231"/>
      <c r="W245" s="231"/>
      <c r="X245" s="231"/>
      <c r="Y245" s="231"/>
      <c r="Z245" s="231"/>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5"/>
      <c r="FJ245" s="35"/>
      <c r="FK245" s="35"/>
      <c r="FL245" s="35"/>
      <c r="FM245" s="35"/>
      <c r="FN245" s="35"/>
      <c r="FO245" s="35"/>
      <c r="FP245" s="35"/>
      <c r="FQ245" s="35"/>
      <c r="FR245" s="35"/>
      <c r="FS245" s="35"/>
      <c r="FT245" s="35"/>
      <c r="FU245" s="35"/>
      <c r="FV245" s="35"/>
      <c r="FW245" s="35"/>
      <c r="FX245" s="35"/>
      <c r="FY245" s="35"/>
      <c r="FZ245" s="35"/>
      <c r="GA245" s="35"/>
      <c r="GB245" s="35"/>
      <c r="GC245" s="35"/>
      <c r="GD245" s="35"/>
      <c r="GE245" s="35"/>
      <c r="GF245" s="35"/>
      <c r="GG245" s="35"/>
      <c r="GH245" s="35"/>
      <c r="GI245" s="35"/>
      <c r="GJ245" s="35"/>
      <c r="GK245" s="35"/>
      <c r="GL245" s="35"/>
      <c r="GM245" s="35"/>
      <c r="GN245" s="35"/>
      <c r="GO245" s="35"/>
      <c r="GP245" s="35"/>
      <c r="GQ245" s="35"/>
      <c r="GR245" s="35"/>
      <c r="GS245" s="35"/>
      <c r="GT245" s="35"/>
      <c r="GU245" s="35"/>
      <c r="GV245" s="35"/>
      <c r="GW245" s="35"/>
      <c r="GX245" s="35"/>
      <c r="GY245" s="35"/>
      <c r="GZ245" s="35"/>
      <c r="HA245" s="35"/>
      <c r="HB245" s="35"/>
      <c r="HC245" s="35"/>
      <c r="HD245" s="35"/>
      <c r="HE245" s="35"/>
      <c r="HF245" s="35"/>
      <c r="HG245" s="35"/>
      <c r="HH245" s="35"/>
      <c r="HI245" s="35"/>
      <c r="HJ245" s="35"/>
      <c r="HK245" s="35"/>
      <c r="HL245" s="35"/>
      <c r="HM245" s="35"/>
      <c r="HN245" s="35"/>
      <c r="HO245" s="35"/>
      <c r="HP245" s="35"/>
      <c r="HQ245" s="35"/>
      <c r="HR245" s="35"/>
      <c r="HS245" s="35"/>
      <c r="HT245" s="35"/>
      <c r="HU245" s="35"/>
      <c r="HV245" s="35"/>
    </row>
    <row r="246" spans="6:230" s="556" customFormat="1">
      <c r="F246" s="499"/>
      <c r="G246" s="449"/>
      <c r="H246" s="35"/>
      <c r="O246" s="35"/>
      <c r="P246" s="35"/>
      <c r="Q246" s="35"/>
      <c r="R246" s="1275"/>
      <c r="S246" s="231"/>
      <c r="T246" s="231"/>
      <c r="U246" s="231"/>
      <c r="V246" s="231"/>
      <c r="W246" s="231"/>
      <c r="X246" s="231"/>
      <c r="Y246" s="231"/>
      <c r="Z246" s="231"/>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c r="FY246" s="35"/>
      <c r="FZ246" s="35"/>
      <c r="GA246" s="35"/>
      <c r="GB246" s="35"/>
      <c r="GC246" s="35"/>
      <c r="GD246" s="35"/>
      <c r="GE246" s="35"/>
      <c r="GF246" s="35"/>
      <c r="GG246" s="35"/>
      <c r="GH246" s="35"/>
      <c r="GI246" s="35"/>
      <c r="GJ246" s="35"/>
      <c r="GK246" s="35"/>
      <c r="GL246" s="35"/>
      <c r="GM246" s="35"/>
      <c r="GN246" s="35"/>
      <c r="GO246" s="35"/>
      <c r="GP246" s="35"/>
      <c r="GQ246" s="35"/>
      <c r="GR246" s="35"/>
      <c r="GS246" s="35"/>
      <c r="GT246" s="35"/>
      <c r="GU246" s="35"/>
      <c r="GV246" s="35"/>
      <c r="GW246" s="35"/>
      <c r="GX246" s="35"/>
      <c r="GY246" s="35"/>
      <c r="GZ246" s="35"/>
      <c r="HA246" s="35"/>
      <c r="HB246" s="35"/>
      <c r="HC246" s="35"/>
      <c r="HD246" s="35"/>
      <c r="HE246" s="35"/>
      <c r="HF246" s="35"/>
      <c r="HG246" s="35"/>
      <c r="HH246" s="35"/>
      <c r="HI246" s="35"/>
      <c r="HJ246" s="35"/>
      <c r="HK246" s="35"/>
      <c r="HL246" s="35"/>
      <c r="HM246" s="35"/>
      <c r="HN246" s="35"/>
      <c r="HO246" s="35"/>
      <c r="HP246" s="35"/>
      <c r="HQ246" s="35"/>
      <c r="HR246" s="35"/>
      <c r="HS246" s="35"/>
      <c r="HT246" s="35"/>
      <c r="HU246" s="35"/>
      <c r="HV246" s="35"/>
    </row>
    <row r="247" spans="6:230" s="556" customFormat="1">
      <c r="F247" s="499"/>
      <c r="G247" s="449"/>
      <c r="H247" s="35"/>
      <c r="O247" s="35"/>
      <c r="P247" s="35"/>
      <c r="Q247" s="35"/>
      <c r="R247" s="1275"/>
      <c r="S247" s="231"/>
      <c r="T247" s="231"/>
      <c r="U247" s="231"/>
      <c r="V247" s="231"/>
      <c r="W247" s="231"/>
      <c r="X247" s="231"/>
      <c r="Y247" s="231"/>
      <c r="Z247" s="231"/>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c r="FY247" s="35"/>
      <c r="FZ247" s="35"/>
      <c r="GA247" s="35"/>
      <c r="GB247" s="35"/>
      <c r="GC247" s="35"/>
      <c r="GD247" s="35"/>
      <c r="GE247" s="35"/>
      <c r="GF247" s="35"/>
      <c r="GG247" s="35"/>
      <c r="GH247" s="35"/>
      <c r="GI247" s="35"/>
      <c r="GJ247" s="35"/>
      <c r="GK247" s="35"/>
      <c r="GL247" s="35"/>
      <c r="GM247" s="35"/>
      <c r="GN247" s="35"/>
      <c r="GO247" s="35"/>
      <c r="GP247" s="35"/>
      <c r="GQ247" s="35"/>
      <c r="GR247" s="35"/>
      <c r="GS247" s="35"/>
      <c r="GT247" s="35"/>
      <c r="GU247" s="35"/>
      <c r="GV247" s="35"/>
      <c r="GW247" s="35"/>
      <c r="GX247" s="35"/>
      <c r="GY247" s="35"/>
      <c r="GZ247" s="35"/>
      <c r="HA247" s="35"/>
      <c r="HB247" s="35"/>
      <c r="HC247" s="35"/>
      <c r="HD247" s="35"/>
      <c r="HE247" s="35"/>
      <c r="HF247" s="35"/>
      <c r="HG247" s="35"/>
      <c r="HH247" s="35"/>
      <c r="HI247" s="35"/>
      <c r="HJ247" s="35"/>
      <c r="HK247" s="35"/>
      <c r="HL247" s="35"/>
      <c r="HM247" s="35"/>
      <c r="HN247" s="35"/>
      <c r="HO247" s="35"/>
      <c r="HP247" s="35"/>
      <c r="HQ247" s="35"/>
      <c r="HR247" s="35"/>
      <c r="HS247" s="35"/>
      <c r="HT247" s="35"/>
      <c r="HU247" s="35"/>
      <c r="HV247" s="35"/>
    </row>
    <row r="248" spans="6:230" s="556" customFormat="1">
      <c r="F248" s="499"/>
      <c r="G248" s="449"/>
      <c r="H248" s="35"/>
      <c r="O248" s="35"/>
      <c r="P248" s="35"/>
      <c r="Q248" s="35"/>
      <c r="R248" s="1275"/>
      <c r="S248" s="231"/>
      <c r="T248" s="231"/>
      <c r="U248" s="231"/>
      <c r="V248" s="231"/>
      <c r="W248" s="231"/>
      <c r="X248" s="231"/>
      <c r="Y248" s="231"/>
      <c r="Z248" s="231"/>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5"/>
      <c r="FJ248" s="35"/>
      <c r="FK248" s="35"/>
      <c r="FL248" s="35"/>
      <c r="FM248" s="35"/>
      <c r="FN248" s="35"/>
      <c r="FO248" s="35"/>
      <c r="FP248" s="35"/>
      <c r="FQ248" s="35"/>
      <c r="FR248" s="35"/>
      <c r="FS248" s="35"/>
      <c r="FT248" s="35"/>
      <c r="FU248" s="35"/>
      <c r="FV248" s="35"/>
      <c r="FW248" s="35"/>
      <c r="FX248" s="35"/>
      <c r="FY248" s="35"/>
      <c r="FZ248" s="35"/>
      <c r="GA248" s="35"/>
      <c r="GB248" s="35"/>
      <c r="GC248" s="35"/>
      <c r="GD248" s="35"/>
      <c r="GE248" s="35"/>
      <c r="GF248" s="35"/>
      <c r="GG248" s="35"/>
      <c r="GH248" s="35"/>
      <c r="GI248" s="35"/>
      <c r="GJ248" s="35"/>
      <c r="GK248" s="35"/>
      <c r="GL248" s="35"/>
      <c r="GM248" s="35"/>
      <c r="GN248" s="35"/>
      <c r="GO248" s="35"/>
      <c r="GP248" s="35"/>
      <c r="GQ248" s="35"/>
      <c r="GR248" s="35"/>
      <c r="GS248" s="35"/>
      <c r="GT248" s="35"/>
      <c r="GU248" s="35"/>
      <c r="GV248" s="35"/>
      <c r="GW248" s="35"/>
      <c r="GX248" s="35"/>
      <c r="GY248" s="35"/>
      <c r="GZ248" s="35"/>
      <c r="HA248" s="35"/>
      <c r="HB248" s="35"/>
      <c r="HC248" s="35"/>
      <c r="HD248" s="35"/>
      <c r="HE248" s="35"/>
      <c r="HF248" s="35"/>
      <c r="HG248" s="35"/>
      <c r="HH248" s="35"/>
      <c r="HI248" s="35"/>
      <c r="HJ248" s="35"/>
      <c r="HK248" s="35"/>
      <c r="HL248" s="35"/>
      <c r="HM248" s="35"/>
      <c r="HN248" s="35"/>
      <c r="HO248" s="35"/>
      <c r="HP248" s="35"/>
      <c r="HQ248" s="35"/>
      <c r="HR248" s="35"/>
      <c r="HS248" s="35"/>
      <c r="HT248" s="35"/>
      <c r="HU248" s="35"/>
      <c r="HV248" s="35"/>
    </row>
    <row r="249" spans="6:230" s="556" customFormat="1">
      <c r="F249" s="499"/>
      <c r="G249" s="449"/>
      <c r="H249" s="35"/>
      <c r="O249" s="35"/>
      <c r="P249" s="35"/>
      <c r="Q249" s="35"/>
      <c r="R249" s="1275"/>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35"/>
      <c r="FD249" s="35"/>
      <c r="FE249" s="35"/>
      <c r="FF249" s="35"/>
      <c r="FG249" s="35"/>
      <c r="FH249" s="35"/>
      <c r="FI249" s="35"/>
      <c r="FJ249" s="35"/>
      <c r="FK249" s="35"/>
      <c r="FL249" s="35"/>
      <c r="FM249" s="35"/>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row>
    <row r="250" spans="6:230" s="556" customFormat="1">
      <c r="F250" s="499"/>
      <c r="G250" s="449"/>
      <c r="H250" s="35"/>
      <c r="O250" s="35"/>
      <c r="P250" s="35"/>
      <c r="Q250" s="35"/>
      <c r="R250" s="1275"/>
      <c r="S250" s="231"/>
      <c r="T250" s="231"/>
      <c r="U250" s="231"/>
      <c r="V250" s="231"/>
      <c r="W250" s="231"/>
      <c r="X250" s="231"/>
      <c r="Y250" s="231"/>
      <c r="Z250" s="231"/>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c r="FZ250" s="35"/>
      <c r="GA250" s="35"/>
      <c r="GB250" s="35"/>
      <c r="GC250" s="35"/>
      <c r="GD250" s="35"/>
      <c r="GE250" s="35"/>
      <c r="GF250" s="35"/>
      <c r="GG250" s="35"/>
      <c r="GH250" s="35"/>
      <c r="GI250" s="35"/>
      <c r="GJ250" s="35"/>
      <c r="GK250" s="35"/>
      <c r="GL250" s="35"/>
      <c r="GM250" s="35"/>
      <c r="GN250" s="35"/>
      <c r="GO250" s="35"/>
      <c r="GP250" s="35"/>
      <c r="GQ250" s="35"/>
      <c r="GR250" s="35"/>
      <c r="GS250" s="35"/>
      <c r="GT250" s="35"/>
      <c r="GU250" s="35"/>
      <c r="GV250" s="35"/>
      <c r="GW250" s="35"/>
      <c r="GX250" s="35"/>
      <c r="GY250" s="35"/>
      <c r="GZ250" s="35"/>
      <c r="HA250" s="35"/>
      <c r="HB250" s="35"/>
      <c r="HC250" s="35"/>
      <c r="HD250" s="35"/>
      <c r="HE250" s="35"/>
      <c r="HF250" s="35"/>
      <c r="HG250" s="35"/>
      <c r="HH250" s="35"/>
      <c r="HI250" s="35"/>
      <c r="HJ250" s="35"/>
      <c r="HK250" s="35"/>
      <c r="HL250" s="35"/>
      <c r="HM250" s="35"/>
      <c r="HN250" s="35"/>
      <c r="HO250" s="35"/>
      <c r="HP250" s="35"/>
      <c r="HQ250" s="35"/>
      <c r="HR250" s="35"/>
      <c r="HS250" s="35"/>
      <c r="HT250" s="35"/>
      <c r="HU250" s="35"/>
      <c r="HV250" s="35"/>
    </row>
    <row r="251" spans="6:230" s="556" customFormat="1">
      <c r="F251" s="499"/>
      <c r="G251" s="449"/>
      <c r="H251" s="35"/>
      <c r="O251" s="35"/>
      <c r="P251" s="35"/>
      <c r="Q251" s="35"/>
      <c r="R251" s="1275"/>
      <c r="S251" s="231"/>
      <c r="T251" s="231"/>
      <c r="U251" s="231"/>
      <c r="V251" s="231"/>
      <c r="W251" s="231"/>
      <c r="X251" s="231"/>
      <c r="Y251" s="231"/>
      <c r="Z251" s="231"/>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c r="FK251" s="35"/>
      <c r="FL251" s="35"/>
      <c r="FM251" s="35"/>
      <c r="FN251" s="35"/>
      <c r="FO251" s="35"/>
      <c r="FP251" s="35"/>
      <c r="FQ251" s="35"/>
      <c r="FR251" s="35"/>
      <c r="FS251" s="35"/>
      <c r="FT251" s="35"/>
      <c r="FU251" s="35"/>
      <c r="FV251" s="35"/>
      <c r="FW251" s="35"/>
      <c r="FX251" s="35"/>
      <c r="FY251" s="35"/>
      <c r="FZ251" s="35"/>
      <c r="GA251" s="35"/>
      <c r="GB251" s="35"/>
      <c r="GC251" s="35"/>
      <c r="GD251" s="35"/>
      <c r="GE251" s="35"/>
      <c r="GF251" s="35"/>
      <c r="GG251" s="35"/>
      <c r="GH251" s="35"/>
      <c r="GI251" s="35"/>
      <c r="GJ251" s="35"/>
      <c r="GK251" s="35"/>
      <c r="GL251" s="35"/>
      <c r="GM251" s="35"/>
      <c r="GN251" s="35"/>
      <c r="GO251" s="35"/>
      <c r="GP251" s="35"/>
      <c r="GQ251" s="35"/>
      <c r="GR251" s="35"/>
      <c r="GS251" s="35"/>
      <c r="GT251" s="35"/>
      <c r="GU251" s="35"/>
      <c r="GV251" s="35"/>
      <c r="GW251" s="35"/>
      <c r="GX251" s="35"/>
      <c r="GY251" s="35"/>
      <c r="GZ251" s="35"/>
      <c r="HA251" s="35"/>
      <c r="HB251" s="35"/>
      <c r="HC251" s="35"/>
      <c r="HD251" s="35"/>
      <c r="HE251" s="35"/>
      <c r="HF251" s="35"/>
      <c r="HG251" s="35"/>
      <c r="HH251" s="35"/>
      <c r="HI251" s="35"/>
      <c r="HJ251" s="35"/>
      <c r="HK251" s="35"/>
      <c r="HL251" s="35"/>
      <c r="HM251" s="35"/>
      <c r="HN251" s="35"/>
      <c r="HO251" s="35"/>
      <c r="HP251" s="35"/>
      <c r="HQ251" s="35"/>
      <c r="HR251" s="35"/>
      <c r="HS251" s="35"/>
      <c r="HT251" s="35"/>
      <c r="HU251" s="35"/>
      <c r="HV251" s="35"/>
    </row>
    <row r="252" spans="6:230" s="556" customFormat="1">
      <c r="F252" s="499"/>
      <c r="G252" s="449"/>
      <c r="H252" s="35"/>
      <c r="O252" s="35"/>
      <c r="P252" s="35"/>
      <c r="Q252" s="35"/>
      <c r="R252" s="1275"/>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5"/>
      <c r="FM252" s="35"/>
      <c r="FN252" s="35"/>
      <c r="FO252" s="35"/>
      <c r="FP252" s="35"/>
      <c r="FQ252" s="35"/>
      <c r="FR252" s="35"/>
      <c r="FS252" s="35"/>
      <c r="FT252" s="35"/>
      <c r="FU252" s="35"/>
      <c r="FV252" s="35"/>
      <c r="FW252" s="35"/>
      <c r="FX252" s="35"/>
      <c r="FY252" s="35"/>
      <c r="FZ252" s="35"/>
      <c r="GA252" s="35"/>
      <c r="GB252" s="35"/>
      <c r="GC252" s="35"/>
      <c r="GD252" s="35"/>
      <c r="GE252" s="35"/>
      <c r="GF252" s="35"/>
      <c r="GG252" s="35"/>
      <c r="GH252" s="35"/>
      <c r="GI252" s="35"/>
      <c r="GJ252" s="35"/>
      <c r="GK252" s="35"/>
      <c r="GL252" s="35"/>
      <c r="GM252" s="35"/>
      <c r="GN252" s="35"/>
      <c r="GO252" s="35"/>
      <c r="GP252" s="35"/>
      <c r="GQ252" s="35"/>
      <c r="GR252" s="35"/>
      <c r="GS252" s="35"/>
      <c r="GT252" s="35"/>
      <c r="GU252" s="35"/>
      <c r="GV252" s="35"/>
      <c r="GW252" s="35"/>
      <c r="GX252" s="35"/>
      <c r="GY252" s="35"/>
      <c r="GZ252" s="35"/>
      <c r="HA252" s="35"/>
      <c r="HB252" s="35"/>
      <c r="HC252" s="35"/>
      <c r="HD252" s="35"/>
      <c r="HE252" s="35"/>
      <c r="HF252" s="35"/>
      <c r="HG252" s="35"/>
      <c r="HH252" s="35"/>
      <c r="HI252" s="35"/>
      <c r="HJ252" s="35"/>
      <c r="HK252" s="35"/>
      <c r="HL252" s="35"/>
      <c r="HM252" s="35"/>
      <c r="HN252" s="35"/>
      <c r="HO252" s="35"/>
      <c r="HP252" s="35"/>
      <c r="HQ252" s="35"/>
      <c r="HR252" s="35"/>
      <c r="HS252" s="35"/>
      <c r="HT252" s="35"/>
      <c r="HU252" s="35"/>
      <c r="HV252" s="35"/>
    </row>
    <row r="253" spans="6:230" s="556" customFormat="1" ht="24" customHeight="1">
      <c r="F253" s="499"/>
      <c r="G253" s="449"/>
      <c r="H253" s="35"/>
      <c r="O253" s="35"/>
      <c r="P253" s="35"/>
      <c r="Q253" s="35"/>
      <c r="R253" s="1275"/>
      <c r="S253" s="231"/>
      <c r="T253" s="231"/>
      <c r="U253" s="231"/>
      <c r="V253" s="231"/>
      <c r="W253" s="231"/>
      <c r="X253" s="231"/>
      <c r="Y253" s="231"/>
      <c r="Z253" s="231"/>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c r="FZ253" s="35"/>
      <c r="GA253" s="35"/>
      <c r="GB253" s="35"/>
      <c r="GC253" s="35"/>
      <c r="GD253" s="35"/>
      <c r="GE253" s="35"/>
      <c r="GF253" s="35"/>
      <c r="GG253" s="35"/>
      <c r="GH253" s="35"/>
      <c r="GI253" s="35"/>
      <c r="GJ253" s="35"/>
      <c r="GK253" s="35"/>
      <c r="GL253" s="35"/>
      <c r="GM253" s="35"/>
      <c r="GN253" s="35"/>
      <c r="GO253" s="35"/>
      <c r="GP253" s="35"/>
      <c r="GQ253" s="35"/>
      <c r="GR253" s="35"/>
      <c r="GS253" s="35"/>
      <c r="GT253" s="35"/>
      <c r="GU253" s="35"/>
      <c r="GV253" s="35"/>
      <c r="GW253" s="35"/>
      <c r="GX253" s="35"/>
      <c r="GY253" s="35"/>
      <c r="GZ253" s="35"/>
      <c r="HA253" s="35"/>
      <c r="HB253" s="35"/>
      <c r="HC253" s="35"/>
      <c r="HD253" s="35"/>
      <c r="HE253" s="35"/>
      <c r="HF253" s="35"/>
      <c r="HG253" s="35"/>
      <c r="HH253" s="35"/>
      <c r="HI253" s="35"/>
      <c r="HJ253" s="35"/>
      <c r="HK253" s="35"/>
      <c r="HL253" s="35"/>
      <c r="HM253" s="35"/>
      <c r="HN253" s="35"/>
      <c r="HO253" s="35"/>
      <c r="HP253" s="35"/>
      <c r="HQ253" s="35"/>
      <c r="HR253" s="35"/>
      <c r="HS253" s="35"/>
      <c r="HT253" s="35"/>
      <c r="HU253" s="35"/>
      <c r="HV253" s="35"/>
    </row>
    <row r="254" spans="6:230" s="556" customFormat="1">
      <c r="F254" s="499"/>
      <c r="G254" s="449"/>
      <c r="H254" s="35"/>
      <c r="O254" s="35"/>
      <c r="P254" s="35"/>
      <c r="Q254" s="35"/>
      <c r="R254" s="1275"/>
      <c r="S254" s="231"/>
      <c r="T254" s="231"/>
      <c r="U254" s="231"/>
      <c r="V254" s="231"/>
      <c r="W254" s="231"/>
      <c r="X254" s="231"/>
      <c r="Y254" s="231"/>
      <c r="Z254" s="231"/>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c r="FM254" s="35"/>
      <c r="FN254" s="35"/>
      <c r="FO254" s="35"/>
      <c r="FP254" s="35"/>
      <c r="FQ254" s="35"/>
      <c r="FR254" s="35"/>
      <c r="FS254" s="35"/>
      <c r="FT254" s="35"/>
      <c r="FU254" s="35"/>
      <c r="FV254" s="35"/>
      <c r="FW254" s="35"/>
      <c r="FX254" s="35"/>
      <c r="FY254" s="35"/>
      <c r="FZ254" s="35"/>
      <c r="GA254" s="35"/>
      <c r="GB254" s="35"/>
      <c r="GC254" s="35"/>
      <c r="GD254" s="35"/>
      <c r="GE254" s="35"/>
      <c r="GF254" s="35"/>
      <c r="GG254" s="35"/>
      <c r="GH254" s="35"/>
      <c r="GI254" s="35"/>
      <c r="GJ254" s="35"/>
      <c r="GK254" s="35"/>
      <c r="GL254" s="35"/>
      <c r="GM254" s="35"/>
      <c r="GN254" s="35"/>
      <c r="GO254" s="35"/>
      <c r="GP254" s="35"/>
      <c r="GQ254" s="35"/>
      <c r="GR254" s="35"/>
      <c r="GS254" s="35"/>
      <c r="GT254" s="35"/>
      <c r="GU254" s="35"/>
      <c r="GV254" s="35"/>
      <c r="GW254" s="35"/>
      <c r="GX254" s="35"/>
      <c r="GY254" s="35"/>
      <c r="GZ254" s="35"/>
      <c r="HA254" s="35"/>
      <c r="HB254" s="35"/>
      <c r="HC254" s="35"/>
      <c r="HD254" s="35"/>
      <c r="HE254" s="35"/>
      <c r="HF254" s="35"/>
      <c r="HG254" s="35"/>
      <c r="HH254" s="35"/>
      <c r="HI254" s="35"/>
      <c r="HJ254" s="35"/>
      <c r="HK254" s="35"/>
      <c r="HL254" s="35"/>
      <c r="HM254" s="35"/>
      <c r="HN254" s="35"/>
      <c r="HO254" s="35"/>
      <c r="HP254" s="35"/>
      <c r="HQ254" s="35"/>
      <c r="HR254" s="35"/>
      <c r="HS254" s="35"/>
      <c r="HT254" s="35"/>
      <c r="HU254" s="35"/>
      <c r="HV254" s="35"/>
    </row>
    <row r="255" spans="6:230" s="556" customFormat="1">
      <c r="F255" s="499"/>
      <c r="G255" s="449"/>
      <c r="H255" s="35"/>
      <c r="O255" s="35"/>
      <c r="P255" s="35"/>
      <c r="Q255" s="35"/>
      <c r="R255" s="1275"/>
      <c r="S255" s="231"/>
      <c r="T255" s="231"/>
      <c r="U255" s="231"/>
      <c r="V255" s="231"/>
      <c r="W255" s="231"/>
      <c r="X255" s="231"/>
      <c r="Y255" s="231"/>
      <c r="Z255" s="231"/>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c r="FM255" s="35"/>
      <c r="FN255" s="35"/>
      <c r="FO255" s="35"/>
      <c r="FP255" s="35"/>
      <c r="FQ255" s="35"/>
      <c r="FR255" s="35"/>
      <c r="FS255" s="35"/>
      <c r="FT255" s="35"/>
      <c r="FU255" s="35"/>
      <c r="FV255" s="35"/>
      <c r="FW255" s="35"/>
      <c r="FX255" s="35"/>
      <c r="FY255" s="35"/>
      <c r="FZ255" s="35"/>
      <c r="GA255" s="35"/>
      <c r="GB255" s="35"/>
      <c r="GC255" s="35"/>
      <c r="GD255" s="35"/>
      <c r="GE255" s="35"/>
      <c r="GF255" s="35"/>
      <c r="GG255" s="35"/>
      <c r="GH255" s="35"/>
      <c r="GI255" s="35"/>
      <c r="GJ255" s="35"/>
      <c r="GK255" s="35"/>
      <c r="GL255" s="35"/>
      <c r="GM255" s="35"/>
      <c r="GN255" s="35"/>
      <c r="GO255" s="35"/>
      <c r="GP255" s="35"/>
      <c r="GQ255" s="35"/>
      <c r="GR255" s="35"/>
      <c r="GS255" s="35"/>
      <c r="GT255" s="35"/>
      <c r="GU255" s="35"/>
      <c r="GV255" s="35"/>
      <c r="GW255" s="35"/>
      <c r="GX255" s="35"/>
      <c r="GY255" s="35"/>
      <c r="GZ255" s="35"/>
      <c r="HA255" s="35"/>
      <c r="HB255" s="35"/>
      <c r="HC255" s="35"/>
      <c r="HD255" s="35"/>
      <c r="HE255" s="35"/>
      <c r="HF255" s="35"/>
      <c r="HG255" s="35"/>
      <c r="HH255" s="35"/>
      <c r="HI255" s="35"/>
      <c r="HJ255" s="35"/>
      <c r="HK255" s="35"/>
      <c r="HL255" s="35"/>
      <c r="HM255" s="35"/>
      <c r="HN255" s="35"/>
      <c r="HO255" s="35"/>
      <c r="HP255" s="35"/>
      <c r="HQ255" s="35"/>
      <c r="HR255" s="35"/>
      <c r="HS255" s="35"/>
      <c r="HT255" s="35"/>
      <c r="HU255" s="35"/>
      <c r="HV255" s="35"/>
    </row>
    <row r="256" spans="6:230" s="556" customFormat="1">
      <c r="F256" s="499"/>
      <c r="G256" s="449"/>
      <c r="H256" s="35"/>
      <c r="O256" s="35"/>
      <c r="P256" s="35"/>
      <c r="Q256" s="35"/>
      <c r="R256" s="1275"/>
      <c r="S256" s="231"/>
      <c r="T256" s="231"/>
      <c r="U256" s="231"/>
      <c r="V256" s="231"/>
      <c r="W256" s="231"/>
      <c r="X256" s="231"/>
      <c r="Y256" s="231"/>
      <c r="Z256" s="231"/>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row>
    <row r="257" spans="6:230" s="556" customFormat="1">
      <c r="F257" s="499"/>
      <c r="G257" s="449"/>
      <c r="H257" s="35"/>
      <c r="O257" s="35"/>
      <c r="P257" s="35"/>
      <c r="Q257" s="35"/>
      <c r="R257" s="1275"/>
      <c r="S257" s="231"/>
      <c r="T257" s="231"/>
      <c r="U257" s="231"/>
      <c r="V257" s="231"/>
      <c r="W257" s="231"/>
      <c r="X257" s="231"/>
      <c r="Y257" s="231"/>
      <c r="Z257" s="231"/>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c r="FM257" s="35"/>
      <c r="FN257" s="35"/>
      <c r="FO257" s="35"/>
      <c r="FP257" s="35"/>
      <c r="FQ257" s="35"/>
      <c r="FR257" s="35"/>
      <c r="FS257" s="35"/>
      <c r="FT257" s="35"/>
      <c r="FU257" s="35"/>
      <c r="FV257" s="35"/>
      <c r="FW257" s="35"/>
      <c r="FX257" s="35"/>
      <c r="FY257" s="35"/>
      <c r="FZ257" s="35"/>
      <c r="GA257" s="35"/>
      <c r="GB257" s="35"/>
      <c r="GC257" s="35"/>
      <c r="GD257" s="35"/>
      <c r="GE257" s="35"/>
      <c r="GF257" s="35"/>
      <c r="GG257" s="35"/>
      <c r="GH257" s="35"/>
      <c r="GI257" s="35"/>
      <c r="GJ257" s="35"/>
      <c r="GK257" s="35"/>
      <c r="GL257" s="35"/>
      <c r="GM257" s="35"/>
      <c r="GN257" s="35"/>
      <c r="GO257" s="35"/>
      <c r="GP257" s="35"/>
      <c r="GQ257" s="35"/>
      <c r="GR257" s="35"/>
      <c r="GS257" s="35"/>
      <c r="GT257" s="35"/>
      <c r="GU257" s="35"/>
      <c r="GV257" s="35"/>
      <c r="GW257" s="35"/>
      <c r="GX257" s="35"/>
      <c r="GY257" s="35"/>
      <c r="GZ257" s="35"/>
      <c r="HA257" s="35"/>
      <c r="HB257" s="35"/>
      <c r="HC257" s="35"/>
      <c r="HD257" s="35"/>
      <c r="HE257" s="35"/>
      <c r="HF257" s="35"/>
      <c r="HG257" s="35"/>
      <c r="HH257" s="35"/>
      <c r="HI257" s="35"/>
      <c r="HJ257" s="35"/>
      <c r="HK257" s="35"/>
      <c r="HL257" s="35"/>
      <c r="HM257" s="35"/>
      <c r="HN257" s="35"/>
      <c r="HO257" s="35"/>
      <c r="HP257" s="35"/>
      <c r="HQ257" s="35"/>
      <c r="HR257" s="35"/>
      <c r="HS257" s="35"/>
      <c r="HT257" s="35"/>
      <c r="HU257" s="35"/>
      <c r="HV257" s="35"/>
    </row>
    <row r="258" spans="6:230" s="556" customFormat="1">
      <c r="F258" s="499"/>
      <c r="G258" s="449"/>
      <c r="H258" s="35"/>
      <c r="O258" s="35"/>
      <c r="P258" s="35"/>
      <c r="Q258" s="35"/>
      <c r="R258" s="1275"/>
      <c r="S258" s="231"/>
      <c r="T258" s="231"/>
      <c r="U258" s="231"/>
      <c r="V258" s="231"/>
      <c r="W258" s="231"/>
      <c r="X258" s="231"/>
      <c r="Y258" s="231"/>
      <c r="Z258" s="23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5"/>
      <c r="FM258" s="35"/>
      <c r="FN258" s="35"/>
      <c r="FO258" s="35"/>
      <c r="FP258" s="35"/>
      <c r="FQ258" s="35"/>
      <c r="FR258" s="35"/>
      <c r="FS258" s="35"/>
      <c r="FT258" s="35"/>
      <c r="FU258" s="35"/>
      <c r="FV258" s="35"/>
      <c r="FW258" s="35"/>
      <c r="FX258" s="35"/>
      <c r="FY258" s="35"/>
      <c r="FZ258" s="35"/>
      <c r="GA258" s="35"/>
      <c r="GB258" s="35"/>
      <c r="GC258" s="35"/>
      <c r="GD258" s="35"/>
      <c r="GE258" s="35"/>
      <c r="GF258" s="35"/>
      <c r="GG258" s="35"/>
      <c r="GH258" s="35"/>
      <c r="GI258" s="35"/>
      <c r="GJ258" s="35"/>
      <c r="GK258" s="35"/>
      <c r="GL258" s="35"/>
      <c r="GM258" s="35"/>
      <c r="GN258" s="35"/>
      <c r="GO258" s="35"/>
      <c r="GP258" s="35"/>
      <c r="GQ258" s="35"/>
      <c r="GR258" s="35"/>
      <c r="GS258" s="35"/>
      <c r="GT258" s="35"/>
      <c r="GU258" s="35"/>
      <c r="GV258" s="35"/>
      <c r="GW258" s="35"/>
      <c r="GX258" s="35"/>
      <c r="GY258" s="35"/>
      <c r="GZ258" s="35"/>
      <c r="HA258" s="35"/>
      <c r="HB258" s="35"/>
      <c r="HC258" s="35"/>
      <c r="HD258" s="35"/>
      <c r="HE258" s="35"/>
      <c r="HF258" s="35"/>
      <c r="HG258" s="35"/>
      <c r="HH258" s="35"/>
      <c r="HI258" s="35"/>
      <c r="HJ258" s="35"/>
      <c r="HK258" s="35"/>
      <c r="HL258" s="35"/>
      <c r="HM258" s="35"/>
      <c r="HN258" s="35"/>
      <c r="HO258" s="35"/>
      <c r="HP258" s="35"/>
      <c r="HQ258" s="35"/>
      <c r="HR258" s="35"/>
      <c r="HS258" s="35"/>
      <c r="HT258" s="35"/>
      <c r="HU258" s="35"/>
      <c r="HV258" s="35"/>
    </row>
    <row r="259" spans="6:230" s="556" customFormat="1">
      <c r="F259" s="499"/>
      <c r="G259" s="449"/>
      <c r="H259" s="35"/>
      <c r="O259" s="35"/>
      <c r="P259" s="35"/>
      <c r="Q259" s="35"/>
      <c r="R259" s="1275"/>
      <c r="S259" s="231"/>
      <c r="T259" s="231"/>
      <c r="U259" s="231"/>
      <c r="V259" s="231"/>
      <c r="W259" s="231"/>
      <c r="X259" s="231"/>
      <c r="Y259" s="231"/>
      <c r="Z259" s="23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35"/>
      <c r="FD259" s="35"/>
      <c r="FE259" s="35"/>
      <c r="FF259" s="35"/>
      <c r="FG259" s="35"/>
      <c r="FH259" s="35"/>
      <c r="FI259" s="35"/>
      <c r="FJ259" s="35"/>
      <c r="FK259" s="35"/>
      <c r="FL259" s="35"/>
      <c r="FM259" s="35"/>
      <c r="FN259" s="35"/>
      <c r="FO259" s="35"/>
      <c r="FP259" s="35"/>
      <c r="FQ259" s="35"/>
      <c r="FR259" s="35"/>
      <c r="FS259" s="35"/>
      <c r="FT259" s="35"/>
      <c r="FU259" s="35"/>
      <c r="FV259" s="35"/>
      <c r="FW259" s="35"/>
      <c r="FX259" s="35"/>
      <c r="FY259" s="35"/>
      <c r="FZ259" s="35"/>
      <c r="GA259" s="35"/>
      <c r="GB259" s="35"/>
      <c r="GC259" s="35"/>
      <c r="GD259" s="35"/>
      <c r="GE259" s="35"/>
      <c r="GF259" s="35"/>
      <c r="GG259" s="35"/>
      <c r="GH259" s="35"/>
      <c r="GI259" s="35"/>
      <c r="GJ259" s="35"/>
      <c r="GK259" s="35"/>
      <c r="GL259" s="35"/>
      <c r="GM259" s="35"/>
      <c r="GN259" s="35"/>
      <c r="GO259" s="35"/>
      <c r="GP259" s="35"/>
      <c r="GQ259" s="35"/>
      <c r="GR259" s="35"/>
      <c r="GS259" s="35"/>
      <c r="GT259" s="35"/>
      <c r="GU259" s="35"/>
      <c r="GV259" s="35"/>
      <c r="GW259" s="35"/>
      <c r="GX259" s="35"/>
      <c r="GY259" s="35"/>
      <c r="GZ259" s="35"/>
      <c r="HA259" s="35"/>
      <c r="HB259" s="35"/>
      <c r="HC259" s="35"/>
      <c r="HD259" s="35"/>
      <c r="HE259" s="35"/>
      <c r="HF259" s="35"/>
      <c r="HG259" s="35"/>
      <c r="HH259" s="35"/>
      <c r="HI259" s="35"/>
      <c r="HJ259" s="35"/>
      <c r="HK259" s="35"/>
      <c r="HL259" s="35"/>
      <c r="HM259" s="35"/>
      <c r="HN259" s="35"/>
      <c r="HO259" s="35"/>
      <c r="HP259" s="35"/>
      <c r="HQ259" s="35"/>
      <c r="HR259" s="35"/>
      <c r="HS259" s="35"/>
      <c r="HT259" s="35"/>
      <c r="HU259" s="35"/>
      <c r="HV259" s="35"/>
    </row>
    <row r="260" spans="6:230" s="556" customFormat="1">
      <c r="F260" s="499"/>
      <c r="G260" s="449"/>
      <c r="H260" s="35"/>
      <c r="O260" s="35"/>
      <c r="P260" s="35"/>
      <c r="Q260" s="35"/>
      <c r="R260" s="1275"/>
      <c r="S260" s="231"/>
      <c r="T260" s="231"/>
      <c r="U260" s="231"/>
      <c r="V260" s="231"/>
      <c r="W260" s="231"/>
      <c r="X260" s="231"/>
      <c r="Y260" s="231"/>
      <c r="Z260" s="23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35"/>
      <c r="FD260" s="35"/>
      <c r="FE260" s="35"/>
      <c r="FF260" s="35"/>
      <c r="FG260" s="35"/>
      <c r="FH260" s="35"/>
      <c r="FI260" s="35"/>
      <c r="FJ260" s="35"/>
      <c r="FK260" s="35"/>
      <c r="FL260" s="35"/>
      <c r="FM260" s="35"/>
      <c r="FN260" s="35"/>
      <c r="FO260" s="35"/>
      <c r="FP260" s="35"/>
      <c r="FQ260" s="35"/>
      <c r="FR260" s="35"/>
      <c r="FS260" s="35"/>
      <c r="FT260" s="35"/>
      <c r="FU260" s="35"/>
      <c r="FV260" s="35"/>
      <c r="FW260" s="35"/>
      <c r="FX260" s="35"/>
      <c r="FY260" s="35"/>
      <c r="FZ260" s="35"/>
      <c r="GA260" s="35"/>
      <c r="GB260" s="35"/>
      <c r="GC260" s="35"/>
      <c r="GD260" s="35"/>
      <c r="GE260" s="35"/>
      <c r="GF260" s="35"/>
      <c r="GG260" s="35"/>
      <c r="GH260" s="35"/>
      <c r="GI260" s="35"/>
      <c r="GJ260" s="35"/>
      <c r="GK260" s="35"/>
      <c r="GL260" s="35"/>
      <c r="GM260" s="35"/>
      <c r="GN260" s="35"/>
      <c r="GO260" s="35"/>
      <c r="GP260" s="35"/>
      <c r="GQ260" s="35"/>
      <c r="GR260" s="35"/>
      <c r="GS260" s="35"/>
      <c r="GT260" s="35"/>
      <c r="GU260" s="35"/>
      <c r="GV260" s="35"/>
      <c r="GW260" s="35"/>
      <c r="GX260" s="35"/>
      <c r="GY260" s="35"/>
      <c r="GZ260" s="35"/>
      <c r="HA260" s="35"/>
      <c r="HB260" s="35"/>
      <c r="HC260" s="35"/>
      <c r="HD260" s="35"/>
      <c r="HE260" s="35"/>
      <c r="HF260" s="35"/>
      <c r="HG260" s="35"/>
      <c r="HH260" s="35"/>
      <c r="HI260" s="35"/>
      <c r="HJ260" s="35"/>
      <c r="HK260" s="35"/>
      <c r="HL260" s="35"/>
      <c r="HM260" s="35"/>
      <c r="HN260" s="35"/>
      <c r="HO260" s="35"/>
      <c r="HP260" s="35"/>
      <c r="HQ260" s="35"/>
      <c r="HR260" s="35"/>
      <c r="HS260" s="35"/>
      <c r="HT260" s="35"/>
      <c r="HU260" s="35"/>
      <c r="HV260" s="35"/>
    </row>
    <row r="261" spans="6:230" s="556" customFormat="1">
      <c r="F261" s="499"/>
      <c r="G261" s="449"/>
      <c r="H261" s="35"/>
      <c r="O261" s="35"/>
      <c r="P261" s="35"/>
      <c r="Q261" s="35"/>
      <c r="R261" s="1275"/>
      <c r="S261" s="231"/>
      <c r="T261" s="231"/>
      <c r="U261" s="231"/>
      <c r="V261" s="231"/>
      <c r="W261" s="231"/>
      <c r="X261" s="231"/>
      <c r="Y261" s="231"/>
      <c r="Z261" s="23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35"/>
      <c r="FD261" s="35"/>
      <c r="FE261" s="35"/>
      <c r="FF261" s="35"/>
      <c r="FG261" s="35"/>
      <c r="FH261" s="35"/>
      <c r="FI261" s="35"/>
      <c r="FJ261" s="35"/>
      <c r="FK261" s="35"/>
      <c r="FL261" s="35"/>
      <c r="FM261" s="35"/>
      <c r="FN261" s="35"/>
      <c r="FO261" s="35"/>
      <c r="FP261" s="35"/>
      <c r="FQ261" s="35"/>
      <c r="FR261" s="35"/>
      <c r="FS261" s="35"/>
      <c r="FT261" s="35"/>
      <c r="FU261" s="35"/>
      <c r="FV261" s="35"/>
      <c r="FW261" s="35"/>
      <c r="FX261" s="35"/>
      <c r="FY261" s="35"/>
      <c r="FZ261" s="35"/>
      <c r="GA261" s="35"/>
      <c r="GB261" s="35"/>
      <c r="GC261" s="35"/>
      <c r="GD261" s="35"/>
      <c r="GE261" s="35"/>
      <c r="GF261" s="35"/>
      <c r="GG261" s="35"/>
      <c r="GH261" s="35"/>
      <c r="GI261" s="35"/>
      <c r="GJ261" s="35"/>
      <c r="GK261" s="35"/>
      <c r="GL261" s="35"/>
      <c r="GM261" s="35"/>
      <c r="GN261" s="35"/>
      <c r="GO261" s="35"/>
      <c r="GP261" s="35"/>
      <c r="GQ261" s="35"/>
      <c r="GR261" s="35"/>
      <c r="GS261" s="35"/>
      <c r="GT261" s="35"/>
      <c r="GU261" s="35"/>
      <c r="GV261" s="35"/>
      <c r="GW261" s="35"/>
      <c r="GX261" s="35"/>
      <c r="GY261" s="35"/>
      <c r="GZ261" s="35"/>
      <c r="HA261" s="35"/>
      <c r="HB261" s="35"/>
      <c r="HC261" s="35"/>
      <c r="HD261" s="35"/>
      <c r="HE261" s="35"/>
      <c r="HF261" s="35"/>
      <c r="HG261" s="35"/>
      <c r="HH261" s="35"/>
      <c r="HI261" s="35"/>
      <c r="HJ261" s="35"/>
      <c r="HK261" s="35"/>
      <c r="HL261" s="35"/>
      <c r="HM261" s="35"/>
      <c r="HN261" s="35"/>
      <c r="HO261" s="35"/>
      <c r="HP261" s="35"/>
      <c r="HQ261" s="35"/>
      <c r="HR261" s="35"/>
      <c r="HS261" s="35"/>
      <c r="HT261" s="35"/>
      <c r="HU261" s="35"/>
      <c r="HV261" s="35"/>
    </row>
    <row r="262" spans="6:230" s="556" customFormat="1">
      <c r="F262" s="499"/>
      <c r="G262" s="449"/>
      <c r="H262" s="35"/>
      <c r="O262" s="35"/>
      <c r="P262" s="35"/>
      <c r="Q262" s="35"/>
      <c r="R262" s="1275"/>
      <c r="S262" s="231"/>
      <c r="T262" s="231"/>
      <c r="U262" s="231"/>
      <c r="V262" s="231"/>
      <c r="W262" s="231"/>
      <c r="X262" s="231"/>
      <c r="Y262" s="231"/>
      <c r="Z262" s="231"/>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35"/>
      <c r="FD262" s="35"/>
      <c r="FE262" s="35"/>
      <c r="FF262" s="35"/>
      <c r="FG262" s="35"/>
      <c r="FH262" s="35"/>
      <c r="FI262" s="35"/>
      <c r="FJ262" s="35"/>
      <c r="FK262" s="35"/>
      <c r="FL262" s="35"/>
      <c r="FM262" s="35"/>
      <c r="FN262" s="35"/>
      <c r="FO262" s="35"/>
      <c r="FP262" s="35"/>
      <c r="FQ262" s="35"/>
      <c r="FR262" s="35"/>
      <c r="FS262" s="35"/>
      <c r="FT262" s="35"/>
      <c r="FU262" s="35"/>
      <c r="FV262" s="35"/>
      <c r="FW262" s="35"/>
      <c r="FX262" s="35"/>
      <c r="FY262" s="35"/>
      <c r="FZ262" s="35"/>
      <c r="GA262" s="35"/>
      <c r="GB262" s="35"/>
      <c r="GC262" s="35"/>
      <c r="GD262" s="35"/>
      <c r="GE262" s="35"/>
      <c r="GF262" s="35"/>
      <c r="GG262" s="35"/>
      <c r="GH262" s="35"/>
      <c r="GI262" s="35"/>
      <c r="GJ262" s="35"/>
      <c r="GK262" s="35"/>
      <c r="GL262" s="35"/>
      <c r="GM262" s="35"/>
      <c r="GN262" s="35"/>
      <c r="GO262" s="35"/>
      <c r="GP262" s="35"/>
      <c r="GQ262" s="35"/>
      <c r="GR262" s="35"/>
      <c r="GS262" s="35"/>
      <c r="GT262" s="35"/>
      <c r="GU262" s="35"/>
      <c r="GV262" s="35"/>
      <c r="GW262" s="35"/>
      <c r="GX262" s="35"/>
      <c r="GY262" s="35"/>
      <c r="GZ262" s="35"/>
      <c r="HA262" s="35"/>
      <c r="HB262" s="35"/>
      <c r="HC262" s="35"/>
      <c r="HD262" s="35"/>
      <c r="HE262" s="35"/>
      <c r="HF262" s="35"/>
      <c r="HG262" s="35"/>
      <c r="HH262" s="35"/>
      <c r="HI262" s="35"/>
      <c r="HJ262" s="35"/>
      <c r="HK262" s="35"/>
      <c r="HL262" s="35"/>
      <c r="HM262" s="35"/>
      <c r="HN262" s="35"/>
      <c r="HO262" s="35"/>
      <c r="HP262" s="35"/>
      <c r="HQ262" s="35"/>
      <c r="HR262" s="35"/>
      <c r="HS262" s="35"/>
      <c r="HT262" s="35"/>
      <c r="HU262" s="35"/>
      <c r="HV262" s="35"/>
    </row>
    <row r="263" spans="6:230" s="556" customFormat="1">
      <c r="F263" s="499"/>
      <c r="G263" s="449"/>
      <c r="H263" s="35"/>
      <c r="O263" s="35"/>
      <c r="P263" s="35"/>
      <c r="Q263" s="35"/>
      <c r="R263" s="1275"/>
      <c r="S263" s="231"/>
      <c r="T263" s="231"/>
      <c r="U263" s="231"/>
      <c r="V263" s="231"/>
      <c r="W263" s="231"/>
      <c r="X263" s="231"/>
      <c r="Y263" s="231"/>
      <c r="Z263" s="231"/>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c r="FK263" s="35"/>
      <c r="FL263" s="35"/>
      <c r="FM263" s="35"/>
      <c r="FN263" s="35"/>
      <c r="FO263" s="35"/>
      <c r="FP263" s="35"/>
      <c r="FQ263" s="35"/>
      <c r="FR263" s="35"/>
      <c r="FS263" s="35"/>
      <c r="FT263" s="35"/>
      <c r="FU263" s="35"/>
      <c r="FV263" s="35"/>
      <c r="FW263" s="35"/>
      <c r="FX263" s="35"/>
      <c r="FY263" s="35"/>
      <c r="FZ263" s="35"/>
      <c r="GA263" s="35"/>
      <c r="GB263" s="35"/>
      <c r="GC263" s="35"/>
      <c r="GD263" s="35"/>
      <c r="GE263" s="35"/>
      <c r="GF263" s="35"/>
      <c r="GG263" s="35"/>
      <c r="GH263" s="35"/>
      <c r="GI263" s="35"/>
      <c r="GJ263" s="35"/>
      <c r="GK263" s="35"/>
      <c r="GL263" s="35"/>
      <c r="GM263" s="35"/>
      <c r="GN263" s="35"/>
      <c r="GO263" s="35"/>
      <c r="GP263" s="35"/>
      <c r="GQ263" s="35"/>
      <c r="GR263" s="35"/>
      <c r="GS263" s="35"/>
      <c r="GT263" s="35"/>
      <c r="GU263" s="35"/>
      <c r="GV263" s="35"/>
      <c r="GW263" s="35"/>
      <c r="GX263" s="35"/>
      <c r="GY263" s="35"/>
      <c r="GZ263" s="35"/>
      <c r="HA263" s="35"/>
      <c r="HB263" s="35"/>
      <c r="HC263" s="35"/>
      <c r="HD263" s="35"/>
      <c r="HE263" s="35"/>
      <c r="HF263" s="35"/>
      <c r="HG263" s="35"/>
      <c r="HH263" s="35"/>
      <c r="HI263" s="35"/>
      <c r="HJ263" s="35"/>
      <c r="HK263" s="35"/>
      <c r="HL263" s="35"/>
      <c r="HM263" s="35"/>
      <c r="HN263" s="35"/>
      <c r="HO263" s="35"/>
      <c r="HP263" s="35"/>
      <c r="HQ263" s="35"/>
      <c r="HR263" s="35"/>
      <c r="HS263" s="35"/>
      <c r="HT263" s="35"/>
      <c r="HU263" s="35"/>
      <c r="HV263" s="35"/>
    </row>
    <row r="264" spans="6:230" s="556" customFormat="1" ht="24" customHeight="1">
      <c r="F264" s="499"/>
      <c r="G264" s="449"/>
      <c r="H264" s="35"/>
      <c r="O264" s="35"/>
      <c r="P264" s="35"/>
      <c r="Q264" s="35"/>
      <c r="R264" s="1275"/>
      <c r="S264" s="231"/>
      <c r="T264" s="231"/>
      <c r="U264" s="231"/>
      <c r="V264" s="231"/>
      <c r="W264" s="231"/>
      <c r="X264" s="231"/>
      <c r="Y264" s="231"/>
      <c r="Z264" s="231"/>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c r="FZ264" s="35"/>
      <c r="GA264" s="35"/>
      <c r="GB264" s="35"/>
      <c r="GC264" s="35"/>
      <c r="GD264" s="35"/>
      <c r="GE264" s="35"/>
      <c r="GF264" s="35"/>
      <c r="GG264" s="35"/>
      <c r="GH264" s="35"/>
      <c r="GI264" s="35"/>
      <c r="GJ264" s="35"/>
      <c r="GK264" s="35"/>
      <c r="GL264" s="35"/>
      <c r="GM264" s="35"/>
      <c r="GN264" s="35"/>
      <c r="GO264" s="35"/>
      <c r="GP264" s="35"/>
      <c r="GQ264" s="35"/>
      <c r="GR264" s="35"/>
      <c r="GS264" s="35"/>
      <c r="GT264" s="35"/>
      <c r="GU264" s="35"/>
      <c r="GV264" s="35"/>
      <c r="GW264" s="35"/>
      <c r="GX264" s="35"/>
      <c r="GY264" s="35"/>
      <c r="GZ264" s="35"/>
      <c r="HA264" s="35"/>
      <c r="HB264" s="35"/>
      <c r="HC264" s="35"/>
      <c r="HD264" s="35"/>
      <c r="HE264" s="35"/>
      <c r="HF264" s="35"/>
      <c r="HG264" s="35"/>
      <c r="HH264" s="35"/>
      <c r="HI264" s="35"/>
      <c r="HJ264" s="35"/>
      <c r="HK264" s="35"/>
      <c r="HL264" s="35"/>
      <c r="HM264" s="35"/>
      <c r="HN264" s="35"/>
      <c r="HO264" s="35"/>
      <c r="HP264" s="35"/>
      <c r="HQ264" s="35"/>
      <c r="HR264" s="35"/>
      <c r="HS264" s="35"/>
      <c r="HT264" s="35"/>
      <c r="HU264" s="35"/>
      <c r="HV264" s="35"/>
    </row>
    <row r="265" spans="6:230" s="556" customFormat="1">
      <c r="F265" s="499"/>
      <c r="G265" s="449"/>
      <c r="H265" s="35"/>
      <c r="O265" s="35"/>
      <c r="P265" s="35"/>
      <c r="Q265" s="35"/>
      <c r="R265" s="1275"/>
      <c r="S265" s="231"/>
      <c r="T265" s="231"/>
      <c r="U265" s="231"/>
      <c r="V265" s="231"/>
      <c r="W265" s="231"/>
      <c r="X265" s="231"/>
      <c r="Y265" s="231"/>
      <c r="Z265" s="23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5"/>
      <c r="GF265" s="35"/>
      <c r="GG265" s="35"/>
      <c r="GH265" s="35"/>
      <c r="GI265" s="35"/>
      <c r="GJ265" s="35"/>
      <c r="GK265" s="35"/>
      <c r="GL265" s="35"/>
      <c r="GM265" s="35"/>
      <c r="GN265" s="35"/>
      <c r="GO265" s="35"/>
      <c r="GP265" s="35"/>
      <c r="GQ265" s="35"/>
      <c r="GR265" s="35"/>
      <c r="GS265" s="35"/>
      <c r="GT265" s="35"/>
      <c r="GU265" s="35"/>
      <c r="GV265" s="35"/>
      <c r="GW265" s="35"/>
      <c r="GX265" s="35"/>
      <c r="GY265" s="35"/>
      <c r="GZ265" s="35"/>
      <c r="HA265" s="35"/>
      <c r="HB265" s="35"/>
      <c r="HC265" s="35"/>
      <c r="HD265" s="35"/>
      <c r="HE265" s="35"/>
      <c r="HF265" s="35"/>
      <c r="HG265" s="35"/>
      <c r="HH265" s="35"/>
      <c r="HI265" s="35"/>
      <c r="HJ265" s="35"/>
      <c r="HK265" s="35"/>
      <c r="HL265" s="35"/>
      <c r="HM265" s="35"/>
      <c r="HN265" s="35"/>
      <c r="HO265" s="35"/>
      <c r="HP265" s="35"/>
      <c r="HQ265" s="35"/>
      <c r="HR265" s="35"/>
      <c r="HS265" s="35"/>
      <c r="HT265" s="35"/>
      <c r="HU265" s="35"/>
      <c r="HV265" s="35"/>
    </row>
    <row r="266" spans="6:230" s="556" customFormat="1">
      <c r="F266" s="499"/>
      <c r="G266" s="449"/>
      <c r="H266" s="35"/>
      <c r="O266" s="35"/>
      <c r="P266" s="35"/>
      <c r="Q266" s="35"/>
      <c r="R266" s="1275"/>
      <c r="S266" s="231"/>
      <c r="T266" s="231"/>
      <c r="U266" s="231"/>
      <c r="V266" s="231"/>
      <c r="W266" s="231"/>
      <c r="X266" s="231"/>
      <c r="Y266" s="231"/>
      <c r="Z266" s="231"/>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row>
    <row r="267" spans="6:230" s="556" customFormat="1">
      <c r="F267" s="499"/>
      <c r="G267" s="449"/>
      <c r="H267" s="35"/>
      <c r="O267" s="35"/>
      <c r="P267" s="35"/>
      <c r="Q267" s="35"/>
      <c r="R267" s="1275"/>
      <c r="S267" s="231"/>
      <c r="T267" s="231"/>
      <c r="U267" s="231"/>
      <c r="V267" s="231"/>
      <c r="W267" s="231"/>
      <c r="X267" s="231"/>
      <c r="Y267" s="231"/>
      <c r="Z267" s="231"/>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c r="FZ267" s="35"/>
      <c r="GA267" s="35"/>
      <c r="GB267" s="35"/>
      <c r="GC267" s="35"/>
      <c r="GD267" s="35"/>
      <c r="GE267" s="35"/>
      <c r="GF267" s="35"/>
      <c r="GG267" s="35"/>
      <c r="GH267" s="35"/>
      <c r="GI267" s="35"/>
      <c r="GJ267" s="35"/>
      <c r="GK267" s="35"/>
      <c r="GL267" s="35"/>
      <c r="GM267" s="35"/>
      <c r="GN267" s="35"/>
      <c r="GO267" s="35"/>
      <c r="GP267" s="35"/>
      <c r="GQ267" s="35"/>
      <c r="GR267" s="35"/>
      <c r="GS267" s="35"/>
      <c r="GT267" s="35"/>
      <c r="GU267" s="35"/>
      <c r="GV267" s="35"/>
      <c r="GW267" s="35"/>
      <c r="GX267" s="35"/>
      <c r="GY267" s="35"/>
      <c r="GZ267" s="35"/>
      <c r="HA267" s="35"/>
      <c r="HB267" s="35"/>
      <c r="HC267" s="35"/>
      <c r="HD267" s="35"/>
      <c r="HE267" s="35"/>
      <c r="HF267" s="35"/>
      <c r="HG267" s="35"/>
      <c r="HH267" s="35"/>
      <c r="HI267" s="35"/>
      <c r="HJ267" s="35"/>
      <c r="HK267" s="35"/>
      <c r="HL267" s="35"/>
      <c r="HM267" s="35"/>
      <c r="HN267" s="35"/>
      <c r="HO267" s="35"/>
      <c r="HP267" s="35"/>
      <c r="HQ267" s="35"/>
      <c r="HR267" s="35"/>
      <c r="HS267" s="35"/>
      <c r="HT267" s="35"/>
      <c r="HU267" s="35"/>
      <c r="HV267" s="35"/>
    </row>
    <row r="268" spans="6:230" s="556" customFormat="1">
      <c r="F268" s="499"/>
      <c r="G268" s="449"/>
      <c r="H268" s="35"/>
      <c r="O268" s="35"/>
      <c r="P268" s="35"/>
      <c r="Q268" s="35"/>
      <c r="R268" s="1275"/>
      <c r="S268" s="231"/>
      <c r="T268" s="231"/>
      <c r="U268" s="231"/>
      <c r="V268" s="231"/>
      <c r="W268" s="231"/>
      <c r="X268" s="231"/>
      <c r="Y268" s="231"/>
      <c r="Z268" s="231"/>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c r="FY268" s="35"/>
      <c r="FZ268" s="35"/>
      <c r="GA268" s="35"/>
      <c r="GB268" s="35"/>
      <c r="GC268" s="35"/>
      <c r="GD268" s="35"/>
      <c r="GE268" s="35"/>
      <c r="GF268" s="35"/>
      <c r="GG268" s="35"/>
      <c r="GH268" s="35"/>
      <c r="GI268" s="35"/>
      <c r="GJ268" s="35"/>
      <c r="GK268" s="35"/>
      <c r="GL268" s="35"/>
      <c r="GM268" s="35"/>
      <c r="GN268" s="35"/>
      <c r="GO268" s="35"/>
      <c r="GP268" s="35"/>
      <c r="GQ268" s="35"/>
      <c r="GR268" s="35"/>
      <c r="GS268" s="35"/>
      <c r="GT268" s="35"/>
      <c r="GU268" s="35"/>
      <c r="GV268" s="35"/>
      <c r="GW268" s="35"/>
      <c r="GX268" s="35"/>
      <c r="GY268" s="35"/>
      <c r="GZ268" s="35"/>
      <c r="HA268" s="35"/>
      <c r="HB268" s="35"/>
      <c r="HC268" s="35"/>
      <c r="HD268" s="35"/>
      <c r="HE268" s="35"/>
      <c r="HF268" s="35"/>
      <c r="HG268" s="35"/>
      <c r="HH268" s="35"/>
      <c r="HI268" s="35"/>
      <c r="HJ268" s="35"/>
      <c r="HK268" s="35"/>
      <c r="HL268" s="35"/>
      <c r="HM268" s="35"/>
      <c r="HN268" s="35"/>
      <c r="HO268" s="35"/>
      <c r="HP268" s="35"/>
      <c r="HQ268" s="35"/>
      <c r="HR268" s="35"/>
      <c r="HS268" s="35"/>
      <c r="HT268" s="35"/>
      <c r="HU268" s="35"/>
      <c r="HV268" s="35"/>
    </row>
    <row r="269" spans="6:230" s="556" customFormat="1">
      <c r="F269" s="499"/>
      <c r="G269" s="449"/>
      <c r="H269" s="35"/>
      <c r="O269" s="35"/>
      <c r="P269" s="35"/>
      <c r="Q269" s="35"/>
      <c r="R269" s="1275"/>
      <c r="S269" s="231"/>
      <c r="T269" s="231"/>
      <c r="U269" s="231"/>
      <c r="V269" s="231"/>
      <c r="W269" s="231"/>
      <c r="X269" s="231"/>
      <c r="Y269" s="231"/>
      <c r="Z269" s="231"/>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c r="FZ269" s="35"/>
      <c r="GA269" s="35"/>
      <c r="GB269" s="35"/>
      <c r="GC269" s="35"/>
      <c r="GD269" s="35"/>
      <c r="GE269" s="35"/>
      <c r="GF269" s="35"/>
      <c r="GG269" s="35"/>
      <c r="GH269" s="35"/>
      <c r="GI269" s="35"/>
      <c r="GJ269" s="35"/>
      <c r="GK269" s="35"/>
      <c r="GL269" s="35"/>
      <c r="GM269" s="35"/>
      <c r="GN269" s="35"/>
      <c r="GO269" s="35"/>
      <c r="GP269" s="35"/>
      <c r="GQ269" s="35"/>
      <c r="GR269" s="35"/>
      <c r="GS269" s="35"/>
      <c r="GT269" s="35"/>
      <c r="GU269" s="35"/>
      <c r="GV269" s="35"/>
      <c r="GW269" s="35"/>
      <c r="GX269" s="35"/>
      <c r="GY269" s="35"/>
      <c r="GZ269" s="35"/>
      <c r="HA269" s="35"/>
      <c r="HB269" s="35"/>
      <c r="HC269" s="35"/>
      <c r="HD269" s="35"/>
      <c r="HE269" s="35"/>
      <c r="HF269" s="35"/>
      <c r="HG269" s="35"/>
      <c r="HH269" s="35"/>
      <c r="HI269" s="35"/>
      <c r="HJ269" s="35"/>
      <c r="HK269" s="35"/>
      <c r="HL269" s="35"/>
      <c r="HM269" s="35"/>
      <c r="HN269" s="35"/>
      <c r="HO269" s="35"/>
      <c r="HP269" s="35"/>
      <c r="HQ269" s="35"/>
      <c r="HR269" s="35"/>
      <c r="HS269" s="35"/>
      <c r="HT269" s="35"/>
      <c r="HU269" s="35"/>
      <c r="HV269" s="35"/>
    </row>
    <row r="270" spans="6:230" s="556" customFormat="1">
      <c r="F270" s="499"/>
      <c r="G270" s="449"/>
      <c r="H270" s="35"/>
      <c r="O270" s="35"/>
      <c r="P270" s="35"/>
      <c r="Q270" s="35"/>
      <c r="R270" s="1275"/>
      <c r="S270" s="231"/>
      <c r="T270" s="231"/>
      <c r="U270" s="231"/>
      <c r="V270" s="231"/>
      <c r="W270" s="231"/>
      <c r="X270" s="231"/>
      <c r="Y270" s="231"/>
      <c r="Z270" s="23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row>
    <row r="271" spans="6:230" s="556" customFormat="1">
      <c r="F271" s="499"/>
      <c r="G271" s="449"/>
      <c r="H271" s="35"/>
      <c r="O271" s="35"/>
      <c r="P271" s="35"/>
      <c r="Q271" s="35"/>
      <c r="R271" s="1275"/>
      <c r="S271" s="231"/>
      <c r="T271" s="231"/>
      <c r="U271" s="231"/>
      <c r="V271" s="231"/>
      <c r="W271" s="231"/>
      <c r="X271" s="231"/>
      <c r="Y271" s="231"/>
      <c r="Z271" s="23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c r="FY271" s="35"/>
      <c r="FZ271" s="35"/>
      <c r="GA271" s="35"/>
      <c r="GB271" s="35"/>
      <c r="GC271" s="35"/>
      <c r="GD271" s="35"/>
      <c r="GE271" s="35"/>
      <c r="GF271" s="35"/>
      <c r="GG271" s="35"/>
      <c r="GH271" s="35"/>
      <c r="GI271" s="35"/>
      <c r="GJ271" s="35"/>
      <c r="GK271" s="35"/>
      <c r="GL271" s="35"/>
      <c r="GM271" s="35"/>
      <c r="GN271" s="35"/>
      <c r="GO271" s="35"/>
      <c r="GP271" s="35"/>
      <c r="GQ271" s="35"/>
      <c r="GR271" s="35"/>
      <c r="GS271" s="35"/>
      <c r="GT271" s="35"/>
      <c r="GU271" s="35"/>
      <c r="GV271" s="35"/>
      <c r="GW271" s="35"/>
      <c r="GX271" s="35"/>
      <c r="GY271" s="35"/>
      <c r="GZ271" s="35"/>
      <c r="HA271" s="35"/>
      <c r="HB271" s="35"/>
      <c r="HC271" s="35"/>
      <c r="HD271" s="35"/>
      <c r="HE271" s="35"/>
      <c r="HF271" s="35"/>
      <c r="HG271" s="35"/>
      <c r="HH271" s="35"/>
      <c r="HI271" s="35"/>
      <c r="HJ271" s="35"/>
      <c r="HK271" s="35"/>
      <c r="HL271" s="35"/>
      <c r="HM271" s="35"/>
      <c r="HN271" s="35"/>
      <c r="HO271" s="35"/>
      <c r="HP271" s="35"/>
      <c r="HQ271" s="35"/>
      <c r="HR271" s="35"/>
      <c r="HS271" s="35"/>
      <c r="HT271" s="35"/>
      <c r="HU271" s="35"/>
      <c r="HV271" s="35"/>
    </row>
    <row r="272" spans="6:230" s="556" customFormat="1">
      <c r="F272" s="499"/>
      <c r="G272" s="449"/>
      <c r="H272" s="35"/>
      <c r="O272" s="35"/>
      <c r="P272" s="35"/>
      <c r="Q272" s="35"/>
      <c r="R272" s="1275"/>
      <c r="S272" s="231"/>
      <c r="T272" s="231"/>
      <c r="U272" s="231"/>
      <c r="V272" s="231"/>
      <c r="W272" s="231"/>
      <c r="X272" s="231"/>
      <c r="Y272" s="231"/>
      <c r="Z272" s="231"/>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c r="FZ272" s="35"/>
      <c r="GA272" s="35"/>
      <c r="GB272" s="35"/>
      <c r="GC272" s="35"/>
      <c r="GD272" s="35"/>
      <c r="GE272" s="35"/>
      <c r="GF272" s="35"/>
      <c r="GG272" s="35"/>
      <c r="GH272" s="35"/>
      <c r="GI272" s="35"/>
      <c r="GJ272" s="35"/>
      <c r="GK272" s="35"/>
      <c r="GL272" s="35"/>
      <c r="GM272" s="35"/>
      <c r="GN272" s="35"/>
      <c r="GO272" s="35"/>
      <c r="GP272" s="35"/>
      <c r="GQ272" s="35"/>
      <c r="GR272" s="35"/>
      <c r="GS272" s="35"/>
      <c r="GT272" s="35"/>
      <c r="GU272" s="35"/>
      <c r="GV272" s="35"/>
      <c r="GW272" s="35"/>
      <c r="GX272" s="35"/>
      <c r="GY272" s="35"/>
      <c r="GZ272" s="35"/>
      <c r="HA272" s="35"/>
      <c r="HB272" s="35"/>
      <c r="HC272" s="35"/>
      <c r="HD272" s="35"/>
      <c r="HE272" s="35"/>
      <c r="HF272" s="35"/>
      <c r="HG272" s="35"/>
      <c r="HH272" s="35"/>
      <c r="HI272" s="35"/>
      <c r="HJ272" s="35"/>
      <c r="HK272" s="35"/>
      <c r="HL272" s="35"/>
      <c r="HM272" s="35"/>
      <c r="HN272" s="35"/>
      <c r="HO272" s="35"/>
      <c r="HP272" s="35"/>
      <c r="HQ272" s="35"/>
      <c r="HR272" s="35"/>
      <c r="HS272" s="35"/>
      <c r="HT272" s="35"/>
      <c r="HU272" s="35"/>
      <c r="HV272" s="35"/>
    </row>
    <row r="273" spans="6:230" s="556" customFormat="1">
      <c r="F273" s="499"/>
      <c r="G273" s="449"/>
      <c r="H273" s="35"/>
      <c r="O273" s="35"/>
      <c r="P273" s="35"/>
      <c r="Q273" s="35"/>
      <c r="R273" s="1275"/>
      <c r="S273" s="231"/>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c r="FY273" s="35"/>
      <c r="FZ273" s="35"/>
      <c r="GA273" s="35"/>
      <c r="GB273" s="35"/>
      <c r="GC273" s="35"/>
      <c r="GD273" s="35"/>
      <c r="GE273" s="35"/>
      <c r="GF273" s="35"/>
      <c r="GG273" s="35"/>
      <c r="GH273" s="35"/>
      <c r="GI273" s="35"/>
      <c r="GJ273" s="35"/>
      <c r="GK273" s="35"/>
      <c r="GL273" s="35"/>
      <c r="GM273" s="35"/>
      <c r="GN273" s="35"/>
      <c r="GO273" s="35"/>
      <c r="GP273" s="35"/>
      <c r="GQ273" s="35"/>
      <c r="GR273" s="35"/>
      <c r="GS273" s="35"/>
      <c r="GT273" s="35"/>
      <c r="GU273" s="35"/>
      <c r="GV273" s="35"/>
      <c r="GW273" s="35"/>
      <c r="GX273" s="35"/>
      <c r="GY273" s="35"/>
      <c r="GZ273" s="35"/>
      <c r="HA273" s="35"/>
      <c r="HB273" s="35"/>
      <c r="HC273" s="35"/>
      <c r="HD273" s="35"/>
      <c r="HE273" s="35"/>
      <c r="HF273" s="35"/>
      <c r="HG273" s="35"/>
      <c r="HH273" s="35"/>
      <c r="HI273" s="35"/>
      <c r="HJ273" s="35"/>
      <c r="HK273" s="35"/>
      <c r="HL273" s="35"/>
      <c r="HM273" s="35"/>
      <c r="HN273" s="35"/>
      <c r="HO273" s="35"/>
      <c r="HP273" s="35"/>
      <c r="HQ273" s="35"/>
      <c r="HR273" s="35"/>
      <c r="HS273" s="35"/>
      <c r="HT273" s="35"/>
      <c r="HU273" s="35"/>
      <c r="HV273" s="35"/>
    </row>
    <row r="274" spans="6:230" s="556" customFormat="1">
      <c r="F274" s="499"/>
      <c r="G274" s="449"/>
      <c r="H274" s="35"/>
      <c r="O274" s="35"/>
      <c r="P274" s="35"/>
      <c r="Q274" s="35"/>
      <c r="R274" s="1275"/>
      <c r="S274" s="231"/>
      <c r="T274" s="231"/>
      <c r="U274" s="231"/>
      <c r="V274" s="231"/>
      <c r="W274" s="231"/>
      <c r="X274" s="231"/>
      <c r="Y274" s="231"/>
      <c r="Z274" s="231"/>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35"/>
      <c r="FG274" s="35"/>
      <c r="FH274" s="35"/>
      <c r="FI274" s="35"/>
      <c r="FJ274" s="35"/>
      <c r="FK274" s="35"/>
      <c r="FL274" s="35"/>
      <c r="FM274" s="35"/>
      <c r="FN274" s="35"/>
      <c r="FO274" s="35"/>
      <c r="FP274" s="35"/>
      <c r="FQ274" s="35"/>
      <c r="FR274" s="35"/>
      <c r="FS274" s="35"/>
      <c r="FT274" s="35"/>
      <c r="FU274" s="35"/>
      <c r="FV274" s="35"/>
      <c r="FW274" s="35"/>
      <c r="FX274" s="35"/>
      <c r="FY274" s="35"/>
      <c r="FZ274" s="35"/>
      <c r="GA274" s="35"/>
      <c r="GB274" s="35"/>
      <c r="GC274" s="35"/>
      <c r="GD274" s="35"/>
      <c r="GE274" s="35"/>
      <c r="GF274" s="35"/>
      <c r="GG274" s="35"/>
      <c r="GH274" s="35"/>
      <c r="GI274" s="35"/>
      <c r="GJ274" s="35"/>
      <c r="GK274" s="35"/>
      <c r="GL274" s="35"/>
      <c r="GM274" s="35"/>
      <c r="GN274" s="35"/>
      <c r="GO274" s="35"/>
      <c r="GP274" s="35"/>
      <c r="GQ274" s="35"/>
      <c r="GR274" s="35"/>
      <c r="GS274" s="35"/>
      <c r="GT274" s="35"/>
      <c r="GU274" s="35"/>
      <c r="GV274" s="35"/>
      <c r="GW274" s="35"/>
      <c r="GX274" s="35"/>
      <c r="GY274" s="35"/>
      <c r="GZ274" s="35"/>
      <c r="HA274" s="35"/>
      <c r="HB274" s="35"/>
      <c r="HC274" s="35"/>
      <c r="HD274" s="35"/>
      <c r="HE274" s="35"/>
      <c r="HF274" s="35"/>
      <c r="HG274" s="35"/>
      <c r="HH274" s="35"/>
      <c r="HI274" s="35"/>
      <c r="HJ274" s="35"/>
      <c r="HK274" s="35"/>
      <c r="HL274" s="35"/>
      <c r="HM274" s="35"/>
      <c r="HN274" s="35"/>
      <c r="HO274" s="35"/>
      <c r="HP274" s="35"/>
      <c r="HQ274" s="35"/>
      <c r="HR274" s="35"/>
      <c r="HS274" s="35"/>
      <c r="HT274" s="35"/>
      <c r="HU274" s="35"/>
      <c r="HV274" s="35"/>
    </row>
    <row r="275" spans="6:230" s="556" customFormat="1" ht="24" customHeight="1">
      <c r="F275" s="499"/>
      <c r="G275" s="449"/>
      <c r="H275" s="35"/>
      <c r="O275" s="35"/>
      <c r="P275" s="35"/>
      <c r="Q275" s="35"/>
      <c r="R275" s="1275"/>
      <c r="S275" s="231"/>
      <c r="T275" s="231"/>
      <c r="U275" s="231"/>
      <c r="V275" s="231"/>
      <c r="W275" s="231"/>
      <c r="X275" s="231"/>
      <c r="Y275" s="231"/>
      <c r="Z275" s="23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5"/>
      <c r="FQ275" s="35"/>
      <c r="FR275" s="35"/>
      <c r="FS275" s="35"/>
      <c r="FT275" s="35"/>
      <c r="FU275" s="35"/>
      <c r="FV275" s="35"/>
      <c r="FW275" s="35"/>
      <c r="FX275" s="35"/>
      <c r="FY275" s="35"/>
      <c r="FZ275" s="35"/>
      <c r="GA275" s="35"/>
      <c r="GB275" s="35"/>
      <c r="GC275" s="35"/>
      <c r="GD275" s="35"/>
      <c r="GE275" s="35"/>
      <c r="GF275" s="35"/>
      <c r="GG275" s="35"/>
      <c r="GH275" s="35"/>
      <c r="GI275" s="35"/>
      <c r="GJ275" s="35"/>
      <c r="GK275" s="35"/>
      <c r="GL275" s="35"/>
      <c r="GM275" s="35"/>
      <c r="GN275" s="35"/>
      <c r="GO275" s="35"/>
      <c r="GP275" s="35"/>
      <c r="GQ275" s="35"/>
      <c r="GR275" s="35"/>
      <c r="GS275" s="35"/>
      <c r="GT275" s="35"/>
      <c r="GU275" s="35"/>
      <c r="GV275" s="35"/>
      <c r="GW275" s="35"/>
      <c r="GX275" s="35"/>
      <c r="GY275" s="35"/>
      <c r="GZ275" s="35"/>
      <c r="HA275" s="35"/>
      <c r="HB275" s="35"/>
      <c r="HC275" s="35"/>
      <c r="HD275" s="35"/>
      <c r="HE275" s="35"/>
      <c r="HF275" s="35"/>
      <c r="HG275" s="35"/>
      <c r="HH275" s="35"/>
      <c r="HI275" s="35"/>
      <c r="HJ275" s="35"/>
      <c r="HK275" s="35"/>
      <c r="HL275" s="35"/>
      <c r="HM275" s="35"/>
      <c r="HN275" s="35"/>
      <c r="HO275" s="35"/>
      <c r="HP275" s="35"/>
      <c r="HQ275" s="35"/>
      <c r="HR275" s="35"/>
      <c r="HS275" s="35"/>
      <c r="HT275" s="35"/>
      <c r="HU275" s="35"/>
      <c r="HV275" s="35"/>
    </row>
    <row r="276" spans="6:230" s="556" customFormat="1">
      <c r="F276" s="499"/>
      <c r="G276" s="449"/>
      <c r="H276" s="35"/>
      <c r="O276" s="35"/>
      <c r="P276" s="35"/>
      <c r="Q276" s="35"/>
      <c r="R276" s="1275"/>
      <c r="S276" s="231"/>
      <c r="T276" s="231"/>
      <c r="U276" s="231"/>
      <c r="V276" s="231"/>
      <c r="W276" s="231"/>
      <c r="X276" s="231"/>
      <c r="Y276" s="231"/>
      <c r="Z276" s="23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EV276" s="35"/>
      <c r="EW276" s="35"/>
      <c r="EX276" s="35"/>
      <c r="EY276" s="35"/>
      <c r="EZ276" s="35"/>
      <c r="FA276" s="35"/>
      <c r="FB276" s="35"/>
      <c r="FC276" s="35"/>
      <c r="FD276" s="35"/>
      <c r="FE276" s="35"/>
      <c r="FF276" s="35"/>
      <c r="FG276" s="35"/>
      <c r="FH276" s="35"/>
      <c r="FI276" s="35"/>
      <c r="FJ276" s="35"/>
      <c r="FK276" s="35"/>
      <c r="FL276" s="35"/>
      <c r="FM276" s="35"/>
      <c r="FN276" s="35"/>
      <c r="FO276" s="35"/>
      <c r="FP276" s="35"/>
      <c r="FQ276" s="35"/>
      <c r="FR276" s="35"/>
      <c r="FS276" s="35"/>
      <c r="FT276" s="35"/>
      <c r="FU276" s="35"/>
      <c r="FV276" s="35"/>
      <c r="FW276" s="35"/>
      <c r="FX276" s="35"/>
      <c r="FY276" s="35"/>
      <c r="FZ276" s="35"/>
      <c r="GA276" s="35"/>
      <c r="GB276" s="35"/>
      <c r="GC276" s="35"/>
      <c r="GD276" s="35"/>
      <c r="GE276" s="35"/>
      <c r="GF276" s="35"/>
      <c r="GG276" s="35"/>
      <c r="GH276" s="35"/>
      <c r="GI276" s="35"/>
      <c r="GJ276" s="35"/>
      <c r="GK276" s="35"/>
      <c r="GL276" s="35"/>
      <c r="GM276" s="35"/>
      <c r="GN276" s="35"/>
      <c r="GO276" s="35"/>
      <c r="GP276" s="35"/>
      <c r="GQ276" s="35"/>
      <c r="GR276" s="35"/>
      <c r="GS276" s="35"/>
      <c r="GT276" s="35"/>
      <c r="GU276" s="35"/>
      <c r="GV276" s="35"/>
      <c r="GW276" s="35"/>
      <c r="GX276" s="35"/>
      <c r="GY276" s="35"/>
      <c r="GZ276" s="35"/>
      <c r="HA276" s="35"/>
      <c r="HB276" s="35"/>
      <c r="HC276" s="35"/>
      <c r="HD276" s="35"/>
      <c r="HE276" s="35"/>
      <c r="HF276" s="35"/>
      <c r="HG276" s="35"/>
      <c r="HH276" s="35"/>
      <c r="HI276" s="35"/>
      <c r="HJ276" s="35"/>
      <c r="HK276" s="35"/>
      <c r="HL276" s="35"/>
      <c r="HM276" s="35"/>
      <c r="HN276" s="35"/>
      <c r="HO276" s="35"/>
      <c r="HP276" s="35"/>
      <c r="HQ276" s="35"/>
      <c r="HR276" s="35"/>
      <c r="HS276" s="35"/>
      <c r="HT276" s="35"/>
      <c r="HU276" s="35"/>
      <c r="HV276" s="35"/>
    </row>
    <row r="277" spans="6:230" s="556" customFormat="1">
      <c r="F277" s="499"/>
      <c r="G277" s="449"/>
      <c r="H277" s="35"/>
      <c r="O277" s="35"/>
      <c r="P277" s="35"/>
      <c r="Q277" s="35"/>
      <c r="R277" s="1275"/>
      <c r="S277" s="231"/>
      <c r="T277" s="231"/>
      <c r="U277" s="231"/>
      <c r="V277" s="231"/>
      <c r="W277" s="231"/>
      <c r="X277" s="231"/>
      <c r="Y277" s="231"/>
      <c r="Z277" s="231"/>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5"/>
      <c r="FO277" s="35"/>
      <c r="FP277" s="35"/>
      <c r="FQ277" s="35"/>
      <c r="FR277" s="35"/>
      <c r="FS277" s="35"/>
      <c r="FT277" s="35"/>
      <c r="FU277" s="35"/>
      <c r="FV277" s="35"/>
      <c r="FW277" s="35"/>
      <c r="FX277" s="35"/>
      <c r="FY277" s="35"/>
      <c r="FZ277" s="35"/>
      <c r="GA277" s="35"/>
      <c r="GB277" s="35"/>
      <c r="GC277" s="35"/>
      <c r="GD277" s="35"/>
      <c r="GE277" s="35"/>
      <c r="GF277" s="35"/>
      <c r="GG277" s="35"/>
      <c r="GH277" s="35"/>
      <c r="GI277" s="35"/>
      <c r="GJ277" s="35"/>
      <c r="GK277" s="35"/>
      <c r="GL277" s="35"/>
      <c r="GM277" s="35"/>
      <c r="GN277" s="35"/>
      <c r="GO277" s="35"/>
      <c r="GP277" s="35"/>
      <c r="GQ277" s="35"/>
      <c r="GR277" s="35"/>
      <c r="GS277" s="35"/>
      <c r="GT277" s="35"/>
      <c r="GU277" s="35"/>
      <c r="GV277" s="35"/>
      <c r="GW277" s="35"/>
      <c r="GX277" s="35"/>
      <c r="GY277" s="35"/>
      <c r="GZ277" s="35"/>
      <c r="HA277" s="35"/>
      <c r="HB277" s="35"/>
      <c r="HC277" s="35"/>
      <c r="HD277" s="35"/>
      <c r="HE277" s="35"/>
      <c r="HF277" s="35"/>
      <c r="HG277" s="35"/>
      <c r="HH277" s="35"/>
      <c r="HI277" s="35"/>
      <c r="HJ277" s="35"/>
      <c r="HK277" s="35"/>
      <c r="HL277" s="35"/>
      <c r="HM277" s="35"/>
      <c r="HN277" s="35"/>
      <c r="HO277" s="35"/>
      <c r="HP277" s="35"/>
      <c r="HQ277" s="35"/>
      <c r="HR277" s="35"/>
      <c r="HS277" s="35"/>
      <c r="HT277" s="35"/>
      <c r="HU277" s="35"/>
      <c r="HV277" s="35"/>
    </row>
    <row r="278" spans="6:230" s="556" customFormat="1">
      <c r="F278" s="499"/>
      <c r="G278" s="449"/>
      <c r="H278" s="35"/>
      <c r="O278" s="35"/>
      <c r="P278" s="35"/>
      <c r="Q278" s="35"/>
      <c r="R278" s="1275"/>
      <c r="S278" s="231"/>
      <c r="T278" s="231"/>
      <c r="U278" s="231"/>
      <c r="V278" s="231"/>
      <c r="W278" s="231"/>
      <c r="X278" s="231"/>
      <c r="Y278" s="231"/>
      <c r="Z278" s="231"/>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EV278" s="35"/>
      <c r="EW278" s="35"/>
      <c r="EX278" s="35"/>
      <c r="EY278" s="35"/>
      <c r="EZ278" s="35"/>
      <c r="FA278" s="35"/>
      <c r="FB278" s="35"/>
      <c r="FC278" s="35"/>
      <c r="FD278" s="35"/>
      <c r="FE278" s="35"/>
      <c r="FF278" s="35"/>
      <c r="FG278" s="35"/>
      <c r="FH278" s="35"/>
      <c r="FI278" s="35"/>
      <c r="FJ278" s="35"/>
      <c r="FK278" s="35"/>
      <c r="FL278" s="35"/>
      <c r="FM278" s="35"/>
      <c r="FN278" s="35"/>
      <c r="FO278" s="35"/>
      <c r="FP278" s="35"/>
      <c r="FQ278" s="35"/>
      <c r="FR278" s="35"/>
      <c r="FS278" s="35"/>
      <c r="FT278" s="35"/>
      <c r="FU278" s="35"/>
      <c r="FV278" s="35"/>
      <c r="FW278" s="35"/>
      <c r="FX278" s="35"/>
      <c r="FY278" s="35"/>
      <c r="FZ278" s="35"/>
      <c r="GA278" s="35"/>
      <c r="GB278" s="35"/>
      <c r="GC278" s="35"/>
      <c r="GD278" s="35"/>
      <c r="GE278" s="35"/>
      <c r="GF278" s="35"/>
      <c r="GG278" s="35"/>
      <c r="GH278" s="35"/>
      <c r="GI278" s="35"/>
      <c r="GJ278" s="35"/>
      <c r="GK278" s="35"/>
      <c r="GL278" s="35"/>
      <c r="GM278" s="35"/>
      <c r="GN278" s="35"/>
      <c r="GO278" s="35"/>
      <c r="GP278" s="35"/>
      <c r="GQ278" s="35"/>
      <c r="GR278" s="35"/>
      <c r="GS278" s="35"/>
      <c r="GT278" s="35"/>
      <c r="GU278" s="35"/>
      <c r="GV278" s="35"/>
      <c r="GW278" s="35"/>
      <c r="GX278" s="35"/>
      <c r="GY278" s="35"/>
      <c r="GZ278" s="35"/>
      <c r="HA278" s="35"/>
      <c r="HB278" s="35"/>
      <c r="HC278" s="35"/>
      <c r="HD278" s="35"/>
      <c r="HE278" s="35"/>
      <c r="HF278" s="35"/>
      <c r="HG278" s="35"/>
      <c r="HH278" s="35"/>
      <c r="HI278" s="35"/>
      <c r="HJ278" s="35"/>
      <c r="HK278" s="35"/>
      <c r="HL278" s="35"/>
      <c r="HM278" s="35"/>
      <c r="HN278" s="35"/>
      <c r="HO278" s="35"/>
      <c r="HP278" s="35"/>
      <c r="HQ278" s="35"/>
      <c r="HR278" s="35"/>
      <c r="HS278" s="35"/>
      <c r="HT278" s="35"/>
      <c r="HU278" s="35"/>
      <c r="HV278" s="35"/>
    </row>
    <row r="279" spans="6:230" s="556" customFormat="1">
      <c r="F279" s="499"/>
      <c r="G279" s="449"/>
      <c r="H279" s="35"/>
      <c r="O279" s="35"/>
      <c r="P279" s="35"/>
      <c r="Q279" s="35"/>
      <c r="R279" s="1275"/>
      <c r="S279" s="231"/>
      <c r="T279" s="231"/>
      <c r="U279" s="231"/>
      <c r="V279" s="231"/>
      <c r="W279" s="231"/>
      <c r="X279" s="231"/>
      <c r="Y279" s="231"/>
      <c r="Z279" s="23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EV279" s="35"/>
      <c r="EW279" s="35"/>
      <c r="EX279" s="35"/>
      <c r="EY279" s="35"/>
      <c r="EZ279" s="35"/>
      <c r="FA279" s="35"/>
      <c r="FB279" s="35"/>
      <c r="FC279" s="35"/>
      <c r="FD279" s="35"/>
      <c r="FE279" s="35"/>
      <c r="FF279" s="35"/>
      <c r="FG279" s="35"/>
      <c r="FH279" s="35"/>
      <c r="FI279" s="35"/>
      <c r="FJ279" s="35"/>
      <c r="FK279" s="35"/>
      <c r="FL279" s="35"/>
      <c r="FM279" s="35"/>
      <c r="FN279" s="35"/>
      <c r="FO279" s="35"/>
      <c r="FP279" s="35"/>
      <c r="FQ279" s="35"/>
      <c r="FR279" s="35"/>
      <c r="FS279" s="35"/>
      <c r="FT279" s="35"/>
      <c r="FU279" s="35"/>
      <c r="FV279" s="35"/>
      <c r="FW279" s="35"/>
      <c r="FX279" s="35"/>
      <c r="FY279" s="35"/>
      <c r="FZ279" s="35"/>
      <c r="GA279" s="35"/>
      <c r="GB279" s="35"/>
      <c r="GC279" s="35"/>
      <c r="GD279" s="35"/>
      <c r="GE279" s="35"/>
      <c r="GF279" s="35"/>
      <c r="GG279" s="35"/>
      <c r="GH279" s="35"/>
      <c r="GI279" s="35"/>
      <c r="GJ279" s="35"/>
      <c r="GK279" s="35"/>
      <c r="GL279" s="35"/>
      <c r="GM279" s="35"/>
      <c r="GN279" s="35"/>
      <c r="GO279" s="35"/>
      <c r="GP279" s="35"/>
      <c r="GQ279" s="35"/>
      <c r="GR279" s="35"/>
      <c r="GS279" s="35"/>
      <c r="GT279" s="35"/>
      <c r="GU279" s="35"/>
      <c r="GV279" s="35"/>
      <c r="GW279" s="35"/>
      <c r="GX279" s="35"/>
      <c r="GY279" s="35"/>
      <c r="GZ279" s="35"/>
      <c r="HA279" s="35"/>
      <c r="HB279" s="35"/>
      <c r="HC279" s="35"/>
      <c r="HD279" s="35"/>
      <c r="HE279" s="35"/>
      <c r="HF279" s="35"/>
      <c r="HG279" s="35"/>
      <c r="HH279" s="35"/>
      <c r="HI279" s="35"/>
      <c r="HJ279" s="35"/>
      <c r="HK279" s="35"/>
      <c r="HL279" s="35"/>
      <c r="HM279" s="35"/>
      <c r="HN279" s="35"/>
      <c r="HO279" s="35"/>
      <c r="HP279" s="35"/>
      <c r="HQ279" s="35"/>
      <c r="HR279" s="35"/>
      <c r="HS279" s="35"/>
      <c r="HT279" s="35"/>
      <c r="HU279" s="35"/>
      <c r="HV279" s="35"/>
    </row>
    <row r="280" spans="6:230" s="556" customFormat="1">
      <c r="F280" s="499"/>
      <c r="G280" s="449"/>
      <c r="H280" s="35"/>
      <c r="O280" s="35"/>
      <c r="P280" s="35"/>
      <c r="Q280" s="35"/>
      <c r="R280" s="1275"/>
      <c r="S280" s="231"/>
      <c r="T280" s="231"/>
      <c r="U280" s="231"/>
      <c r="V280" s="231"/>
      <c r="W280" s="231"/>
      <c r="X280" s="231"/>
      <c r="Y280" s="231"/>
      <c r="Z280" s="23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row>
    <row r="281" spans="6:230" s="556" customFormat="1">
      <c r="F281" s="499"/>
      <c r="G281" s="449"/>
      <c r="H281" s="35"/>
      <c r="O281" s="35"/>
      <c r="P281" s="35"/>
      <c r="Q281" s="35"/>
      <c r="R281" s="1275"/>
      <c r="S281" s="231"/>
      <c r="T281" s="231"/>
      <c r="U281" s="231"/>
      <c r="V281" s="231"/>
      <c r="W281" s="231"/>
      <c r="X281" s="231"/>
      <c r="Y281" s="231"/>
      <c r="Z281" s="231"/>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c r="FZ281" s="35"/>
      <c r="GA281" s="35"/>
      <c r="GB281" s="35"/>
      <c r="GC281" s="35"/>
      <c r="GD281" s="35"/>
      <c r="GE281" s="35"/>
      <c r="GF281" s="35"/>
      <c r="GG281" s="35"/>
      <c r="GH281" s="35"/>
      <c r="GI281" s="35"/>
      <c r="GJ281" s="35"/>
      <c r="GK281" s="35"/>
      <c r="GL281" s="35"/>
      <c r="GM281" s="35"/>
      <c r="GN281" s="35"/>
      <c r="GO281" s="35"/>
      <c r="GP281" s="35"/>
      <c r="GQ281" s="35"/>
      <c r="GR281" s="35"/>
      <c r="GS281" s="35"/>
      <c r="GT281" s="35"/>
      <c r="GU281" s="35"/>
      <c r="GV281" s="35"/>
      <c r="GW281" s="35"/>
      <c r="GX281" s="35"/>
      <c r="GY281" s="35"/>
      <c r="GZ281" s="35"/>
      <c r="HA281" s="35"/>
      <c r="HB281" s="35"/>
      <c r="HC281" s="35"/>
      <c r="HD281" s="35"/>
      <c r="HE281" s="35"/>
      <c r="HF281" s="35"/>
      <c r="HG281" s="35"/>
      <c r="HH281" s="35"/>
      <c r="HI281" s="35"/>
      <c r="HJ281" s="35"/>
      <c r="HK281" s="35"/>
      <c r="HL281" s="35"/>
      <c r="HM281" s="35"/>
      <c r="HN281" s="35"/>
      <c r="HO281" s="35"/>
      <c r="HP281" s="35"/>
      <c r="HQ281" s="35"/>
      <c r="HR281" s="35"/>
      <c r="HS281" s="35"/>
      <c r="HT281" s="35"/>
      <c r="HU281" s="35"/>
      <c r="HV281" s="35"/>
    </row>
    <row r="282" spans="6:230" s="556" customFormat="1">
      <c r="F282" s="499"/>
      <c r="G282" s="449"/>
      <c r="H282" s="35"/>
      <c r="O282" s="35"/>
      <c r="P282" s="35"/>
      <c r="Q282" s="35"/>
      <c r="R282" s="1275"/>
      <c r="S282" s="231"/>
      <c r="T282" s="231"/>
      <c r="U282" s="231"/>
      <c r="V282" s="231"/>
      <c r="W282" s="231"/>
      <c r="X282" s="231"/>
      <c r="Y282" s="231"/>
      <c r="Z282" s="231"/>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EV282" s="35"/>
      <c r="EW282" s="35"/>
      <c r="EX282" s="35"/>
      <c r="EY282" s="35"/>
      <c r="EZ282" s="35"/>
      <c r="FA282" s="35"/>
      <c r="FB282" s="35"/>
      <c r="FC282" s="35"/>
      <c r="FD282" s="35"/>
      <c r="FE282" s="35"/>
      <c r="FF282" s="35"/>
      <c r="FG282" s="35"/>
      <c r="FH282" s="35"/>
      <c r="FI282" s="35"/>
      <c r="FJ282" s="35"/>
      <c r="FK282" s="35"/>
      <c r="FL282" s="35"/>
      <c r="FM282" s="35"/>
      <c r="FN282" s="35"/>
      <c r="FO282" s="35"/>
      <c r="FP282" s="35"/>
      <c r="FQ282" s="35"/>
      <c r="FR282" s="35"/>
      <c r="FS282" s="35"/>
      <c r="FT282" s="35"/>
      <c r="FU282" s="35"/>
      <c r="FV282" s="35"/>
      <c r="FW282" s="35"/>
      <c r="FX282" s="35"/>
      <c r="FY282" s="35"/>
      <c r="FZ282" s="35"/>
      <c r="GA282" s="35"/>
      <c r="GB282" s="35"/>
      <c r="GC282" s="35"/>
      <c r="GD282" s="35"/>
      <c r="GE282" s="35"/>
      <c r="GF282" s="35"/>
      <c r="GG282" s="35"/>
      <c r="GH282" s="35"/>
      <c r="GI282" s="35"/>
      <c r="GJ282" s="35"/>
      <c r="GK282" s="35"/>
      <c r="GL282" s="35"/>
      <c r="GM282" s="35"/>
      <c r="GN282" s="35"/>
      <c r="GO282" s="35"/>
      <c r="GP282" s="35"/>
      <c r="GQ282" s="35"/>
      <c r="GR282" s="35"/>
      <c r="GS282" s="35"/>
      <c r="GT282" s="35"/>
      <c r="GU282" s="35"/>
      <c r="GV282" s="35"/>
      <c r="GW282" s="35"/>
      <c r="GX282" s="35"/>
      <c r="GY282" s="35"/>
      <c r="GZ282" s="35"/>
      <c r="HA282" s="35"/>
      <c r="HB282" s="35"/>
      <c r="HC282" s="35"/>
      <c r="HD282" s="35"/>
      <c r="HE282" s="35"/>
      <c r="HF282" s="35"/>
      <c r="HG282" s="35"/>
      <c r="HH282" s="35"/>
      <c r="HI282" s="35"/>
      <c r="HJ282" s="35"/>
      <c r="HK282" s="35"/>
      <c r="HL282" s="35"/>
      <c r="HM282" s="35"/>
      <c r="HN282" s="35"/>
      <c r="HO282" s="35"/>
      <c r="HP282" s="35"/>
      <c r="HQ282" s="35"/>
      <c r="HR282" s="35"/>
      <c r="HS282" s="35"/>
      <c r="HT282" s="35"/>
      <c r="HU282" s="35"/>
      <c r="HV282" s="35"/>
    </row>
    <row r="283" spans="6:230" s="556" customFormat="1">
      <c r="F283" s="499"/>
      <c r="G283" s="449"/>
      <c r="H283" s="35"/>
      <c r="O283" s="35"/>
      <c r="P283" s="35"/>
      <c r="Q283" s="35"/>
      <c r="R283" s="1275"/>
      <c r="S283" s="231"/>
      <c r="T283" s="231"/>
      <c r="U283" s="231"/>
      <c r="V283" s="231"/>
      <c r="W283" s="231"/>
      <c r="X283" s="231"/>
      <c r="Y283" s="231"/>
      <c r="Z283" s="231"/>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row>
    <row r="284" spans="6:230" s="556" customFormat="1">
      <c r="F284" s="499"/>
      <c r="G284" s="449"/>
      <c r="H284" s="35"/>
      <c r="O284" s="35"/>
      <c r="P284" s="35"/>
      <c r="Q284" s="35"/>
      <c r="R284" s="1275"/>
      <c r="S284" s="231"/>
      <c r="T284" s="231"/>
      <c r="U284" s="231"/>
      <c r="V284" s="231"/>
      <c r="W284" s="231"/>
      <c r="X284" s="231"/>
      <c r="Y284" s="231"/>
      <c r="Z284" s="231"/>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EV284" s="35"/>
      <c r="EW284" s="35"/>
      <c r="EX284" s="35"/>
      <c r="EY284" s="35"/>
      <c r="EZ284" s="35"/>
      <c r="FA284" s="35"/>
      <c r="FB284" s="35"/>
      <c r="FC284" s="35"/>
      <c r="FD284" s="35"/>
      <c r="FE284" s="35"/>
      <c r="FF284" s="35"/>
      <c r="FG284" s="35"/>
      <c r="FH284" s="35"/>
      <c r="FI284" s="35"/>
      <c r="FJ284" s="35"/>
      <c r="FK284" s="35"/>
      <c r="FL284" s="35"/>
      <c r="FM284" s="35"/>
      <c r="FN284" s="35"/>
      <c r="FO284" s="35"/>
      <c r="FP284" s="35"/>
      <c r="FQ284" s="35"/>
      <c r="FR284" s="35"/>
      <c r="FS284" s="35"/>
      <c r="FT284" s="35"/>
      <c r="FU284" s="35"/>
      <c r="FV284" s="35"/>
      <c r="FW284" s="35"/>
      <c r="FX284" s="35"/>
      <c r="FY284" s="35"/>
      <c r="FZ284" s="35"/>
      <c r="GA284" s="35"/>
      <c r="GB284" s="35"/>
      <c r="GC284" s="35"/>
      <c r="GD284" s="35"/>
      <c r="GE284" s="35"/>
      <c r="GF284" s="35"/>
      <c r="GG284" s="35"/>
      <c r="GH284" s="35"/>
      <c r="GI284" s="35"/>
      <c r="GJ284" s="35"/>
      <c r="GK284" s="35"/>
      <c r="GL284" s="35"/>
      <c r="GM284" s="35"/>
      <c r="GN284" s="35"/>
      <c r="GO284" s="35"/>
      <c r="GP284" s="35"/>
      <c r="GQ284" s="35"/>
      <c r="GR284" s="35"/>
      <c r="GS284" s="35"/>
      <c r="GT284" s="35"/>
      <c r="GU284" s="35"/>
      <c r="GV284" s="35"/>
      <c r="GW284" s="35"/>
      <c r="GX284" s="35"/>
      <c r="GY284" s="35"/>
      <c r="GZ284" s="35"/>
      <c r="HA284" s="35"/>
      <c r="HB284" s="35"/>
      <c r="HC284" s="35"/>
      <c r="HD284" s="35"/>
      <c r="HE284" s="35"/>
      <c r="HF284" s="35"/>
      <c r="HG284" s="35"/>
      <c r="HH284" s="35"/>
      <c r="HI284" s="35"/>
      <c r="HJ284" s="35"/>
      <c r="HK284" s="35"/>
      <c r="HL284" s="35"/>
      <c r="HM284" s="35"/>
      <c r="HN284" s="35"/>
      <c r="HO284" s="35"/>
      <c r="HP284" s="35"/>
      <c r="HQ284" s="35"/>
      <c r="HR284" s="35"/>
      <c r="HS284" s="35"/>
      <c r="HT284" s="35"/>
      <c r="HU284" s="35"/>
      <c r="HV284" s="35"/>
    </row>
    <row r="285" spans="6:230" s="556" customFormat="1">
      <c r="F285" s="499"/>
      <c r="G285" s="449"/>
      <c r="H285" s="35"/>
      <c r="O285" s="35"/>
      <c r="P285" s="35"/>
      <c r="Q285" s="35"/>
      <c r="R285" s="1275"/>
      <c r="S285" s="231"/>
      <c r="T285" s="231"/>
      <c r="U285" s="231"/>
      <c r="V285" s="231"/>
      <c r="W285" s="231"/>
      <c r="X285" s="231"/>
      <c r="Y285" s="231"/>
      <c r="Z285" s="231"/>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c r="FZ285" s="35"/>
      <c r="GA285" s="35"/>
      <c r="GB285" s="35"/>
      <c r="GC285" s="35"/>
      <c r="GD285" s="35"/>
      <c r="GE285" s="35"/>
      <c r="GF285" s="35"/>
      <c r="GG285" s="35"/>
      <c r="GH285" s="35"/>
      <c r="GI285" s="35"/>
      <c r="GJ285" s="35"/>
      <c r="GK285" s="35"/>
      <c r="GL285" s="35"/>
      <c r="GM285" s="35"/>
      <c r="GN285" s="35"/>
      <c r="GO285" s="35"/>
      <c r="GP285" s="35"/>
      <c r="GQ285" s="35"/>
      <c r="GR285" s="35"/>
      <c r="GS285" s="35"/>
      <c r="GT285" s="35"/>
      <c r="GU285" s="35"/>
      <c r="GV285" s="35"/>
      <c r="GW285" s="35"/>
      <c r="GX285" s="35"/>
      <c r="GY285" s="35"/>
      <c r="GZ285" s="35"/>
      <c r="HA285" s="35"/>
      <c r="HB285" s="35"/>
      <c r="HC285" s="35"/>
      <c r="HD285" s="35"/>
      <c r="HE285" s="35"/>
      <c r="HF285" s="35"/>
      <c r="HG285" s="35"/>
      <c r="HH285" s="35"/>
      <c r="HI285" s="35"/>
      <c r="HJ285" s="35"/>
      <c r="HK285" s="35"/>
      <c r="HL285" s="35"/>
      <c r="HM285" s="35"/>
      <c r="HN285" s="35"/>
      <c r="HO285" s="35"/>
      <c r="HP285" s="35"/>
      <c r="HQ285" s="35"/>
      <c r="HR285" s="35"/>
      <c r="HS285" s="35"/>
      <c r="HT285" s="35"/>
      <c r="HU285" s="35"/>
      <c r="HV285" s="35"/>
    </row>
    <row r="286" spans="6:230" s="556" customFormat="1" ht="24" customHeight="1">
      <c r="F286" s="499"/>
      <c r="G286" s="449"/>
      <c r="H286" s="35"/>
      <c r="O286" s="35"/>
      <c r="P286" s="35"/>
      <c r="Q286" s="35"/>
      <c r="R286" s="1275"/>
      <c r="S286" s="231"/>
      <c r="T286" s="231"/>
      <c r="U286" s="231"/>
      <c r="V286" s="231"/>
      <c r="W286" s="231"/>
      <c r="X286" s="231"/>
      <c r="Y286" s="231"/>
      <c r="Z286" s="231"/>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c r="FZ286" s="35"/>
      <c r="GA286" s="35"/>
      <c r="GB286" s="35"/>
      <c r="GC286" s="35"/>
      <c r="GD286" s="35"/>
      <c r="GE286" s="35"/>
      <c r="GF286" s="35"/>
      <c r="GG286" s="35"/>
      <c r="GH286" s="35"/>
      <c r="GI286" s="35"/>
      <c r="GJ286" s="35"/>
      <c r="GK286" s="35"/>
      <c r="GL286" s="35"/>
      <c r="GM286" s="35"/>
      <c r="GN286" s="35"/>
      <c r="GO286" s="35"/>
      <c r="GP286" s="35"/>
      <c r="GQ286" s="35"/>
      <c r="GR286" s="35"/>
      <c r="GS286" s="35"/>
      <c r="GT286" s="35"/>
      <c r="GU286" s="35"/>
      <c r="GV286" s="35"/>
      <c r="GW286" s="35"/>
      <c r="GX286" s="35"/>
      <c r="GY286" s="35"/>
      <c r="GZ286" s="35"/>
      <c r="HA286" s="35"/>
      <c r="HB286" s="35"/>
      <c r="HC286" s="35"/>
      <c r="HD286" s="35"/>
      <c r="HE286" s="35"/>
      <c r="HF286" s="35"/>
      <c r="HG286" s="35"/>
      <c r="HH286" s="35"/>
      <c r="HI286" s="35"/>
      <c r="HJ286" s="35"/>
      <c r="HK286" s="35"/>
      <c r="HL286" s="35"/>
      <c r="HM286" s="35"/>
      <c r="HN286" s="35"/>
      <c r="HO286" s="35"/>
      <c r="HP286" s="35"/>
      <c r="HQ286" s="35"/>
      <c r="HR286" s="35"/>
      <c r="HS286" s="35"/>
      <c r="HT286" s="35"/>
      <c r="HU286" s="35"/>
      <c r="HV286" s="35"/>
    </row>
    <row r="287" spans="6:230" s="556" customFormat="1">
      <c r="F287" s="499"/>
      <c r="G287" s="449"/>
      <c r="H287" s="35"/>
      <c r="O287" s="35"/>
      <c r="P287" s="35"/>
      <c r="Q287" s="35"/>
      <c r="R287" s="1275"/>
      <c r="S287" s="231"/>
      <c r="T287" s="231"/>
      <c r="U287" s="231"/>
      <c r="V287" s="231"/>
      <c r="W287" s="231"/>
      <c r="X287" s="231"/>
      <c r="Y287" s="231"/>
      <c r="Z287" s="231"/>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c r="FZ287" s="35"/>
      <c r="GA287" s="35"/>
      <c r="GB287" s="35"/>
      <c r="GC287" s="35"/>
      <c r="GD287" s="35"/>
      <c r="GE287" s="35"/>
      <c r="GF287" s="35"/>
      <c r="GG287" s="35"/>
      <c r="GH287" s="35"/>
      <c r="GI287" s="35"/>
      <c r="GJ287" s="35"/>
      <c r="GK287" s="35"/>
      <c r="GL287" s="35"/>
      <c r="GM287" s="35"/>
      <c r="GN287" s="35"/>
      <c r="GO287" s="35"/>
      <c r="GP287" s="35"/>
      <c r="GQ287" s="35"/>
      <c r="GR287" s="35"/>
      <c r="GS287" s="35"/>
      <c r="GT287" s="35"/>
      <c r="GU287" s="35"/>
      <c r="GV287" s="35"/>
      <c r="GW287" s="35"/>
      <c r="GX287" s="35"/>
      <c r="GY287" s="35"/>
      <c r="GZ287" s="35"/>
      <c r="HA287" s="35"/>
      <c r="HB287" s="35"/>
      <c r="HC287" s="35"/>
      <c r="HD287" s="35"/>
      <c r="HE287" s="35"/>
      <c r="HF287" s="35"/>
      <c r="HG287" s="35"/>
      <c r="HH287" s="35"/>
      <c r="HI287" s="35"/>
      <c r="HJ287" s="35"/>
      <c r="HK287" s="35"/>
      <c r="HL287" s="35"/>
      <c r="HM287" s="35"/>
      <c r="HN287" s="35"/>
      <c r="HO287" s="35"/>
      <c r="HP287" s="35"/>
      <c r="HQ287" s="35"/>
      <c r="HR287" s="35"/>
      <c r="HS287" s="35"/>
      <c r="HT287" s="35"/>
      <c r="HU287" s="35"/>
      <c r="HV287" s="35"/>
    </row>
    <row r="288" spans="6:230" s="556" customFormat="1">
      <c r="F288" s="499"/>
      <c r="G288" s="449"/>
      <c r="H288" s="35"/>
      <c r="O288" s="35"/>
      <c r="P288" s="35"/>
      <c r="Q288" s="35"/>
      <c r="R288" s="1275"/>
      <c r="S288" s="231"/>
      <c r="T288" s="231"/>
      <c r="U288" s="231"/>
      <c r="V288" s="231"/>
      <c r="W288" s="231"/>
      <c r="X288" s="231"/>
      <c r="Y288" s="231"/>
      <c r="Z288" s="23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c r="FZ288" s="35"/>
      <c r="GA288" s="35"/>
      <c r="GB288" s="35"/>
      <c r="GC288" s="35"/>
      <c r="GD288" s="35"/>
      <c r="GE288" s="35"/>
      <c r="GF288" s="35"/>
      <c r="GG288" s="35"/>
      <c r="GH288" s="35"/>
      <c r="GI288" s="35"/>
      <c r="GJ288" s="35"/>
      <c r="GK288" s="35"/>
      <c r="GL288" s="35"/>
      <c r="GM288" s="35"/>
      <c r="GN288" s="35"/>
      <c r="GO288" s="35"/>
      <c r="GP288" s="35"/>
      <c r="GQ288" s="35"/>
      <c r="GR288" s="35"/>
      <c r="GS288" s="35"/>
      <c r="GT288" s="35"/>
      <c r="GU288" s="35"/>
      <c r="GV288" s="35"/>
      <c r="GW288" s="35"/>
      <c r="GX288" s="35"/>
      <c r="GY288" s="35"/>
      <c r="GZ288" s="35"/>
      <c r="HA288" s="35"/>
      <c r="HB288" s="35"/>
      <c r="HC288" s="35"/>
      <c r="HD288" s="35"/>
      <c r="HE288" s="35"/>
      <c r="HF288" s="35"/>
      <c r="HG288" s="35"/>
      <c r="HH288" s="35"/>
      <c r="HI288" s="35"/>
      <c r="HJ288" s="35"/>
      <c r="HK288" s="35"/>
      <c r="HL288" s="35"/>
      <c r="HM288" s="35"/>
      <c r="HN288" s="35"/>
      <c r="HO288" s="35"/>
      <c r="HP288" s="35"/>
      <c r="HQ288" s="35"/>
      <c r="HR288" s="35"/>
      <c r="HS288" s="35"/>
      <c r="HT288" s="35"/>
      <c r="HU288" s="35"/>
      <c r="HV288" s="35"/>
    </row>
    <row r="289" spans="6:230" s="556" customFormat="1">
      <c r="F289" s="499"/>
      <c r="G289" s="449"/>
      <c r="H289" s="35"/>
      <c r="O289" s="35"/>
      <c r="P289" s="35"/>
      <c r="Q289" s="35"/>
      <c r="R289" s="1275"/>
      <c r="S289" s="231"/>
      <c r="T289" s="231"/>
      <c r="U289" s="231"/>
      <c r="V289" s="231"/>
      <c r="W289" s="231"/>
      <c r="X289" s="231"/>
      <c r="Y289" s="231"/>
      <c r="Z289" s="23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EV289" s="35"/>
      <c r="EW289" s="35"/>
      <c r="EX289" s="35"/>
      <c r="EY289" s="35"/>
      <c r="EZ289" s="35"/>
      <c r="FA289" s="35"/>
      <c r="FB289" s="35"/>
      <c r="FC289" s="35"/>
      <c r="FD289" s="35"/>
      <c r="FE289" s="35"/>
      <c r="FF289" s="35"/>
      <c r="FG289" s="35"/>
      <c r="FH289" s="35"/>
      <c r="FI289" s="35"/>
      <c r="FJ289" s="35"/>
      <c r="FK289" s="35"/>
      <c r="FL289" s="35"/>
      <c r="FM289" s="35"/>
      <c r="FN289" s="35"/>
      <c r="FO289" s="35"/>
      <c r="FP289" s="35"/>
      <c r="FQ289" s="35"/>
      <c r="FR289" s="35"/>
      <c r="FS289" s="35"/>
      <c r="FT289" s="35"/>
      <c r="FU289" s="35"/>
      <c r="FV289" s="35"/>
      <c r="FW289" s="35"/>
      <c r="FX289" s="35"/>
      <c r="FY289" s="35"/>
      <c r="FZ289" s="35"/>
      <c r="GA289" s="35"/>
      <c r="GB289" s="35"/>
      <c r="GC289" s="35"/>
      <c r="GD289" s="35"/>
      <c r="GE289" s="35"/>
      <c r="GF289" s="35"/>
      <c r="GG289" s="35"/>
      <c r="GH289" s="35"/>
      <c r="GI289" s="35"/>
      <c r="GJ289" s="35"/>
      <c r="GK289" s="35"/>
      <c r="GL289" s="35"/>
      <c r="GM289" s="35"/>
      <c r="GN289" s="35"/>
      <c r="GO289" s="35"/>
      <c r="GP289" s="35"/>
      <c r="GQ289" s="35"/>
      <c r="GR289" s="35"/>
      <c r="GS289" s="35"/>
      <c r="GT289" s="35"/>
      <c r="GU289" s="35"/>
      <c r="GV289" s="35"/>
      <c r="GW289" s="35"/>
      <c r="GX289" s="35"/>
      <c r="GY289" s="35"/>
      <c r="GZ289" s="35"/>
      <c r="HA289" s="35"/>
      <c r="HB289" s="35"/>
      <c r="HC289" s="35"/>
      <c r="HD289" s="35"/>
      <c r="HE289" s="35"/>
      <c r="HF289" s="35"/>
      <c r="HG289" s="35"/>
      <c r="HH289" s="35"/>
      <c r="HI289" s="35"/>
      <c r="HJ289" s="35"/>
      <c r="HK289" s="35"/>
      <c r="HL289" s="35"/>
      <c r="HM289" s="35"/>
      <c r="HN289" s="35"/>
      <c r="HO289" s="35"/>
      <c r="HP289" s="35"/>
      <c r="HQ289" s="35"/>
      <c r="HR289" s="35"/>
      <c r="HS289" s="35"/>
      <c r="HT289" s="35"/>
      <c r="HU289" s="35"/>
      <c r="HV289" s="35"/>
    </row>
    <row r="290" spans="6:230" s="556" customFormat="1">
      <c r="F290" s="499"/>
      <c r="G290" s="449"/>
      <c r="H290" s="35"/>
      <c r="O290" s="35"/>
      <c r="P290" s="35"/>
      <c r="Q290" s="35"/>
      <c r="R290" s="1275"/>
      <c r="S290" s="231"/>
      <c r="T290" s="231"/>
      <c r="U290" s="231"/>
      <c r="V290" s="231"/>
      <c r="W290" s="231"/>
      <c r="X290" s="231"/>
      <c r="Y290" s="231"/>
      <c r="Z290" s="23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c r="FZ290" s="35"/>
      <c r="GA290" s="35"/>
      <c r="GB290" s="35"/>
      <c r="GC290" s="35"/>
      <c r="GD290" s="35"/>
      <c r="GE290" s="35"/>
      <c r="GF290" s="35"/>
      <c r="GG290" s="35"/>
      <c r="GH290" s="35"/>
      <c r="GI290" s="35"/>
      <c r="GJ290" s="35"/>
      <c r="GK290" s="35"/>
      <c r="GL290" s="35"/>
      <c r="GM290" s="35"/>
      <c r="GN290" s="35"/>
      <c r="GO290" s="35"/>
      <c r="GP290" s="35"/>
      <c r="GQ290" s="35"/>
      <c r="GR290" s="35"/>
      <c r="GS290" s="35"/>
      <c r="GT290" s="35"/>
      <c r="GU290" s="35"/>
      <c r="GV290" s="35"/>
      <c r="GW290" s="35"/>
      <c r="GX290" s="35"/>
      <c r="GY290" s="35"/>
      <c r="GZ290" s="35"/>
      <c r="HA290" s="35"/>
      <c r="HB290" s="35"/>
      <c r="HC290" s="35"/>
      <c r="HD290" s="35"/>
      <c r="HE290" s="35"/>
      <c r="HF290" s="35"/>
      <c r="HG290" s="35"/>
      <c r="HH290" s="35"/>
      <c r="HI290" s="35"/>
      <c r="HJ290" s="35"/>
      <c r="HK290" s="35"/>
      <c r="HL290" s="35"/>
      <c r="HM290" s="35"/>
      <c r="HN290" s="35"/>
      <c r="HO290" s="35"/>
      <c r="HP290" s="35"/>
      <c r="HQ290" s="35"/>
      <c r="HR290" s="35"/>
      <c r="HS290" s="35"/>
      <c r="HT290" s="35"/>
      <c r="HU290" s="35"/>
      <c r="HV290" s="35"/>
    </row>
    <row r="291" spans="6:230" s="556" customFormat="1">
      <c r="F291" s="499"/>
      <c r="G291" s="449"/>
      <c r="H291" s="35"/>
      <c r="O291" s="35"/>
      <c r="P291" s="35"/>
      <c r="Q291" s="35"/>
      <c r="R291" s="1275"/>
      <c r="S291" s="231"/>
      <c r="T291" s="231"/>
      <c r="U291" s="231"/>
      <c r="V291" s="231"/>
      <c r="W291" s="231"/>
      <c r="X291" s="231"/>
      <c r="Y291" s="231"/>
      <c r="Z291" s="23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35"/>
      <c r="FD291" s="35"/>
      <c r="FE291" s="35"/>
      <c r="FF291" s="35"/>
      <c r="FG291" s="35"/>
      <c r="FH291" s="35"/>
      <c r="FI291" s="35"/>
      <c r="FJ291" s="35"/>
      <c r="FK291" s="35"/>
      <c r="FL291" s="35"/>
      <c r="FM291" s="35"/>
      <c r="FN291" s="35"/>
      <c r="FO291" s="35"/>
      <c r="FP291" s="35"/>
      <c r="FQ291" s="35"/>
      <c r="FR291" s="35"/>
      <c r="FS291" s="35"/>
      <c r="FT291" s="35"/>
      <c r="FU291" s="35"/>
      <c r="FV291" s="35"/>
      <c r="FW291" s="35"/>
      <c r="FX291" s="35"/>
      <c r="FY291" s="35"/>
      <c r="FZ291" s="35"/>
      <c r="GA291" s="35"/>
      <c r="GB291" s="35"/>
      <c r="GC291" s="35"/>
      <c r="GD291" s="35"/>
      <c r="GE291" s="35"/>
      <c r="GF291" s="35"/>
      <c r="GG291" s="35"/>
      <c r="GH291" s="35"/>
      <c r="GI291" s="35"/>
      <c r="GJ291" s="35"/>
      <c r="GK291" s="35"/>
      <c r="GL291" s="35"/>
      <c r="GM291" s="35"/>
      <c r="GN291" s="35"/>
      <c r="GO291" s="35"/>
      <c r="GP291" s="35"/>
      <c r="GQ291" s="35"/>
      <c r="GR291" s="35"/>
      <c r="GS291" s="35"/>
      <c r="GT291" s="35"/>
      <c r="GU291" s="35"/>
      <c r="GV291" s="35"/>
      <c r="GW291" s="35"/>
      <c r="GX291" s="35"/>
      <c r="GY291" s="35"/>
      <c r="GZ291" s="35"/>
      <c r="HA291" s="35"/>
      <c r="HB291" s="35"/>
      <c r="HC291" s="35"/>
      <c r="HD291" s="35"/>
      <c r="HE291" s="35"/>
      <c r="HF291" s="35"/>
      <c r="HG291" s="35"/>
      <c r="HH291" s="35"/>
      <c r="HI291" s="35"/>
      <c r="HJ291" s="35"/>
      <c r="HK291" s="35"/>
      <c r="HL291" s="35"/>
      <c r="HM291" s="35"/>
      <c r="HN291" s="35"/>
      <c r="HO291" s="35"/>
      <c r="HP291" s="35"/>
      <c r="HQ291" s="35"/>
      <c r="HR291" s="35"/>
      <c r="HS291" s="35"/>
      <c r="HT291" s="35"/>
      <c r="HU291" s="35"/>
      <c r="HV291" s="35"/>
    </row>
    <row r="292" spans="6:230" s="556" customFormat="1">
      <c r="F292" s="499"/>
      <c r="G292" s="449"/>
      <c r="H292" s="35"/>
      <c r="O292" s="35"/>
      <c r="P292" s="35"/>
      <c r="Q292" s="35"/>
      <c r="R292" s="1275"/>
      <c r="S292" s="231"/>
      <c r="T292" s="231"/>
      <c r="U292" s="231"/>
      <c r="V292" s="231"/>
      <c r="W292" s="231"/>
      <c r="X292" s="231"/>
      <c r="Y292" s="231"/>
      <c r="Z292" s="231"/>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c r="FZ292" s="35"/>
      <c r="GA292" s="35"/>
      <c r="GB292" s="35"/>
      <c r="GC292" s="35"/>
      <c r="GD292" s="35"/>
      <c r="GE292" s="35"/>
      <c r="GF292" s="35"/>
      <c r="GG292" s="35"/>
      <c r="GH292" s="35"/>
      <c r="GI292" s="35"/>
      <c r="GJ292" s="35"/>
      <c r="GK292" s="35"/>
      <c r="GL292" s="35"/>
      <c r="GM292" s="35"/>
      <c r="GN292" s="35"/>
      <c r="GO292" s="35"/>
      <c r="GP292" s="35"/>
      <c r="GQ292" s="35"/>
      <c r="GR292" s="35"/>
      <c r="GS292" s="35"/>
      <c r="GT292" s="35"/>
      <c r="GU292" s="35"/>
      <c r="GV292" s="35"/>
      <c r="GW292" s="35"/>
      <c r="GX292" s="35"/>
      <c r="GY292" s="35"/>
      <c r="GZ292" s="35"/>
      <c r="HA292" s="35"/>
      <c r="HB292" s="35"/>
      <c r="HC292" s="35"/>
      <c r="HD292" s="35"/>
      <c r="HE292" s="35"/>
      <c r="HF292" s="35"/>
      <c r="HG292" s="35"/>
      <c r="HH292" s="35"/>
      <c r="HI292" s="35"/>
      <c r="HJ292" s="35"/>
      <c r="HK292" s="35"/>
      <c r="HL292" s="35"/>
      <c r="HM292" s="35"/>
      <c r="HN292" s="35"/>
      <c r="HO292" s="35"/>
      <c r="HP292" s="35"/>
      <c r="HQ292" s="35"/>
      <c r="HR292" s="35"/>
      <c r="HS292" s="35"/>
      <c r="HT292" s="35"/>
      <c r="HU292" s="35"/>
      <c r="HV292" s="35"/>
    </row>
    <row r="293" spans="6:230" s="556" customFormat="1">
      <c r="F293" s="499"/>
      <c r="G293" s="449"/>
      <c r="H293" s="35"/>
      <c r="O293" s="35"/>
      <c r="P293" s="35"/>
      <c r="Q293" s="35"/>
      <c r="R293" s="1275"/>
      <c r="S293" s="231"/>
      <c r="T293" s="231"/>
      <c r="U293" s="231"/>
      <c r="V293" s="231"/>
      <c r="W293" s="231"/>
      <c r="X293" s="231"/>
      <c r="Y293" s="231"/>
      <c r="Z293" s="231"/>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c r="FZ293" s="35"/>
      <c r="GA293" s="35"/>
      <c r="GB293" s="35"/>
      <c r="GC293" s="35"/>
      <c r="GD293" s="35"/>
      <c r="GE293" s="35"/>
      <c r="GF293" s="35"/>
      <c r="GG293" s="35"/>
      <c r="GH293" s="35"/>
      <c r="GI293" s="35"/>
      <c r="GJ293" s="35"/>
      <c r="GK293" s="35"/>
      <c r="GL293" s="35"/>
      <c r="GM293" s="35"/>
      <c r="GN293" s="35"/>
      <c r="GO293" s="35"/>
      <c r="GP293" s="35"/>
      <c r="GQ293" s="35"/>
      <c r="GR293" s="35"/>
      <c r="GS293" s="35"/>
      <c r="GT293" s="35"/>
      <c r="GU293" s="35"/>
      <c r="GV293" s="35"/>
      <c r="GW293" s="35"/>
      <c r="GX293" s="35"/>
      <c r="GY293" s="35"/>
      <c r="GZ293" s="35"/>
      <c r="HA293" s="35"/>
      <c r="HB293" s="35"/>
      <c r="HC293" s="35"/>
      <c r="HD293" s="35"/>
      <c r="HE293" s="35"/>
      <c r="HF293" s="35"/>
      <c r="HG293" s="35"/>
      <c r="HH293" s="35"/>
      <c r="HI293" s="35"/>
      <c r="HJ293" s="35"/>
      <c r="HK293" s="35"/>
      <c r="HL293" s="35"/>
      <c r="HM293" s="35"/>
      <c r="HN293" s="35"/>
      <c r="HO293" s="35"/>
      <c r="HP293" s="35"/>
      <c r="HQ293" s="35"/>
      <c r="HR293" s="35"/>
      <c r="HS293" s="35"/>
      <c r="HT293" s="35"/>
      <c r="HU293" s="35"/>
      <c r="HV293" s="35"/>
    </row>
    <row r="294" spans="6:230" s="556" customFormat="1">
      <c r="F294" s="499"/>
      <c r="G294" s="449"/>
      <c r="H294" s="35"/>
      <c r="O294" s="35"/>
      <c r="P294" s="35"/>
      <c r="Q294" s="35"/>
      <c r="R294" s="1275"/>
      <c r="S294" s="231"/>
      <c r="T294" s="231"/>
      <c r="U294" s="231"/>
      <c r="V294" s="231"/>
      <c r="W294" s="231"/>
      <c r="X294" s="231"/>
      <c r="Y294" s="231"/>
      <c r="Z294" s="231"/>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row>
    <row r="295" spans="6:230" s="556" customFormat="1">
      <c r="F295" s="499"/>
      <c r="G295" s="449"/>
      <c r="H295" s="35"/>
      <c r="O295" s="35"/>
      <c r="P295" s="35"/>
      <c r="Q295" s="35"/>
      <c r="R295" s="1275"/>
      <c r="S295" s="231"/>
      <c r="T295" s="231"/>
      <c r="U295" s="231"/>
      <c r="V295" s="231"/>
      <c r="W295" s="231"/>
      <c r="X295" s="231"/>
      <c r="Y295" s="231"/>
      <c r="Z295" s="231"/>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35"/>
      <c r="FU295" s="35"/>
      <c r="FV295" s="35"/>
      <c r="FW295" s="35"/>
      <c r="FX295" s="35"/>
      <c r="FY295" s="35"/>
      <c r="FZ295" s="35"/>
      <c r="GA295" s="35"/>
      <c r="GB295" s="35"/>
      <c r="GC295" s="35"/>
      <c r="GD295" s="35"/>
      <c r="GE295" s="35"/>
      <c r="GF295" s="35"/>
      <c r="GG295" s="35"/>
      <c r="GH295" s="35"/>
      <c r="GI295" s="35"/>
      <c r="GJ295" s="35"/>
      <c r="GK295" s="35"/>
      <c r="GL295" s="35"/>
      <c r="GM295" s="35"/>
      <c r="GN295" s="35"/>
      <c r="GO295" s="35"/>
      <c r="GP295" s="35"/>
      <c r="GQ295" s="35"/>
      <c r="GR295" s="35"/>
      <c r="GS295" s="35"/>
      <c r="GT295" s="35"/>
      <c r="GU295" s="35"/>
      <c r="GV295" s="35"/>
      <c r="GW295" s="35"/>
      <c r="GX295" s="35"/>
      <c r="GY295" s="35"/>
      <c r="GZ295" s="35"/>
      <c r="HA295" s="35"/>
      <c r="HB295" s="35"/>
      <c r="HC295" s="35"/>
      <c r="HD295" s="35"/>
      <c r="HE295" s="35"/>
      <c r="HF295" s="35"/>
      <c r="HG295" s="35"/>
      <c r="HH295" s="35"/>
      <c r="HI295" s="35"/>
      <c r="HJ295" s="35"/>
      <c r="HK295" s="35"/>
      <c r="HL295" s="35"/>
      <c r="HM295" s="35"/>
      <c r="HN295" s="35"/>
      <c r="HO295" s="35"/>
      <c r="HP295" s="35"/>
      <c r="HQ295" s="35"/>
      <c r="HR295" s="35"/>
      <c r="HS295" s="35"/>
      <c r="HT295" s="35"/>
      <c r="HU295" s="35"/>
      <c r="HV295" s="35"/>
    </row>
    <row r="296" spans="6:230" s="556" customFormat="1">
      <c r="F296" s="499"/>
      <c r="G296" s="449"/>
      <c r="H296" s="35"/>
      <c r="O296" s="35"/>
      <c r="P296" s="35"/>
      <c r="Q296" s="35"/>
      <c r="R296" s="1275"/>
      <c r="S296" s="231"/>
      <c r="T296" s="231"/>
      <c r="U296" s="231"/>
      <c r="V296" s="231"/>
      <c r="W296" s="231"/>
      <c r="X296" s="231"/>
      <c r="Y296" s="231"/>
      <c r="Z296" s="231"/>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EV296" s="35"/>
      <c r="EW296" s="35"/>
      <c r="EX296" s="35"/>
      <c r="EY296" s="35"/>
      <c r="EZ296" s="35"/>
      <c r="FA296" s="35"/>
      <c r="FB296" s="35"/>
      <c r="FC296" s="35"/>
      <c r="FD296" s="35"/>
      <c r="FE296" s="35"/>
      <c r="FF296" s="35"/>
      <c r="FG296" s="35"/>
      <c r="FH296" s="35"/>
      <c r="FI296" s="35"/>
      <c r="FJ296" s="35"/>
      <c r="FK296" s="35"/>
      <c r="FL296" s="35"/>
      <c r="FM296" s="35"/>
      <c r="FN296" s="35"/>
      <c r="FO296" s="35"/>
      <c r="FP296" s="35"/>
      <c r="FQ296" s="35"/>
      <c r="FR296" s="35"/>
      <c r="FS296" s="35"/>
      <c r="FT296" s="35"/>
      <c r="FU296" s="35"/>
      <c r="FV296" s="35"/>
      <c r="FW296" s="35"/>
      <c r="FX296" s="35"/>
      <c r="FY296" s="35"/>
      <c r="FZ296" s="35"/>
      <c r="GA296" s="35"/>
      <c r="GB296" s="35"/>
      <c r="GC296" s="35"/>
      <c r="GD296" s="35"/>
      <c r="GE296" s="35"/>
      <c r="GF296" s="35"/>
      <c r="GG296" s="35"/>
      <c r="GH296" s="35"/>
      <c r="GI296" s="35"/>
      <c r="GJ296" s="35"/>
      <c r="GK296" s="35"/>
      <c r="GL296" s="35"/>
      <c r="GM296" s="35"/>
      <c r="GN296" s="35"/>
      <c r="GO296" s="35"/>
      <c r="GP296" s="35"/>
      <c r="GQ296" s="35"/>
      <c r="GR296" s="35"/>
      <c r="GS296" s="35"/>
      <c r="GT296" s="35"/>
      <c r="GU296" s="35"/>
      <c r="GV296" s="35"/>
      <c r="GW296" s="35"/>
      <c r="GX296" s="35"/>
      <c r="GY296" s="35"/>
      <c r="GZ296" s="35"/>
      <c r="HA296" s="35"/>
      <c r="HB296" s="35"/>
      <c r="HC296" s="35"/>
      <c r="HD296" s="35"/>
      <c r="HE296" s="35"/>
      <c r="HF296" s="35"/>
      <c r="HG296" s="35"/>
      <c r="HH296" s="35"/>
      <c r="HI296" s="35"/>
      <c r="HJ296" s="35"/>
      <c r="HK296" s="35"/>
      <c r="HL296" s="35"/>
      <c r="HM296" s="35"/>
      <c r="HN296" s="35"/>
      <c r="HO296" s="35"/>
      <c r="HP296" s="35"/>
      <c r="HQ296" s="35"/>
      <c r="HR296" s="35"/>
      <c r="HS296" s="35"/>
      <c r="HT296" s="35"/>
      <c r="HU296" s="35"/>
      <c r="HV296" s="35"/>
    </row>
    <row r="297" spans="6:230" s="556" customFormat="1" ht="24" customHeight="1">
      <c r="F297" s="499"/>
      <c r="G297" s="449"/>
      <c r="H297" s="35"/>
      <c r="O297" s="35"/>
      <c r="P297" s="35"/>
      <c r="Q297" s="35"/>
      <c r="R297" s="1275"/>
      <c r="S297" s="231"/>
      <c r="T297" s="231"/>
      <c r="U297" s="231"/>
      <c r="V297" s="231"/>
      <c r="W297" s="231"/>
      <c r="X297" s="231"/>
      <c r="Y297" s="231"/>
      <c r="Z297" s="231"/>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EV297" s="35"/>
      <c r="EW297" s="35"/>
      <c r="EX297" s="35"/>
      <c r="EY297" s="35"/>
      <c r="EZ297" s="35"/>
      <c r="FA297" s="35"/>
      <c r="FB297" s="35"/>
      <c r="FC297" s="35"/>
      <c r="FD297" s="35"/>
      <c r="FE297" s="35"/>
      <c r="FF297" s="35"/>
      <c r="FG297" s="35"/>
      <c r="FH297" s="35"/>
      <c r="FI297" s="35"/>
      <c r="FJ297" s="35"/>
      <c r="FK297" s="35"/>
      <c r="FL297" s="35"/>
      <c r="FM297" s="35"/>
      <c r="FN297" s="35"/>
      <c r="FO297" s="35"/>
      <c r="FP297" s="35"/>
      <c r="FQ297" s="35"/>
      <c r="FR297" s="35"/>
      <c r="FS297" s="35"/>
      <c r="FT297" s="35"/>
      <c r="FU297" s="35"/>
      <c r="FV297" s="35"/>
      <c r="FW297" s="35"/>
      <c r="FX297" s="35"/>
      <c r="FY297" s="35"/>
      <c r="FZ297" s="35"/>
      <c r="GA297" s="35"/>
      <c r="GB297" s="35"/>
      <c r="GC297" s="35"/>
      <c r="GD297" s="35"/>
      <c r="GE297" s="35"/>
      <c r="GF297" s="35"/>
      <c r="GG297" s="35"/>
      <c r="GH297" s="35"/>
      <c r="GI297" s="35"/>
      <c r="GJ297" s="35"/>
      <c r="GK297" s="35"/>
      <c r="GL297" s="35"/>
      <c r="GM297" s="35"/>
      <c r="GN297" s="35"/>
      <c r="GO297" s="35"/>
      <c r="GP297" s="35"/>
      <c r="GQ297" s="35"/>
      <c r="GR297" s="35"/>
      <c r="GS297" s="35"/>
      <c r="GT297" s="35"/>
      <c r="GU297" s="35"/>
      <c r="GV297" s="35"/>
      <c r="GW297" s="35"/>
      <c r="GX297" s="35"/>
      <c r="GY297" s="35"/>
      <c r="GZ297" s="35"/>
      <c r="HA297" s="35"/>
      <c r="HB297" s="35"/>
      <c r="HC297" s="35"/>
      <c r="HD297" s="35"/>
      <c r="HE297" s="35"/>
      <c r="HF297" s="35"/>
      <c r="HG297" s="35"/>
      <c r="HH297" s="35"/>
      <c r="HI297" s="35"/>
      <c r="HJ297" s="35"/>
      <c r="HK297" s="35"/>
      <c r="HL297" s="35"/>
      <c r="HM297" s="35"/>
      <c r="HN297" s="35"/>
      <c r="HO297" s="35"/>
      <c r="HP297" s="35"/>
      <c r="HQ297" s="35"/>
      <c r="HR297" s="35"/>
      <c r="HS297" s="35"/>
      <c r="HT297" s="35"/>
      <c r="HU297" s="35"/>
      <c r="HV297" s="35"/>
    </row>
    <row r="298" spans="6:230" s="556" customFormat="1">
      <c r="F298" s="499"/>
      <c r="G298" s="449"/>
      <c r="H298" s="35"/>
      <c r="O298" s="35"/>
      <c r="P298" s="35"/>
      <c r="Q298" s="35"/>
      <c r="R298" s="1275"/>
      <c r="S298" s="231"/>
      <c r="T298" s="231"/>
      <c r="U298" s="231"/>
      <c r="V298" s="231"/>
      <c r="W298" s="231"/>
      <c r="X298" s="231"/>
      <c r="Y298" s="231"/>
      <c r="Z298" s="231"/>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row>
    <row r="299" spans="6:230" s="556" customFormat="1">
      <c r="F299" s="499"/>
      <c r="G299" s="449"/>
      <c r="H299" s="35"/>
      <c r="O299" s="35"/>
      <c r="P299" s="35"/>
      <c r="Q299" s="35"/>
      <c r="R299" s="1275"/>
      <c r="S299" s="231"/>
      <c r="T299" s="231"/>
      <c r="U299" s="231"/>
      <c r="V299" s="231"/>
      <c r="W299" s="231"/>
      <c r="X299" s="231"/>
      <c r="Y299" s="231"/>
      <c r="Z299" s="231"/>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EV299" s="35"/>
      <c r="EW299" s="35"/>
      <c r="EX299" s="35"/>
      <c r="EY299" s="35"/>
      <c r="EZ299" s="35"/>
      <c r="FA299" s="35"/>
      <c r="FB299" s="35"/>
      <c r="FC299" s="35"/>
      <c r="FD299" s="35"/>
      <c r="FE299" s="35"/>
      <c r="FF299" s="35"/>
      <c r="FG299" s="35"/>
      <c r="FH299" s="35"/>
      <c r="FI299" s="35"/>
      <c r="FJ299" s="35"/>
      <c r="FK299" s="35"/>
      <c r="FL299" s="35"/>
      <c r="FM299" s="35"/>
      <c r="FN299" s="35"/>
      <c r="FO299" s="35"/>
      <c r="FP299" s="35"/>
      <c r="FQ299" s="35"/>
      <c r="FR299" s="35"/>
      <c r="FS299" s="35"/>
      <c r="FT299" s="35"/>
      <c r="FU299" s="35"/>
      <c r="FV299" s="35"/>
      <c r="FW299" s="35"/>
      <c r="FX299" s="35"/>
      <c r="FY299" s="35"/>
      <c r="FZ299" s="35"/>
      <c r="GA299" s="35"/>
      <c r="GB299" s="35"/>
      <c r="GC299" s="35"/>
      <c r="GD299" s="35"/>
      <c r="GE299" s="35"/>
      <c r="GF299" s="35"/>
      <c r="GG299" s="35"/>
      <c r="GH299" s="35"/>
      <c r="GI299" s="35"/>
      <c r="GJ299" s="35"/>
      <c r="GK299" s="35"/>
      <c r="GL299" s="35"/>
      <c r="GM299" s="35"/>
      <c r="GN299" s="35"/>
      <c r="GO299" s="35"/>
      <c r="GP299" s="35"/>
      <c r="GQ299" s="35"/>
      <c r="GR299" s="35"/>
      <c r="GS299" s="35"/>
      <c r="GT299" s="35"/>
      <c r="GU299" s="35"/>
      <c r="GV299" s="35"/>
      <c r="GW299" s="35"/>
      <c r="GX299" s="35"/>
      <c r="GY299" s="35"/>
      <c r="GZ299" s="35"/>
      <c r="HA299" s="35"/>
      <c r="HB299" s="35"/>
      <c r="HC299" s="35"/>
      <c r="HD299" s="35"/>
      <c r="HE299" s="35"/>
      <c r="HF299" s="35"/>
      <c r="HG299" s="35"/>
      <c r="HH299" s="35"/>
      <c r="HI299" s="35"/>
      <c r="HJ299" s="35"/>
      <c r="HK299" s="35"/>
      <c r="HL299" s="35"/>
      <c r="HM299" s="35"/>
      <c r="HN299" s="35"/>
      <c r="HO299" s="35"/>
      <c r="HP299" s="35"/>
      <c r="HQ299" s="35"/>
      <c r="HR299" s="35"/>
      <c r="HS299" s="35"/>
      <c r="HT299" s="35"/>
      <c r="HU299" s="35"/>
      <c r="HV299" s="35"/>
    </row>
    <row r="300" spans="6:230" s="556" customFormat="1">
      <c r="F300" s="499"/>
      <c r="G300" s="449"/>
      <c r="H300" s="35"/>
      <c r="O300" s="35"/>
      <c r="P300" s="35"/>
      <c r="Q300" s="35"/>
      <c r="R300" s="1275"/>
      <c r="S300" s="231"/>
      <c r="T300" s="231"/>
      <c r="U300" s="231"/>
      <c r="V300" s="231"/>
      <c r="W300" s="231"/>
      <c r="X300" s="231"/>
      <c r="Y300" s="231"/>
      <c r="Z300" s="231"/>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row>
    <row r="301" spans="6:230" s="556" customFormat="1">
      <c r="F301" s="499"/>
      <c r="G301" s="449"/>
      <c r="H301" s="35"/>
      <c r="O301" s="35"/>
      <c r="P301" s="35"/>
      <c r="Q301" s="35"/>
      <c r="R301" s="1275"/>
      <c r="S301" s="231"/>
      <c r="T301" s="231"/>
      <c r="U301" s="231"/>
      <c r="V301" s="231"/>
      <c r="W301" s="231"/>
      <c r="X301" s="231"/>
      <c r="Y301" s="231"/>
      <c r="Z301" s="231"/>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c r="FJ301" s="35"/>
      <c r="FK301" s="35"/>
      <c r="FL301" s="35"/>
      <c r="FM301" s="35"/>
      <c r="FN301" s="35"/>
      <c r="FO301" s="35"/>
      <c r="FP301" s="35"/>
      <c r="FQ301" s="35"/>
      <c r="FR301" s="35"/>
      <c r="FS301" s="35"/>
      <c r="FT301" s="35"/>
      <c r="FU301" s="35"/>
      <c r="FV301" s="35"/>
      <c r="FW301" s="35"/>
      <c r="FX301" s="35"/>
      <c r="FY301" s="35"/>
      <c r="FZ301" s="35"/>
      <c r="GA301" s="35"/>
      <c r="GB301" s="35"/>
      <c r="GC301" s="35"/>
      <c r="GD301" s="35"/>
      <c r="GE301" s="35"/>
      <c r="GF301" s="35"/>
      <c r="GG301" s="35"/>
      <c r="GH301" s="35"/>
      <c r="GI301" s="35"/>
      <c r="GJ301" s="35"/>
      <c r="GK301" s="35"/>
      <c r="GL301" s="35"/>
      <c r="GM301" s="35"/>
      <c r="GN301" s="35"/>
      <c r="GO301" s="35"/>
      <c r="GP301" s="35"/>
      <c r="GQ301" s="35"/>
      <c r="GR301" s="35"/>
      <c r="GS301" s="35"/>
      <c r="GT301" s="35"/>
      <c r="GU301" s="35"/>
      <c r="GV301" s="35"/>
      <c r="GW301" s="35"/>
      <c r="GX301" s="35"/>
      <c r="GY301" s="35"/>
      <c r="GZ301" s="35"/>
      <c r="HA301" s="35"/>
      <c r="HB301" s="35"/>
      <c r="HC301" s="35"/>
      <c r="HD301" s="35"/>
      <c r="HE301" s="35"/>
      <c r="HF301" s="35"/>
      <c r="HG301" s="35"/>
      <c r="HH301" s="35"/>
      <c r="HI301" s="35"/>
      <c r="HJ301" s="35"/>
      <c r="HK301" s="35"/>
      <c r="HL301" s="35"/>
      <c r="HM301" s="35"/>
      <c r="HN301" s="35"/>
      <c r="HO301" s="35"/>
      <c r="HP301" s="35"/>
      <c r="HQ301" s="35"/>
      <c r="HR301" s="35"/>
      <c r="HS301" s="35"/>
      <c r="HT301" s="35"/>
      <c r="HU301" s="35"/>
      <c r="HV301" s="35"/>
    </row>
    <row r="302" spans="6:230" s="556" customFormat="1">
      <c r="F302" s="499"/>
      <c r="G302" s="449"/>
      <c r="H302" s="35"/>
      <c r="O302" s="35"/>
      <c r="P302" s="35"/>
      <c r="Q302" s="35"/>
      <c r="R302" s="1275"/>
      <c r="S302" s="231"/>
      <c r="T302" s="231"/>
      <c r="U302" s="231"/>
      <c r="V302" s="231"/>
      <c r="W302" s="231"/>
      <c r="X302" s="231"/>
      <c r="Y302" s="231"/>
      <c r="Z302" s="231"/>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c r="FJ302" s="35"/>
      <c r="FK302" s="35"/>
      <c r="FL302" s="35"/>
      <c r="FM302" s="35"/>
      <c r="FN302" s="35"/>
      <c r="FO302" s="35"/>
      <c r="FP302" s="35"/>
      <c r="FQ302" s="35"/>
      <c r="FR302" s="35"/>
      <c r="FS302" s="35"/>
      <c r="FT302" s="35"/>
      <c r="FU302" s="35"/>
      <c r="FV302" s="35"/>
      <c r="FW302" s="35"/>
      <c r="FX302" s="35"/>
      <c r="FY302" s="35"/>
      <c r="FZ302" s="35"/>
      <c r="GA302" s="35"/>
      <c r="GB302" s="35"/>
      <c r="GC302" s="35"/>
      <c r="GD302" s="35"/>
      <c r="GE302" s="35"/>
      <c r="GF302" s="35"/>
      <c r="GG302" s="35"/>
      <c r="GH302" s="35"/>
      <c r="GI302" s="35"/>
      <c r="GJ302" s="35"/>
      <c r="GK302" s="35"/>
      <c r="GL302" s="35"/>
      <c r="GM302" s="35"/>
      <c r="GN302" s="35"/>
      <c r="GO302" s="35"/>
      <c r="GP302" s="35"/>
      <c r="GQ302" s="35"/>
      <c r="GR302" s="35"/>
      <c r="GS302" s="35"/>
      <c r="GT302" s="35"/>
      <c r="GU302" s="35"/>
      <c r="GV302" s="35"/>
      <c r="GW302" s="35"/>
      <c r="GX302" s="35"/>
      <c r="GY302" s="35"/>
      <c r="GZ302" s="35"/>
      <c r="HA302" s="35"/>
      <c r="HB302" s="35"/>
      <c r="HC302" s="35"/>
      <c r="HD302" s="35"/>
      <c r="HE302" s="35"/>
      <c r="HF302" s="35"/>
      <c r="HG302" s="35"/>
      <c r="HH302" s="35"/>
      <c r="HI302" s="35"/>
      <c r="HJ302" s="35"/>
      <c r="HK302" s="35"/>
      <c r="HL302" s="35"/>
      <c r="HM302" s="35"/>
      <c r="HN302" s="35"/>
      <c r="HO302" s="35"/>
      <c r="HP302" s="35"/>
      <c r="HQ302" s="35"/>
      <c r="HR302" s="35"/>
      <c r="HS302" s="35"/>
      <c r="HT302" s="35"/>
      <c r="HU302" s="35"/>
      <c r="HV302" s="35"/>
    </row>
    <row r="303" spans="6:230" s="556" customFormat="1">
      <c r="F303" s="499"/>
      <c r="G303" s="449"/>
      <c r="H303" s="35"/>
      <c r="O303" s="35"/>
      <c r="P303" s="35"/>
      <c r="Q303" s="35"/>
      <c r="R303" s="1275"/>
      <c r="S303" s="231"/>
      <c r="T303" s="231"/>
      <c r="U303" s="231"/>
      <c r="V303" s="231"/>
      <c r="W303" s="231"/>
      <c r="X303" s="231"/>
      <c r="Y303" s="231"/>
      <c r="Z303" s="231"/>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c r="FM303" s="35"/>
      <c r="FN303" s="35"/>
      <c r="FO303" s="35"/>
      <c r="FP303" s="35"/>
      <c r="FQ303" s="35"/>
      <c r="FR303" s="35"/>
      <c r="FS303" s="35"/>
      <c r="FT303" s="35"/>
      <c r="FU303" s="35"/>
      <c r="FV303" s="35"/>
      <c r="FW303" s="35"/>
      <c r="FX303" s="35"/>
      <c r="FY303" s="35"/>
      <c r="FZ303" s="35"/>
      <c r="GA303" s="35"/>
      <c r="GB303" s="35"/>
      <c r="GC303" s="35"/>
      <c r="GD303" s="35"/>
      <c r="GE303" s="35"/>
      <c r="GF303" s="35"/>
      <c r="GG303" s="35"/>
      <c r="GH303" s="35"/>
      <c r="GI303" s="35"/>
      <c r="GJ303" s="35"/>
      <c r="GK303" s="35"/>
      <c r="GL303" s="35"/>
      <c r="GM303" s="35"/>
      <c r="GN303" s="35"/>
      <c r="GO303" s="35"/>
      <c r="GP303" s="35"/>
      <c r="GQ303" s="35"/>
      <c r="GR303" s="35"/>
      <c r="GS303" s="35"/>
      <c r="GT303" s="35"/>
      <c r="GU303" s="35"/>
      <c r="GV303" s="35"/>
      <c r="GW303" s="35"/>
      <c r="GX303" s="35"/>
      <c r="GY303" s="35"/>
      <c r="GZ303" s="35"/>
      <c r="HA303" s="35"/>
      <c r="HB303" s="35"/>
      <c r="HC303" s="35"/>
      <c r="HD303" s="35"/>
      <c r="HE303" s="35"/>
      <c r="HF303" s="35"/>
      <c r="HG303" s="35"/>
      <c r="HH303" s="35"/>
      <c r="HI303" s="35"/>
      <c r="HJ303" s="35"/>
      <c r="HK303" s="35"/>
      <c r="HL303" s="35"/>
      <c r="HM303" s="35"/>
      <c r="HN303" s="35"/>
      <c r="HO303" s="35"/>
      <c r="HP303" s="35"/>
      <c r="HQ303" s="35"/>
      <c r="HR303" s="35"/>
      <c r="HS303" s="35"/>
      <c r="HT303" s="35"/>
      <c r="HU303" s="35"/>
      <c r="HV303" s="35"/>
    </row>
    <row r="304" spans="6:230" s="556" customFormat="1">
      <c r="F304" s="499"/>
      <c r="G304" s="449"/>
      <c r="H304" s="35"/>
      <c r="O304" s="35"/>
      <c r="P304" s="35"/>
      <c r="Q304" s="35"/>
      <c r="R304" s="1275"/>
      <c r="S304" s="231"/>
      <c r="T304" s="231"/>
      <c r="U304" s="231"/>
      <c r="V304" s="231"/>
      <c r="W304" s="231"/>
      <c r="X304" s="231"/>
      <c r="Y304" s="231"/>
      <c r="Z304" s="231"/>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c r="FM304" s="35"/>
      <c r="FN304" s="35"/>
      <c r="FO304" s="35"/>
      <c r="FP304" s="35"/>
      <c r="FQ304" s="35"/>
      <c r="FR304" s="35"/>
      <c r="FS304" s="35"/>
      <c r="FT304" s="35"/>
      <c r="FU304" s="35"/>
      <c r="FV304" s="35"/>
      <c r="FW304" s="35"/>
      <c r="FX304" s="35"/>
      <c r="FY304" s="35"/>
      <c r="FZ304" s="35"/>
      <c r="GA304" s="35"/>
      <c r="GB304" s="35"/>
      <c r="GC304" s="35"/>
      <c r="GD304" s="35"/>
      <c r="GE304" s="35"/>
      <c r="GF304" s="35"/>
      <c r="GG304" s="35"/>
      <c r="GH304" s="35"/>
      <c r="GI304" s="35"/>
      <c r="GJ304" s="35"/>
      <c r="GK304" s="35"/>
      <c r="GL304" s="35"/>
      <c r="GM304" s="35"/>
      <c r="GN304" s="35"/>
      <c r="GO304" s="35"/>
      <c r="GP304" s="35"/>
      <c r="GQ304" s="35"/>
      <c r="GR304" s="35"/>
      <c r="GS304" s="35"/>
      <c r="GT304" s="35"/>
      <c r="GU304" s="35"/>
      <c r="GV304" s="35"/>
      <c r="GW304" s="35"/>
      <c r="GX304" s="35"/>
      <c r="GY304" s="35"/>
      <c r="GZ304" s="35"/>
      <c r="HA304" s="35"/>
      <c r="HB304" s="35"/>
      <c r="HC304" s="35"/>
      <c r="HD304" s="35"/>
      <c r="HE304" s="35"/>
      <c r="HF304" s="35"/>
      <c r="HG304" s="35"/>
      <c r="HH304" s="35"/>
      <c r="HI304" s="35"/>
      <c r="HJ304" s="35"/>
      <c r="HK304" s="35"/>
      <c r="HL304" s="35"/>
      <c r="HM304" s="35"/>
      <c r="HN304" s="35"/>
      <c r="HO304" s="35"/>
      <c r="HP304" s="35"/>
      <c r="HQ304" s="35"/>
      <c r="HR304" s="35"/>
      <c r="HS304" s="35"/>
      <c r="HT304" s="35"/>
      <c r="HU304" s="35"/>
      <c r="HV304" s="35"/>
    </row>
    <row r="305" spans="6:230" s="556" customFormat="1">
      <c r="F305" s="499"/>
      <c r="G305" s="449"/>
      <c r="H305" s="35"/>
      <c r="O305" s="35"/>
      <c r="P305" s="35"/>
      <c r="Q305" s="35"/>
      <c r="R305" s="1275"/>
      <c r="S305" s="231"/>
      <c r="T305" s="231"/>
      <c r="U305" s="231"/>
      <c r="V305" s="231"/>
      <c r="W305" s="231"/>
      <c r="X305" s="231"/>
      <c r="Y305" s="231"/>
      <c r="Z305" s="231"/>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35"/>
      <c r="FD305" s="35"/>
      <c r="FE305" s="35"/>
      <c r="FF305" s="35"/>
      <c r="FG305" s="35"/>
      <c r="FH305" s="35"/>
      <c r="FI305" s="35"/>
      <c r="FJ305" s="35"/>
      <c r="FK305" s="35"/>
      <c r="FL305" s="35"/>
      <c r="FM305" s="35"/>
      <c r="FN305" s="35"/>
      <c r="FO305" s="35"/>
      <c r="FP305" s="35"/>
      <c r="FQ305" s="35"/>
      <c r="FR305" s="35"/>
      <c r="FS305" s="35"/>
      <c r="FT305" s="35"/>
      <c r="FU305" s="35"/>
      <c r="FV305" s="35"/>
      <c r="FW305" s="35"/>
      <c r="FX305" s="35"/>
      <c r="FY305" s="35"/>
      <c r="FZ305" s="35"/>
      <c r="GA305" s="35"/>
      <c r="GB305" s="35"/>
      <c r="GC305" s="35"/>
      <c r="GD305" s="35"/>
      <c r="GE305" s="35"/>
      <c r="GF305" s="35"/>
      <c r="GG305" s="35"/>
      <c r="GH305" s="35"/>
      <c r="GI305" s="35"/>
      <c r="GJ305" s="35"/>
      <c r="GK305" s="35"/>
      <c r="GL305" s="35"/>
      <c r="GM305" s="35"/>
      <c r="GN305" s="35"/>
      <c r="GO305" s="35"/>
      <c r="GP305" s="35"/>
      <c r="GQ305" s="35"/>
      <c r="GR305" s="35"/>
      <c r="GS305" s="35"/>
      <c r="GT305" s="35"/>
      <c r="GU305" s="35"/>
      <c r="GV305" s="35"/>
      <c r="GW305" s="35"/>
      <c r="GX305" s="35"/>
      <c r="GY305" s="35"/>
      <c r="GZ305" s="35"/>
      <c r="HA305" s="35"/>
      <c r="HB305" s="35"/>
      <c r="HC305" s="35"/>
      <c r="HD305" s="35"/>
      <c r="HE305" s="35"/>
      <c r="HF305" s="35"/>
      <c r="HG305" s="35"/>
      <c r="HH305" s="35"/>
      <c r="HI305" s="35"/>
      <c r="HJ305" s="35"/>
      <c r="HK305" s="35"/>
      <c r="HL305" s="35"/>
      <c r="HM305" s="35"/>
      <c r="HN305" s="35"/>
      <c r="HO305" s="35"/>
      <c r="HP305" s="35"/>
      <c r="HQ305" s="35"/>
      <c r="HR305" s="35"/>
      <c r="HS305" s="35"/>
      <c r="HT305" s="35"/>
      <c r="HU305" s="35"/>
      <c r="HV305" s="35"/>
    </row>
    <row r="306" spans="6:230" s="556" customFormat="1">
      <c r="F306" s="499"/>
      <c r="G306" s="449"/>
      <c r="H306" s="35"/>
      <c r="O306" s="35"/>
      <c r="P306" s="35"/>
      <c r="Q306" s="35"/>
      <c r="R306" s="1275"/>
      <c r="S306" s="231"/>
      <c r="T306" s="231"/>
      <c r="U306" s="231"/>
      <c r="V306" s="231"/>
      <c r="W306" s="231"/>
      <c r="X306" s="231"/>
      <c r="Y306" s="231"/>
      <c r="Z306" s="231"/>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c r="FJ306" s="35"/>
      <c r="FK306" s="35"/>
      <c r="FL306" s="35"/>
      <c r="FM306" s="35"/>
      <c r="FN306" s="35"/>
      <c r="FO306" s="35"/>
      <c r="FP306" s="35"/>
      <c r="FQ306" s="35"/>
      <c r="FR306" s="35"/>
      <c r="FS306" s="35"/>
      <c r="FT306" s="35"/>
      <c r="FU306" s="35"/>
      <c r="FV306" s="35"/>
      <c r="FW306" s="35"/>
      <c r="FX306" s="35"/>
      <c r="FY306" s="35"/>
      <c r="FZ306" s="35"/>
      <c r="GA306" s="35"/>
      <c r="GB306" s="35"/>
      <c r="GC306" s="35"/>
      <c r="GD306" s="35"/>
      <c r="GE306" s="35"/>
      <c r="GF306" s="35"/>
      <c r="GG306" s="35"/>
      <c r="GH306" s="35"/>
      <c r="GI306" s="35"/>
      <c r="GJ306" s="35"/>
      <c r="GK306" s="35"/>
      <c r="GL306" s="35"/>
      <c r="GM306" s="35"/>
      <c r="GN306" s="35"/>
      <c r="GO306" s="35"/>
      <c r="GP306" s="35"/>
      <c r="GQ306" s="35"/>
      <c r="GR306" s="35"/>
      <c r="GS306" s="35"/>
      <c r="GT306" s="35"/>
      <c r="GU306" s="35"/>
      <c r="GV306" s="35"/>
      <c r="GW306" s="35"/>
      <c r="GX306" s="35"/>
      <c r="GY306" s="35"/>
      <c r="GZ306" s="35"/>
      <c r="HA306" s="35"/>
      <c r="HB306" s="35"/>
      <c r="HC306" s="35"/>
      <c r="HD306" s="35"/>
      <c r="HE306" s="35"/>
      <c r="HF306" s="35"/>
      <c r="HG306" s="35"/>
      <c r="HH306" s="35"/>
      <c r="HI306" s="35"/>
      <c r="HJ306" s="35"/>
      <c r="HK306" s="35"/>
      <c r="HL306" s="35"/>
      <c r="HM306" s="35"/>
      <c r="HN306" s="35"/>
      <c r="HO306" s="35"/>
      <c r="HP306" s="35"/>
      <c r="HQ306" s="35"/>
      <c r="HR306" s="35"/>
      <c r="HS306" s="35"/>
      <c r="HT306" s="35"/>
      <c r="HU306" s="35"/>
      <c r="HV306" s="35"/>
    </row>
    <row r="307" spans="6:230">
      <c r="S307" s="231"/>
      <c r="T307" s="231"/>
      <c r="U307" s="231"/>
      <c r="W307" s="231"/>
      <c r="X307" s="231"/>
      <c r="Y307" s="231"/>
      <c r="Z307" s="231"/>
      <c r="AA307" s="231"/>
      <c r="AB307" s="231"/>
      <c r="AC307" s="231"/>
      <c r="AD307" s="231"/>
      <c r="AE307" s="231"/>
      <c r="AF307" s="231"/>
    </row>
    <row r="308" spans="6:230">
      <c r="S308" s="231"/>
      <c r="T308" s="231"/>
      <c r="U308" s="231"/>
      <c r="W308" s="231"/>
      <c r="X308" s="231"/>
      <c r="Y308" s="231"/>
      <c r="Z308" s="231"/>
      <c r="AA308" s="231"/>
      <c r="AB308" s="231"/>
      <c r="AC308" s="231"/>
      <c r="AD308" s="231"/>
      <c r="AE308" s="231"/>
      <c r="AF308" s="231"/>
    </row>
    <row r="309" spans="6:230">
      <c r="S309" s="231"/>
      <c r="T309" s="231"/>
      <c r="U309" s="231"/>
      <c r="W309" s="231"/>
      <c r="X309" s="231"/>
      <c r="Y309" s="231"/>
      <c r="Z309" s="231"/>
      <c r="AA309" s="231"/>
      <c r="AB309" s="231"/>
      <c r="AC309" s="231"/>
      <c r="AD309" s="231"/>
      <c r="AE309" s="231"/>
      <c r="AF309" s="231"/>
    </row>
    <row r="310" spans="6:230">
      <c r="S310" s="231"/>
      <c r="T310" s="231"/>
      <c r="U310" s="231"/>
      <c r="W310" s="231"/>
      <c r="X310" s="231"/>
      <c r="Y310" s="231"/>
      <c r="Z310" s="231"/>
      <c r="AA310" s="231"/>
      <c r="AB310" s="231"/>
      <c r="AC310" s="231"/>
      <c r="AD310" s="231"/>
      <c r="AE310" s="231"/>
      <c r="AF310" s="231"/>
    </row>
  </sheetData>
  <sheetProtection password="9E1F" sheet="1" objects="1" scenarios="1" insertColumns="0" insertRows="0"/>
  <customSheetViews>
    <customSheetView guid="{F8CBED13-6556-4784-BBB1-9BE8F83E1036}" showPageBreaks="1">
      <pane xSplit="2" ySplit="3" topLeftCell="C4" activePane="bottomRight" state="frozen"/>
      <selection pane="bottomRight" activeCell="B5" sqref="B5"/>
      <pageMargins left="0.75" right="0.75" top="1" bottom="1" header="0.5" footer="0.5"/>
      <pageSetup paperSize="3" scale="50" pageOrder="overThenDown" orientation="landscape" r:id="rId1"/>
      <headerFooter alignWithMargins="0">
        <oddHeader>&amp;R&amp;D</oddHeader>
      </headerFooter>
    </customSheetView>
    <customSheetView guid="{9B4B0DAB-FAB9-4E24-9A0E-9A6ECAA72FED}" topLeftCell="L1">
      <selection activeCell="P72" sqref="P72"/>
      <pageMargins left="0.75" right="0.75" top="1" bottom="1" header="0.5" footer="0.5"/>
      <pageSetup paperSize="3" scale="50" pageOrder="overThenDown" orientation="landscape" r:id="rId2"/>
      <headerFooter alignWithMargins="0">
        <oddHeader>&amp;R&amp;D</oddHeader>
      </headerFooter>
    </customSheetView>
  </customSheetViews>
  <mergeCells count="2">
    <mergeCell ref="I1:K1"/>
    <mergeCell ref="E1:H1"/>
  </mergeCells>
  <phoneticPr fontId="8" type="noConversion"/>
  <hyperlinks>
    <hyperlink ref="B5" location="'E201 LIW'!A1" display="Low Income Wx "/>
    <hyperlink ref="B6" location="'E214 Res. Lighting'!A1" display="Residential Lighting"/>
    <hyperlink ref="B7" location="'E214 SpaceHeat'!A1" display="Space Heat "/>
    <hyperlink ref="B8" location="'E214 Water Heat'!A1" display="Water Heat"/>
    <hyperlink ref="B9" location="'E214 HomePrint'!A1" display="HomePrint"/>
    <hyperlink ref="B10" location="'E214 Appliences'!A1" display="Home Appliances"/>
    <hyperlink ref="B11" location="'E214 Showerheads'!A1" display="Showerheads Elect"/>
    <hyperlink ref="B12" location="'E214  Weatherization'!A1" display="Weatherization"/>
    <hyperlink ref="B14" location="'E214 Mobile Home Duct Seal'!A1" display="Mobile Home Duct Sealing "/>
    <hyperlink ref="B15" location="'E214 Home Energy Reports'!A1" display="Home Energy Reports "/>
    <hyperlink ref="B16" location="'E215 SF New Construction'!A1" display="Single Family New Construction "/>
    <hyperlink ref="B17" location="'E215  Res. Manufactured Homes'!A1" display="Manufactured Homes"/>
    <hyperlink ref="B18" location="'E216 Fuel Conversion'!A1" display="Fuel Conversion Rebate"/>
    <hyperlink ref="B19" location="'E217 MFRetrofit'!A1" display="Multifamily Existing "/>
    <hyperlink ref="B20" location="E218MFNC!A1" display="Multifamily New Construction "/>
    <hyperlink ref="B22" location="'E250 CI Retrofit'!A1" display="Commercial/Industrial Retrofit"/>
    <hyperlink ref="B23" location="'E251 CI New Construction'!A1" display="Commercial/Industrial New Construction"/>
    <hyperlink ref="B24" location="'E253 CI RCM'!A1" display="Resource Conservation Manager"/>
    <hyperlink ref="B25" location="'E255 CI SmallBusLighting'!A1" display="Small Business Lighting"/>
    <hyperlink ref="B26" location="'E258 CI High Voltage'!A1" display="High Voltage, Self-Directed"/>
    <hyperlink ref="B28" location="'E262 CI Rebates'!A1" display="Business Rebates"/>
    <hyperlink ref="B13" location="'E214 AARA Weatherization'!A1" display="ARRA Weatherization "/>
  </hyperlinks>
  <pageMargins left="0.75" right="0.28999999999999998" top="1" bottom="1" header="0.5" footer="0.5"/>
  <pageSetup paperSize="3" scale="48" pageOrder="overThenDown" orientation="landscape" r:id="rId3"/>
  <headerFooter alignWithMargins="0">
    <oddHeader>&amp;R&amp;D</oddHeader>
  </headerFooter>
</worksheet>
</file>

<file path=xl/worksheets/sheet20.xml><?xml version="1.0" encoding="utf-8"?>
<worksheet xmlns="http://schemas.openxmlformats.org/spreadsheetml/2006/main" xmlns:r="http://schemas.openxmlformats.org/officeDocument/2006/relationships">
  <sheetPr>
    <tabColor theme="2" tint="-0.89999084444715716"/>
  </sheetPr>
  <dimension ref="A1:RA6"/>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22.7109375" style="98" customWidth="1"/>
    <col min="4" max="4" width="11" style="98" customWidth="1"/>
    <col min="5" max="5" width="10.42578125" style="98" customWidth="1"/>
    <col min="6" max="6" width="20.7109375" style="98" customWidth="1"/>
    <col min="7" max="7" width="11.42578125" style="98" customWidth="1"/>
    <col min="8" max="8" width="16.28515625" style="98" customWidth="1"/>
    <col min="9" max="9" width="16" style="98" customWidth="1"/>
    <col min="10" max="10" width="14" style="98" customWidth="1"/>
    <col min="11" max="11" width="15.85546875" style="98" customWidth="1"/>
    <col min="12" max="12" width="14.7109375" style="98" customWidth="1"/>
    <col min="13" max="13" width="14.42578125" style="98" customWidth="1"/>
    <col min="14" max="14" width="17.140625" style="98" customWidth="1"/>
    <col min="15" max="15" width="14.7109375" style="98" customWidth="1"/>
    <col min="16" max="16" width="16.85546875" style="98" customWidth="1"/>
    <col min="17" max="17" width="17.85546875" style="98" customWidth="1"/>
    <col min="18" max="18" width="14.7109375" style="98" customWidth="1"/>
    <col min="19" max="19" width="17.5703125" style="98" customWidth="1"/>
    <col min="20" max="20" width="14.140625" style="98" customWidth="1"/>
    <col min="21" max="21" width="17.42578125" style="98" customWidth="1"/>
    <col min="22" max="23" width="14.140625" style="98" customWidth="1"/>
    <col min="24" max="24" width="18.28515625" style="98" customWidth="1"/>
    <col min="25" max="25" width="13" style="98" customWidth="1"/>
    <col min="26" max="26" width="5.140625" style="97" customWidth="1"/>
    <col min="27" max="27" width="17.7109375" style="97" customWidth="1"/>
    <col min="28" max="28" width="15.28515625" style="97" customWidth="1"/>
    <col min="29" max="29" width="11.28515625" style="97" customWidth="1"/>
    <col min="30" max="30" width="18.5703125" style="97" customWidth="1"/>
    <col min="31" max="31" width="11.28515625" style="97" customWidth="1"/>
    <col min="32" max="67" width="9.140625" style="97"/>
    <col min="68" max="16384" width="9.140625" style="98"/>
  </cols>
  <sheetData>
    <row r="1" spans="1:469" ht="26.25">
      <c r="A1" s="1454" t="s">
        <v>680</v>
      </c>
      <c r="B1" t="s">
        <v>617</v>
      </c>
    </row>
    <row r="2" spans="1:469">
      <c r="B2" s="832" t="s">
        <v>605</v>
      </c>
      <c r="C2" s="833">
        <v>8.1000000000000003E-2</v>
      </c>
    </row>
    <row r="3" spans="1:469" s="341" customFormat="1" ht="15.75" thickBot="1">
      <c r="A3" s="340"/>
      <c r="C3" s="607"/>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69" ht="45.75" thickBot="1">
      <c r="B4" s="834" t="s">
        <v>579</v>
      </c>
      <c r="C4" s="835" t="s">
        <v>558</v>
      </c>
      <c r="D4" s="835" t="s">
        <v>1</v>
      </c>
      <c r="E4" s="835" t="s">
        <v>141</v>
      </c>
      <c r="F4" s="835" t="s">
        <v>4</v>
      </c>
      <c r="G4" s="835" t="s">
        <v>43</v>
      </c>
      <c r="H4" s="835" t="s">
        <v>578</v>
      </c>
      <c r="I4" s="835" t="s">
        <v>48</v>
      </c>
      <c r="J4" s="835" t="s">
        <v>50</v>
      </c>
      <c r="K4" s="835" t="s">
        <v>97</v>
      </c>
      <c r="L4" s="835" t="s">
        <v>45</v>
      </c>
      <c r="M4" s="835" t="s">
        <v>589</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469" s="97" customFormat="1" ht="15.75" thickBot="1">
      <c r="B5" s="248" t="s">
        <v>678</v>
      </c>
      <c r="C5" s="249" t="s">
        <v>618</v>
      </c>
      <c r="D5" s="115">
        <v>5</v>
      </c>
      <c r="E5" s="603">
        <f>(L5/$L$6)*D5</f>
        <v>5</v>
      </c>
      <c r="F5" s="118" t="s">
        <v>35</v>
      </c>
      <c r="G5" s="119">
        <v>1</v>
      </c>
      <c r="H5" s="120">
        <v>19414500</v>
      </c>
      <c r="I5" s="126">
        <v>0</v>
      </c>
      <c r="J5" s="126">
        <v>0</v>
      </c>
      <c r="K5" s="126">
        <f>IF(J5&gt;I5,J5-I5,0)</f>
        <v>0</v>
      </c>
      <c r="L5" s="1314">
        <f>H5*G5</f>
        <v>19414500</v>
      </c>
      <c r="M5" s="1324">
        <v>5260640</v>
      </c>
      <c r="N5" s="126">
        <f>M5*G5</f>
        <v>5260640</v>
      </c>
      <c r="O5" s="126">
        <f>I5*G5</f>
        <v>0</v>
      </c>
      <c r="P5" s="126">
        <f>K5*G5</f>
        <v>0</v>
      </c>
      <c r="Q5" s="126">
        <f>P5+O5</f>
        <v>0</v>
      </c>
      <c r="R5" s="126">
        <v>0</v>
      </c>
      <c r="S5" s="126">
        <f>N5+Q5+R5</f>
        <v>5260640</v>
      </c>
      <c r="T5" s="126">
        <v>0</v>
      </c>
      <c r="U5" s="126">
        <f>S5/(1+$C$2)^1</f>
        <v>4866456.9842738211</v>
      </c>
      <c r="V5" s="128">
        <f>T5/(1+$C$2)^1</f>
        <v>0</v>
      </c>
      <c r="W5" s="128">
        <f>IF(L5=0,0,(HLOOKUP(F5,'2012-2013 CE W T&amp;D &amp; ConsCredit'!$C$6:$P$36,D5+1,FALSE)))</f>
        <v>0.44574940452037132</v>
      </c>
      <c r="X5" s="126">
        <f>W5*L5</f>
        <v>8654001.8140607495</v>
      </c>
      <c r="Y5" s="129">
        <f>(X5+V5)/U5</f>
        <v>1.7782961694774151</v>
      </c>
      <c r="Z5" s="130"/>
      <c r="AA5" s="126">
        <f>S5-P5-R5</f>
        <v>5260640</v>
      </c>
      <c r="AB5" s="126">
        <f>AA5/(1+$C$2)^1</f>
        <v>4866456.9842738211</v>
      </c>
      <c r="AC5" s="128">
        <f>IF(L5=0,0,(HLOOKUP(F5,'2012-2013 CE W T&amp;D No ConsCredi'!$C$6:$P$36,D5+1,FALSE)))</f>
        <v>0.40522673138215576</v>
      </c>
      <c r="AD5" s="126">
        <f>AC5*L5</f>
        <v>7867274.3764188634</v>
      </c>
      <c r="AE5" s="1204">
        <f>AD5/AB5</f>
        <v>1.6166328813431048</v>
      </c>
    </row>
    <row r="6" spans="1:469" s="220" customFormat="1" thickBot="1">
      <c r="A6" s="99"/>
      <c r="B6" s="842"/>
      <c r="C6" s="862" t="s">
        <v>580</v>
      </c>
      <c r="D6" s="843"/>
      <c r="E6" s="974">
        <f>SUM(E5:E5)</f>
        <v>5</v>
      </c>
      <c r="F6" s="843"/>
      <c r="G6" s="843"/>
      <c r="H6" s="843"/>
      <c r="I6" s="843"/>
      <c r="J6" s="845"/>
      <c r="K6" s="845"/>
      <c r="L6" s="1325">
        <f>SUM(L5:L5)</f>
        <v>19414500</v>
      </c>
      <c r="M6" s="1287"/>
      <c r="N6" s="1287">
        <f>SUM(N5:N5)</f>
        <v>5260640</v>
      </c>
      <c r="O6" s="1287">
        <f>SUM(O5:O5)</f>
        <v>0</v>
      </c>
      <c r="P6" s="1287">
        <f>SUM(P5:P5)</f>
        <v>0</v>
      </c>
      <c r="Q6" s="1287">
        <f>SUM(Q5:Q5)</f>
        <v>0</v>
      </c>
      <c r="R6" s="1287">
        <f>SUM(R5:R5)</f>
        <v>0</v>
      </c>
      <c r="S6" s="1287">
        <f>O6+P6+N6</f>
        <v>5260640</v>
      </c>
      <c r="T6" s="1287">
        <f>SUM(T5:T5)</f>
        <v>0</v>
      </c>
      <c r="U6" s="1287">
        <f>SUM(U5:U5)</f>
        <v>4866456.9842738211</v>
      </c>
      <c r="V6" s="877">
        <f>SUM(V5:V5)</f>
        <v>0</v>
      </c>
      <c r="W6" s="877"/>
      <c r="X6" s="1287">
        <f>SUM(X5:X5)</f>
        <v>8654001.8140607495</v>
      </c>
      <c r="Y6" s="844">
        <f>(X6+V6)/U6</f>
        <v>1.7782961694774151</v>
      </c>
      <c r="Z6" s="848"/>
      <c r="AA6" s="1318">
        <f>SUM(AA5:AA5)</f>
        <v>5260640</v>
      </c>
      <c r="AB6" s="1318">
        <f>SUM(AB5:AB5)</f>
        <v>4866456.9842738211</v>
      </c>
      <c r="AC6" s="849"/>
      <c r="AD6" s="1318">
        <f>SUM(AD5:AD5)</f>
        <v>7867274.3764188634</v>
      </c>
      <c r="AE6" s="1207">
        <f>AD6/AB6</f>
        <v>1.6166328813431048</v>
      </c>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c r="IW6" s="99"/>
      <c r="IX6" s="99"/>
      <c r="IY6" s="99"/>
      <c r="IZ6" s="99"/>
      <c r="JA6" s="99"/>
      <c r="JB6" s="99"/>
      <c r="JC6" s="99"/>
      <c r="JD6" s="99"/>
      <c r="JE6" s="99"/>
      <c r="JF6" s="99"/>
      <c r="JG6" s="99"/>
      <c r="JH6" s="99"/>
      <c r="JI6" s="99"/>
      <c r="JJ6" s="99"/>
      <c r="JK6" s="99"/>
      <c r="JL6" s="99"/>
      <c r="JM6" s="99"/>
      <c r="JN6" s="99"/>
      <c r="JO6" s="99"/>
      <c r="JP6" s="99"/>
      <c r="JQ6" s="99"/>
      <c r="JR6" s="99"/>
      <c r="JS6" s="99"/>
      <c r="JT6" s="99"/>
      <c r="JU6" s="99"/>
      <c r="JV6" s="99"/>
      <c r="JW6" s="99"/>
      <c r="JX6" s="99"/>
      <c r="JY6" s="99"/>
      <c r="JZ6" s="99"/>
      <c r="KA6" s="99"/>
      <c r="KB6" s="99"/>
      <c r="KC6" s="99"/>
      <c r="KD6" s="99"/>
      <c r="KE6" s="99"/>
      <c r="KF6" s="99"/>
      <c r="KG6" s="99"/>
      <c r="KH6" s="99"/>
      <c r="KI6" s="99"/>
      <c r="KJ6" s="99"/>
      <c r="KK6" s="99"/>
      <c r="KL6" s="99"/>
      <c r="KM6" s="99"/>
      <c r="KN6" s="99"/>
      <c r="KO6" s="99"/>
      <c r="KP6" s="99"/>
      <c r="KQ6" s="99"/>
      <c r="KR6" s="99"/>
      <c r="KS6" s="99"/>
      <c r="KT6" s="99"/>
      <c r="KU6" s="99"/>
      <c r="KV6" s="99"/>
      <c r="KW6" s="99"/>
      <c r="KX6" s="99"/>
      <c r="KY6" s="99"/>
      <c r="KZ6" s="99"/>
      <c r="LA6" s="99"/>
      <c r="LB6" s="99"/>
      <c r="LC6" s="99"/>
      <c r="LD6" s="99"/>
      <c r="LE6" s="99"/>
      <c r="LF6" s="99"/>
      <c r="LG6" s="99"/>
      <c r="LH6" s="99"/>
      <c r="LI6" s="99"/>
      <c r="LJ6" s="99"/>
      <c r="LK6" s="99"/>
      <c r="LL6" s="99"/>
      <c r="LM6" s="99"/>
      <c r="LN6" s="99"/>
      <c r="LO6" s="99"/>
      <c r="LP6" s="99"/>
      <c r="LQ6" s="99"/>
      <c r="LR6" s="99"/>
      <c r="LS6" s="99"/>
      <c r="LT6" s="99"/>
      <c r="LU6" s="99"/>
      <c r="LV6" s="99"/>
      <c r="LW6" s="99"/>
      <c r="LX6" s="99"/>
      <c r="LY6" s="99"/>
      <c r="LZ6" s="99"/>
      <c r="MA6" s="99"/>
      <c r="MB6" s="99"/>
      <c r="MC6" s="99"/>
      <c r="MD6" s="99"/>
      <c r="ME6" s="99"/>
      <c r="MF6" s="99"/>
      <c r="MG6" s="99"/>
      <c r="MH6" s="99"/>
      <c r="MI6" s="99"/>
      <c r="MJ6" s="99"/>
      <c r="MK6" s="99"/>
      <c r="ML6" s="99"/>
      <c r="MM6" s="99"/>
      <c r="MN6" s="99"/>
      <c r="MO6" s="99"/>
      <c r="MP6" s="99"/>
      <c r="MQ6" s="99"/>
      <c r="MR6" s="99"/>
      <c r="MS6" s="99"/>
      <c r="MT6" s="99"/>
      <c r="MU6" s="99"/>
      <c r="MV6" s="99"/>
      <c r="MW6" s="99"/>
      <c r="MX6" s="99"/>
      <c r="MY6" s="99"/>
      <c r="MZ6" s="99"/>
      <c r="NA6" s="99"/>
      <c r="NB6" s="99"/>
      <c r="NC6" s="99"/>
      <c r="ND6" s="99"/>
      <c r="NE6" s="99"/>
      <c r="NF6" s="99"/>
      <c r="NG6" s="99"/>
      <c r="NH6" s="99"/>
      <c r="NI6" s="99"/>
      <c r="NJ6" s="99"/>
      <c r="NK6" s="99"/>
      <c r="NL6" s="99"/>
      <c r="NM6" s="99"/>
      <c r="NN6" s="99"/>
      <c r="NO6" s="99"/>
      <c r="NP6" s="99"/>
      <c r="NQ6" s="99"/>
      <c r="NR6" s="99"/>
      <c r="NS6" s="99"/>
      <c r="NT6" s="99"/>
      <c r="NU6" s="99"/>
      <c r="NV6" s="99"/>
      <c r="NW6" s="99"/>
      <c r="NX6" s="99"/>
      <c r="NY6" s="99"/>
      <c r="NZ6" s="99"/>
      <c r="OA6" s="99"/>
      <c r="OB6" s="99"/>
      <c r="OC6" s="99"/>
      <c r="OD6" s="99"/>
      <c r="OE6" s="99"/>
      <c r="OF6" s="99"/>
      <c r="OG6" s="99"/>
      <c r="OH6" s="99"/>
      <c r="OI6" s="99"/>
      <c r="OJ6" s="99"/>
      <c r="OK6" s="99"/>
      <c r="OL6" s="99"/>
      <c r="OM6" s="99"/>
      <c r="ON6" s="99"/>
      <c r="OO6" s="99"/>
      <c r="OP6" s="99"/>
      <c r="OQ6" s="99"/>
      <c r="OR6" s="99"/>
      <c r="OS6" s="99"/>
      <c r="OT6" s="99"/>
      <c r="OU6" s="99"/>
      <c r="OV6" s="99"/>
      <c r="OW6" s="99"/>
      <c r="OX6" s="99"/>
      <c r="OY6" s="99"/>
      <c r="OZ6" s="99"/>
      <c r="PA6" s="99"/>
      <c r="PB6" s="99"/>
      <c r="PC6" s="99"/>
      <c r="PD6" s="99"/>
      <c r="PE6" s="99"/>
      <c r="PF6" s="99"/>
      <c r="PG6" s="99"/>
      <c r="PH6" s="99"/>
      <c r="PI6" s="99"/>
      <c r="PJ6" s="99"/>
      <c r="PK6" s="99"/>
      <c r="PL6" s="99"/>
      <c r="PM6" s="99"/>
      <c r="PN6" s="99"/>
      <c r="PO6" s="99"/>
      <c r="PP6" s="99"/>
      <c r="PQ6" s="99"/>
      <c r="PR6" s="99"/>
      <c r="PS6" s="99"/>
      <c r="PT6" s="99"/>
      <c r="PU6" s="99"/>
      <c r="PV6" s="99"/>
      <c r="PW6" s="99"/>
      <c r="PX6" s="99"/>
      <c r="PY6" s="99"/>
      <c r="PZ6" s="99"/>
      <c r="QA6" s="99"/>
      <c r="QB6" s="99"/>
      <c r="QC6" s="99"/>
      <c r="QD6" s="99"/>
      <c r="QE6" s="99"/>
      <c r="QF6" s="99"/>
      <c r="QG6" s="99"/>
      <c r="QH6" s="99"/>
      <c r="QI6" s="99"/>
      <c r="QJ6" s="99"/>
      <c r="QK6" s="99"/>
      <c r="QL6" s="99"/>
      <c r="QM6" s="99"/>
      <c r="QN6" s="99"/>
      <c r="QO6" s="99"/>
      <c r="QP6" s="99"/>
      <c r="QQ6" s="99"/>
      <c r="QR6" s="99"/>
      <c r="QS6" s="99"/>
      <c r="QT6" s="99"/>
      <c r="QU6" s="99"/>
      <c r="QV6" s="99"/>
      <c r="QW6" s="99"/>
      <c r="QX6" s="99"/>
      <c r="QY6" s="99"/>
      <c r="QZ6" s="99"/>
      <c r="RA6" s="99"/>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U1">
      <selection sqref="A1:A1048576"/>
      <pageMargins left="0.7" right="0.7" top="0.75" bottom="0.75" header="0.3" footer="0.3"/>
      <pageSetup paperSize="3" scale="60" orientation="landscape" r:id="rId2"/>
    </customSheetView>
  </customSheetViews>
  <mergeCells count="2">
    <mergeCell ref="N3:S3"/>
    <mergeCell ref="U3:X3"/>
  </mergeCells>
  <dataValidations count="4">
    <dataValidation type="list" allowBlank="1" showInputMessage="1" showErrorMessage="1" sqref="F5">
      <formula1>INDIRECT($F5)</formula1>
    </dataValidation>
    <dataValidation type="decimal" operator="greaterThan" allowBlank="1" showInputMessage="1" showErrorMessage="1" errorTitle="Overhead" error="Overhead must be greater than zero." sqref="M5">
      <formula1>0</formula1>
    </dataValidation>
    <dataValidation type="decimal" operator="greaterThanOrEqual" allowBlank="1" showInputMessage="1" sqref="G5">
      <formula1>0</formula1>
    </dataValidation>
    <dataValidation type="decimal" operator="greaterThan" allowBlank="1" showInputMessage="1" showErrorMessage="1" errorTitle="Measure Life" error="Measure Life must be greater than zero." sqref="D5">
      <formula1>0</formula1>
    </dataValidation>
  </dataValidations>
  <hyperlinks>
    <hyperlink ref="A1" location="'Electric CE'!A1" display="Rtn to Summary"/>
  </hyperlinks>
  <pageMargins left="0.48" right="0.21" top="0.75" bottom="0.75" header="0.3" footer="0.3"/>
  <pageSetup paperSize="3" scale="45" orientation="landscape" r:id="rId3"/>
</worksheet>
</file>

<file path=xl/worksheets/sheet21.xml><?xml version="1.0" encoding="utf-8"?>
<worksheet xmlns="http://schemas.openxmlformats.org/spreadsheetml/2006/main" xmlns:r="http://schemas.openxmlformats.org/officeDocument/2006/relationships">
  <sheetPr>
    <tabColor theme="2" tint="-0.249977111117893"/>
  </sheetPr>
  <dimension ref="A1:SU17"/>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36.42578125" style="98" customWidth="1"/>
    <col min="4" max="4" width="10" style="98" customWidth="1"/>
    <col min="5" max="5" width="13.28515625" style="98" customWidth="1"/>
    <col min="6" max="6" width="20.7109375" style="98" customWidth="1"/>
    <col min="7" max="7" width="9.28515625" style="98" customWidth="1"/>
    <col min="8" max="8" width="16.28515625" style="98" customWidth="1"/>
    <col min="9" max="9" width="17.7109375" style="98" customWidth="1"/>
    <col min="10" max="10" width="17" style="98" customWidth="1"/>
    <col min="11" max="11" width="15.85546875" style="98" customWidth="1"/>
    <col min="12" max="12" width="14" style="98" customWidth="1"/>
    <col min="13" max="13" width="14.140625" style="98" customWidth="1"/>
    <col min="14" max="14" width="18.7109375" style="98" customWidth="1"/>
    <col min="15" max="15" width="17" style="98" customWidth="1"/>
    <col min="16" max="16" width="16.85546875" style="98" customWidth="1"/>
    <col min="17" max="17" width="20.140625" style="98" customWidth="1"/>
    <col min="18" max="18" width="14.7109375" style="98" customWidth="1"/>
    <col min="19" max="19" width="19.5703125" style="98" customWidth="1"/>
    <col min="20" max="20" width="12.7109375" style="98" customWidth="1"/>
    <col min="21" max="21" width="18.7109375" style="98" customWidth="1"/>
    <col min="22" max="22" width="16" style="98" customWidth="1"/>
    <col min="23" max="23" width="16.85546875" style="98" customWidth="1"/>
    <col min="24" max="24" width="18.28515625" style="98" customWidth="1"/>
    <col min="25" max="25" width="12" style="98" customWidth="1"/>
    <col min="26" max="26" width="4.28515625" style="97" customWidth="1"/>
    <col min="27" max="27" width="17.42578125" style="97" customWidth="1"/>
    <col min="28" max="28" width="19.140625" style="97" customWidth="1"/>
    <col min="29" max="29" width="11.28515625" style="97" customWidth="1"/>
    <col min="30" max="30" width="20.5703125" style="97" customWidth="1"/>
    <col min="31" max="31" width="12" style="97" customWidth="1"/>
    <col min="32" max="67" width="9.140625" style="97"/>
    <col min="68" max="16384" width="9.140625" style="98"/>
  </cols>
  <sheetData>
    <row r="1" spans="1:515" ht="26.25">
      <c r="A1" s="1454" t="s">
        <v>680</v>
      </c>
      <c r="B1" t="s">
        <v>575</v>
      </c>
    </row>
    <row r="2" spans="1:515">
      <c r="B2" s="832" t="s">
        <v>605</v>
      </c>
      <c r="C2" s="833">
        <v>8.1000000000000003E-2</v>
      </c>
    </row>
    <row r="3" spans="1:515" s="341" customFormat="1" ht="15.75" thickBot="1">
      <c r="A3" s="340"/>
      <c r="C3" s="607"/>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515" ht="45.75" thickBot="1">
      <c r="B4" s="601" t="s">
        <v>2</v>
      </c>
      <c r="C4" s="602" t="s">
        <v>3</v>
      </c>
      <c r="D4" s="602" t="s">
        <v>1</v>
      </c>
      <c r="E4" s="602" t="s">
        <v>141</v>
      </c>
      <c r="F4" s="602" t="s">
        <v>4</v>
      </c>
      <c r="G4" s="602" t="s">
        <v>571</v>
      </c>
      <c r="H4" s="602" t="s">
        <v>44</v>
      </c>
      <c r="I4" s="602" t="s">
        <v>48</v>
      </c>
      <c r="J4" s="602" t="s">
        <v>50</v>
      </c>
      <c r="K4" s="602" t="s">
        <v>97</v>
      </c>
      <c r="L4" s="602" t="s">
        <v>45</v>
      </c>
      <c r="M4" s="602" t="s">
        <v>272</v>
      </c>
      <c r="N4" s="602" t="s">
        <v>8</v>
      </c>
      <c r="O4" s="602" t="s">
        <v>46</v>
      </c>
      <c r="P4" s="602" t="s">
        <v>47</v>
      </c>
      <c r="Q4" s="602" t="s">
        <v>51</v>
      </c>
      <c r="R4" s="602" t="s">
        <v>9</v>
      </c>
      <c r="S4" s="602" t="s">
        <v>5</v>
      </c>
      <c r="T4" s="602" t="s">
        <v>7</v>
      </c>
      <c r="U4" s="602" t="s">
        <v>10</v>
      </c>
      <c r="V4" s="602" t="s">
        <v>11</v>
      </c>
      <c r="W4" s="602" t="s">
        <v>52</v>
      </c>
      <c r="X4" s="602" t="s">
        <v>572</v>
      </c>
      <c r="Y4" s="602" t="s">
        <v>6</v>
      </c>
      <c r="Z4" s="602"/>
      <c r="AA4" s="602" t="s">
        <v>573</v>
      </c>
      <c r="AB4" s="602" t="s">
        <v>356</v>
      </c>
      <c r="AC4" s="602" t="s">
        <v>125</v>
      </c>
      <c r="AD4" s="602" t="s">
        <v>293</v>
      </c>
      <c r="AE4" s="602" t="s">
        <v>123</v>
      </c>
    </row>
    <row r="5" spans="1:515" s="97" customFormat="1">
      <c r="B5" s="111" t="s">
        <v>89</v>
      </c>
      <c r="C5" s="175" t="s">
        <v>534</v>
      </c>
      <c r="D5" s="115">
        <v>10</v>
      </c>
      <c r="E5" s="603">
        <f t="shared" ref="E5:E12" si="0">(L5/$L$13)*D5</f>
        <v>3.6427320490367778</v>
      </c>
      <c r="F5" s="118" t="s">
        <v>40</v>
      </c>
      <c r="G5" s="119">
        <v>1</v>
      </c>
      <c r="H5" s="120">
        <v>26000000</v>
      </c>
      <c r="I5" s="1326">
        <v>5980000</v>
      </c>
      <c r="J5" s="1327">
        <v>11700000</v>
      </c>
      <c r="K5" s="1327">
        <f t="shared" ref="K5:K12" si="1">IF(J5&gt;I5,J5-I5,0)</f>
        <v>5720000</v>
      </c>
      <c r="L5" s="121">
        <f>H5*G5</f>
        <v>26000000</v>
      </c>
      <c r="M5" s="1326">
        <v>1868051.7840227343</v>
      </c>
      <c r="N5" s="1326">
        <f>M5*G5</f>
        <v>1868051.7840227343</v>
      </c>
      <c r="O5" s="1326">
        <f>I5*G5</f>
        <v>5980000</v>
      </c>
      <c r="P5" s="1326">
        <f>K5*G5</f>
        <v>5720000</v>
      </c>
      <c r="Q5" s="1326">
        <f>P5+O5</f>
        <v>11700000</v>
      </c>
      <c r="R5" s="1326">
        <v>0</v>
      </c>
      <c r="S5" s="1326">
        <f t="shared" ref="S5:S12" si="2">N5+Q5+R5</f>
        <v>13568051.784022734</v>
      </c>
      <c r="T5" s="1326"/>
      <c r="U5" s="1326">
        <f>S5/(1+$C$2)^1</f>
        <v>12551389.25441511</v>
      </c>
      <c r="V5" s="1326">
        <f>T5/(1+$C$2)^1</f>
        <v>0</v>
      </c>
      <c r="W5" s="865">
        <f>IF(L5=0,0,(HLOOKUP(F5,'2012-2013 CE W T&amp;D &amp; ConsCredit'!$C$6:$P$36,D5+1,FALSE)))</f>
        <v>0.7822748356026008</v>
      </c>
      <c r="X5" s="1326">
        <f t="shared" ref="X5:X12" si="3">W5*L5</f>
        <v>20339145.725667622</v>
      </c>
      <c r="Y5" s="129">
        <f>(X5+V5)/U5</f>
        <v>1.6204696797617897</v>
      </c>
      <c r="Z5" s="130"/>
      <c r="AA5" s="1326">
        <f>S5-P5-R5</f>
        <v>7848051.7840227336</v>
      </c>
      <c r="AB5" s="1326">
        <f>AA5/(1+$C$2)^1</f>
        <v>7259992.3996510031</v>
      </c>
      <c r="AC5" s="865">
        <f>IF(L5=0,0,(HLOOKUP(F5,'2012-2013 CE W T&amp;D No ConsCredi'!$C$6:$P$36,D5+1,FALSE)))</f>
        <v>0.71115894145690994</v>
      </c>
      <c r="AD5" s="1326">
        <f>AC5*L5</f>
        <v>18490132.477879658</v>
      </c>
      <c r="AE5" s="131">
        <f>AD5/AB5</f>
        <v>2.5468528698140926</v>
      </c>
    </row>
    <row r="6" spans="1:515" s="97" customFormat="1">
      <c r="B6" s="144" t="s">
        <v>89</v>
      </c>
      <c r="C6" s="183" t="s">
        <v>535</v>
      </c>
      <c r="D6" s="105">
        <v>15</v>
      </c>
      <c r="E6" s="604">
        <f t="shared" si="0"/>
        <v>0.84063047285464099</v>
      </c>
      <c r="F6" s="106" t="s">
        <v>41</v>
      </c>
      <c r="G6" s="107">
        <v>1</v>
      </c>
      <c r="H6" s="145">
        <v>4000000</v>
      </c>
      <c r="I6" s="1328">
        <v>920000</v>
      </c>
      <c r="J6" s="1329">
        <v>2080000</v>
      </c>
      <c r="K6" s="1329">
        <f t="shared" si="1"/>
        <v>1160000</v>
      </c>
      <c r="L6" s="146">
        <f t="shared" ref="L6:L12" si="4">H6*G6</f>
        <v>4000000</v>
      </c>
      <c r="M6" s="1328">
        <v>333580.67571834545</v>
      </c>
      <c r="N6" s="1328">
        <f t="shared" ref="N6:N12" si="5">M6*G6</f>
        <v>333580.67571834545</v>
      </c>
      <c r="O6" s="1328">
        <f t="shared" ref="O6:O12" si="6">I6*G6</f>
        <v>920000</v>
      </c>
      <c r="P6" s="1328">
        <f t="shared" ref="P6:P12" si="7">K6*G6</f>
        <v>1160000</v>
      </c>
      <c r="Q6" s="1328">
        <f t="shared" ref="Q6:Q12" si="8">P6+O6</f>
        <v>2080000</v>
      </c>
      <c r="R6" s="1328">
        <v>0</v>
      </c>
      <c r="S6" s="1328">
        <f t="shared" si="2"/>
        <v>2413580.6757183457</v>
      </c>
      <c r="T6" s="1328"/>
      <c r="U6" s="1328">
        <f t="shared" ref="U6:U12" si="9">S6/(1+$C$2)^1</f>
        <v>2232729.5797579517</v>
      </c>
      <c r="V6" s="1328">
        <f>T6/(1+$C$2)^1</f>
        <v>0</v>
      </c>
      <c r="W6" s="867">
        <f>IF(L6=0,0,(HLOOKUP(F6,'2012-2013 CE W T&amp;D &amp; ConsCredit'!$C$6:$P$36,D6+1,FALSE)))</f>
        <v>0.96735149139522703</v>
      </c>
      <c r="X6" s="1328">
        <f t="shared" si="3"/>
        <v>3869405.9655809081</v>
      </c>
      <c r="Y6" s="91">
        <f>(X6+V6)/U6</f>
        <v>1.7330383404515952</v>
      </c>
      <c r="Z6" s="250"/>
      <c r="AA6" s="1328">
        <f t="shared" ref="AA6:AA12" si="10">S6-P6-R6</f>
        <v>1253580.6757183457</v>
      </c>
      <c r="AB6" s="1328">
        <f t="shared" ref="AB6:AB12" si="11">AA6/(1+$C$2)^1</f>
        <v>1159649.0987218739</v>
      </c>
      <c r="AC6" s="867">
        <f>IF(L6=0,0,(HLOOKUP(F6,'2012-2013 CE W T&amp;D No ConsCredi'!$C$6:$P$36,D6+1,FALSE)))</f>
        <v>0.87941044672293356</v>
      </c>
      <c r="AD6" s="1328">
        <f t="shared" ref="AD6:AD12" si="12">AC6*L6</f>
        <v>3517641.7868917342</v>
      </c>
      <c r="AE6" s="93">
        <f>AD6/AB6</f>
        <v>3.033367413270756</v>
      </c>
    </row>
    <row r="7" spans="1:515" s="97" customFormat="1">
      <c r="B7" s="144" t="s">
        <v>89</v>
      </c>
      <c r="C7" s="183" t="s">
        <v>536</v>
      </c>
      <c r="D7" s="105">
        <v>5</v>
      </c>
      <c r="E7" s="604">
        <f t="shared" si="0"/>
        <v>0.37828371278458844</v>
      </c>
      <c r="F7" s="106" t="s">
        <v>41</v>
      </c>
      <c r="G7" s="107">
        <v>1</v>
      </c>
      <c r="H7" s="145">
        <v>5400000</v>
      </c>
      <c r="I7" s="1328">
        <v>486000</v>
      </c>
      <c r="J7" s="1329">
        <v>864000</v>
      </c>
      <c r="K7" s="1329">
        <f t="shared" si="1"/>
        <v>378000</v>
      </c>
      <c r="L7" s="146">
        <f t="shared" si="4"/>
        <v>5400000</v>
      </c>
      <c r="M7" s="1328">
        <v>360267.12977581308</v>
      </c>
      <c r="N7" s="1328">
        <f t="shared" si="5"/>
        <v>360267.12977581308</v>
      </c>
      <c r="O7" s="1328">
        <f t="shared" si="6"/>
        <v>486000</v>
      </c>
      <c r="P7" s="1328">
        <f t="shared" si="7"/>
        <v>378000</v>
      </c>
      <c r="Q7" s="1328">
        <f t="shared" si="8"/>
        <v>864000</v>
      </c>
      <c r="R7" s="1328">
        <v>0</v>
      </c>
      <c r="S7" s="1328">
        <f t="shared" si="2"/>
        <v>1224267.1297758131</v>
      </c>
      <c r="T7" s="1328"/>
      <c r="U7" s="1328">
        <f t="shared" si="9"/>
        <v>1132532.0349452479</v>
      </c>
      <c r="V7" s="1328">
        <f t="shared" ref="V7:V12" si="13">T7/(1+$C$2)^1</f>
        <v>0</v>
      </c>
      <c r="W7" s="867">
        <f>IF(L7=0,0,(HLOOKUP(F7,'2012-2013 CE W T&amp;D &amp; ConsCredit'!$C$6:$P$36,D7+1,FALSE)))</f>
        <v>0.40986313763769266</v>
      </c>
      <c r="X7" s="1328">
        <f t="shared" si="3"/>
        <v>2213260.9432435404</v>
      </c>
      <c r="Y7" s="91">
        <f t="shared" ref="Y7:Y12" si="14">(X7+V7)/U7</f>
        <v>1.9542590186868667</v>
      </c>
      <c r="Z7" s="250"/>
      <c r="AA7" s="1328">
        <f t="shared" si="10"/>
        <v>846267.12977581308</v>
      </c>
      <c r="AB7" s="1328">
        <f t="shared" si="11"/>
        <v>782855.80922831921</v>
      </c>
      <c r="AC7" s="867">
        <f>IF(L7=0,0,(HLOOKUP(F7,'2012-2013 CE W T&amp;D No ConsCredi'!$C$6:$P$36,D7+1,FALSE)))</f>
        <v>0.37260285239790247</v>
      </c>
      <c r="AD7" s="1328">
        <f t="shared" si="12"/>
        <v>2012055.4029486733</v>
      </c>
      <c r="AE7" s="93">
        <f t="shared" ref="AE7:AE13" si="15">AD7/AB7</f>
        <v>2.5701481412420089</v>
      </c>
    </row>
    <row r="8" spans="1:515" s="97" customFormat="1">
      <c r="B8" s="144" t="s">
        <v>89</v>
      </c>
      <c r="C8" s="183" t="s">
        <v>537</v>
      </c>
      <c r="D8" s="105">
        <v>15</v>
      </c>
      <c r="E8" s="604">
        <f t="shared" si="0"/>
        <v>2.8161120840630471</v>
      </c>
      <c r="F8" s="106" t="s">
        <v>41</v>
      </c>
      <c r="G8" s="107">
        <v>1</v>
      </c>
      <c r="H8" s="145">
        <v>13400000</v>
      </c>
      <c r="I8" s="1328">
        <v>3216000</v>
      </c>
      <c r="J8" s="1328">
        <v>7236000.0000000009</v>
      </c>
      <c r="K8" s="1328">
        <f t="shared" si="1"/>
        <v>4020000.0000000009</v>
      </c>
      <c r="L8" s="146">
        <f t="shared" si="4"/>
        <v>13400000</v>
      </c>
      <c r="M8" s="1328">
        <v>893996.2109251658</v>
      </c>
      <c r="N8" s="1328">
        <f t="shared" si="5"/>
        <v>893996.2109251658</v>
      </c>
      <c r="O8" s="1328">
        <f t="shared" si="6"/>
        <v>3216000</v>
      </c>
      <c r="P8" s="1328">
        <f t="shared" si="7"/>
        <v>4020000.0000000009</v>
      </c>
      <c r="Q8" s="1328">
        <f t="shared" si="8"/>
        <v>7236000.0000000009</v>
      </c>
      <c r="R8" s="1328">
        <v>0</v>
      </c>
      <c r="S8" s="1328">
        <f t="shared" si="2"/>
        <v>8129996.2109251665</v>
      </c>
      <c r="T8" s="1328"/>
      <c r="U8" s="1328">
        <f t="shared" si="9"/>
        <v>7520810.5558974715</v>
      </c>
      <c r="V8" s="1328">
        <f t="shared" si="13"/>
        <v>0</v>
      </c>
      <c r="W8" s="867">
        <f>IF(L8=0,0,(HLOOKUP(F8,'2012-2013 CE W T&amp;D &amp; ConsCredit'!$C$6:$P$36,D8+1,FALSE)))</f>
        <v>0.96735149139522703</v>
      </c>
      <c r="X8" s="1328">
        <f t="shared" si="3"/>
        <v>12962509.984696042</v>
      </c>
      <c r="Y8" s="91">
        <f t="shared" si="14"/>
        <v>1.7235522538899004</v>
      </c>
      <c r="Z8" s="250"/>
      <c r="AA8" s="1328">
        <f t="shared" si="10"/>
        <v>4109996.2109251656</v>
      </c>
      <c r="AB8" s="1328">
        <f t="shared" si="11"/>
        <v>3802031.647479339</v>
      </c>
      <c r="AC8" s="867">
        <f>IF(L8=0,0,(HLOOKUP(F8,'2012-2013 CE W T&amp;D No ConsCredi'!$C$6:$P$36,D8+1,FALSE)))</f>
        <v>0.87941044672293356</v>
      </c>
      <c r="AD8" s="1328">
        <f t="shared" si="12"/>
        <v>11784099.986087309</v>
      </c>
      <c r="AE8" s="93">
        <f t="shared" si="15"/>
        <v>3.0994218561804714</v>
      </c>
    </row>
    <row r="9" spans="1:515" s="97" customFormat="1">
      <c r="B9" s="144" t="s">
        <v>89</v>
      </c>
      <c r="C9" s="183" t="s">
        <v>538</v>
      </c>
      <c r="D9" s="105">
        <v>15</v>
      </c>
      <c r="E9" s="604">
        <f t="shared" si="0"/>
        <v>2.1436077057793343</v>
      </c>
      <c r="F9" s="106" t="s">
        <v>37</v>
      </c>
      <c r="G9" s="107">
        <v>1</v>
      </c>
      <c r="H9" s="145">
        <v>10200000</v>
      </c>
      <c r="I9" s="1328">
        <v>2040000</v>
      </c>
      <c r="J9" s="1328">
        <v>2040000</v>
      </c>
      <c r="K9" s="1328">
        <f t="shared" si="1"/>
        <v>0</v>
      </c>
      <c r="L9" s="146">
        <f t="shared" si="4"/>
        <v>10200000</v>
      </c>
      <c r="M9" s="1328">
        <v>680504.57846542471</v>
      </c>
      <c r="N9" s="1328">
        <f t="shared" si="5"/>
        <v>680504.57846542471</v>
      </c>
      <c r="O9" s="1328">
        <f t="shared" si="6"/>
        <v>2040000</v>
      </c>
      <c r="P9" s="1328">
        <f t="shared" si="7"/>
        <v>0</v>
      </c>
      <c r="Q9" s="1328">
        <f t="shared" si="8"/>
        <v>2040000</v>
      </c>
      <c r="R9" s="1328">
        <v>0</v>
      </c>
      <c r="S9" s="1328">
        <f t="shared" si="2"/>
        <v>2720504.5784654245</v>
      </c>
      <c r="T9" s="1328"/>
      <c r="U9" s="1328">
        <f t="shared" si="9"/>
        <v>2516655.4842418358</v>
      </c>
      <c r="V9" s="1328">
        <f t="shared" si="13"/>
        <v>0</v>
      </c>
      <c r="W9" s="867">
        <f>IF(L9=0,0,(HLOOKUP(F9,'2012-2013 CE W T&amp;D &amp; ConsCredit'!$C$6:$P$36,D9+1,FALSE)))</f>
        <v>0.95612245178574518</v>
      </c>
      <c r="X9" s="1328">
        <f t="shared" si="3"/>
        <v>9752449.0082146004</v>
      </c>
      <c r="Y9" s="91">
        <f t="shared" si="14"/>
        <v>3.8751625199714654</v>
      </c>
      <c r="Z9" s="250"/>
      <c r="AA9" s="1328">
        <f t="shared" si="10"/>
        <v>2720504.5784654245</v>
      </c>
      <c r="AB9" s="1328">
        <f t="shared" si="11"/>
        <v>2516655.4842418358</v>
      </c>
      <c r="AC9" s="867">
        <f>IF(L9=0,0,(HLOOKUP(F9,'2012-2013 CE W T&amp;D No ConsCredi'!$C$6:$P$36,D9+1,FALSE)))</f>
        <v>0.86920222889613219</v>
      </c>
      <c r="AD9" s="1328">
        <f t="shared" si="12"/>
        <v>8865862.7347405478</v>
      </c>
      <c r="AE9" s="93">
        <f t="shared" si="15"/>
        <v>3.5228750181558781</v>
      </c>
    </row>
    <row r="10" spans="1:515" s="97" customFormat="1">
      <c r="B10" s="144" t="s">
        <v>89</v>
      </c>
      <c r="C10" s="183" t="s">
        <v>539</v>
      </c>
      <c r="D10" s="105">
        <v>5</v>
      </c>
      <c r="E10" s="604">
        <f t="shared" si="0"/>
        <v>0.11733800350262696</v>
      </c>
      <c r="F10" s="106" t="s">
        <v>41</v>
      </c>
      <c r="G10" s="107">
        <v>1</v>
      </c>
      <c r="H10" s="145">
        <v>1675000</v>
      </c>
      <c r="I10" s="1328">
        <v>67000</v>
      </c>
      <c r="J10" s="1328">
        <v>103125</v>
      </c>
      <c r="K10" s="1328">
        <f t="shared" si="1"/>
        <v>36125</v>
      </c>
      <c r="L10" s="146">
        <f t="shared" si="4"/>
        <v>1675000</v>
      </c>
      <c r="M10" s="1328">
        <v>111749.52636564572</v>
      </c>
      <c r="N10" s="1328">
        <f t="shared" si="5"/>
        <v>111749.52636564572</v>
      </c>
      <c r="O10" s="1328">
        <f t="shared" si="6"/>
        <v>67000</v>
      </c>
      <c r="P10" s="1328">
        <f t="shared" si="7"/>
        <v>36125</v>
      </c>
      <c r="Q10" s="1328">
        <f t="shared" si="8"/>
        <v>103125</v>
      </c>
      <c r="R10" s="1328">
        <v>0</v>
      </c>
      <c r="S10" s="1328">
        <f t="shared" si="2"/>
        <v>214874.52636564572</v>
      </c>
      <c r="T10" s="1328"/>
      <c r="U10" s="1328">
        <f t="shared" si="9"/>
        <v>198773.84492659179</v>
      </c>
      <c r="V10" s="1328">
        <f t="shared" si="13"/>
        <v>0</v>
      </c>
      <c r="W10" s="867">
        <f>IF(L10=0,0,(HLOOKUP(F10,'2012-2013 CE W T&amp;D &amp; ConsCredit'!$C$6:$P$36,D10+1,FALSE)))</f>
        <v>0.40986313763769266</v>
      </c>
      <c r="X10" s="1328">
        <f t="shared" si="3"/>
        <v>686520.75554313522</v>
      </c>
      <c r="Y10" s="91">
        <f t="shared" si="14"/>
        <v>3.4537781155094671</v>
      </c>
      <c r="Z10" s="250"/>
      <c r="AA10" s="1328">
        <f t="shared" si="10"/>
        <v>178749.52636564572</v>
      </c>
      <c r="AB10" s="1328">
        <f t="shared" si="11"/>
        <v>165355.71356673981</v>
      </c>
      <c r="AC10" s="867">
        <f>IF(L10=0,0,(HLOOKUP(F10,'2012-2013 CE W T&amp;D No ConsCredi'!$C$6:$P$36,D10+1,FALSE)))</f>
        <v>0.37260285239790247</v>
      </c>
      <c r="AD10" s="1328">
        <f t="shared" si="12"/>
        <v>624109.77776648663</v>
      </c>
      <c r="AE10" s="93">
        <f t="shared" si="15"/>
        <v>3.7743466149694758</v>
      </c>
    </row>
    <row r="11" spans="1:515" s="97" customFormat="1">
      <c r="B11" s="144" t="s">
        <v>89</v>
      </c>
      <c r="C11" s="183" t="s">
        <v>540</v>
      </c>
      <c r="D11" s="105">
        <v>15</v>
      </c>
      <c r="E11" s="604">
        <f t="shared" si="0"/>
        <v>1.5131348511383538</v>
      </c>
      <c r="F11" s="106" t="s">
        <v>41</v>
      </c>
      <c r="G11" s="107">
        <v>1</v>
      </c>
      <c r="H11" s="145">
        <v>7200000</v>
      </c>
      <c r="I11" s="1328">
        <v>360000</v>
      </c>
      <c r="J11" s="1328">
        <v>1800000</v>
      </c>
      <c r="K11" s="1328">
        <f t="shared" si="1"/>
        <v>1440000</v>
      </c>
      <c r="L11" s="146">
        <f t="shared" si="4"/>
        <v>7200000</v>
      </c>
      <c r="M11" s="1328">
        <v>800593.62172402907</v>
      </c>
      <c r="N11" s="1328">
        <f t="shared" si="5"/>
        <v>800593.62172402907</v>
      </c>
      <c r="O11" s="1328">
        <f t="shared" si="6"/>
        <v>360000</v>
      </c>
      <c r="P11" s="1328">
        <f t="shared" si="7"/>
        <v>1440000</v>
      </c>
      <c r="Q11" s="1328">
        <f t="shared" si="8"/>
        <v>1800000</v>
      </c>
      <c r="R11" s="1328">
        <v>0</v>
      </c>
      <c r="S11" s="1328">
        <f t="shared" si="2"/>
        <v>2600593.6217240291</v>
      </c>
      <c r="T11" s="1328"/>
      <c r="U11" s="1328">
        <f t="shared" si="9"/>
        <v>2405729.5298094628</v>
      </c>
      <c r="V11" s="1328">
        <f t="shared" si="13"/>
        <v>0</v>
      </c>
      <c r="W11" s="867">
        <f>IF(L11=0,0,(HLOOKUP(F11,'2012-2013 CE W T&amp;D &amp; ConsCredit'!$C$6:$P$36,D11+1,FALSE)))</f>
        <v>0.96735149139522703</v>
      </c>
      <c r="X11" s="1328">
        <f t="shared" si="3"/>
        <v>6964930.7380456347</v>
      </c>
      <c r="Y11" s="91">
        <f t="shared" si="14"/>
        <v>2.8951428877365393</v>
      </c>
      <c r="Z11" s="250"/>
      <c r="AA11" s="1328">
        <f t="shared" si="10"/>
        <v>1160593.6217240291</v>
      </c>
      <c r="AB11" s="1328">
        <f t="shared" si="11"/>
        <v>1073629.6223164008</v>
      </c>
      <c r="AC11" s="867">
        <f>IF(L11=0,0,(HLOOKUP(F11,'2012-2013 CE W T&amp;D No ConsCredi'!$C$6:$P$36,D11+1,FALSE)))</f>
        <v>0.87941044672293356</v>
      </c>
      <c r="AD11" s="1328">
        <f t="shared" si="12"/>
        <v>6331755.2164051216</v>
      </c>
      <c r="AE11" s="93">
        <f t="shared" si="15"/>
        <v>5.8975228372928976</v>
      </c>
    </row>
    <row r="12" spans="1:515" s="97" customFormat="1" ht="15.75" thickBot="1">
      <c r="B12" s="149" t="s">
        <v>89</v>
      </c>
      <c r="C12" s="335" t="s">
        <v>541</v>
      </c>
      <c r="D12" s="150">
        <v>15</v>
      </c>
      <c r="E12" s="952">
        <f t="shared" si="0"/>
        <v>0.73555166374781089</v>
      </c>
      <c r="F12" s="151" t="s">
        <v>41</v>
      </c>
      <c r="G12" s="152">
        <v>1</v>
      </c>
      <c r="H12" s="153">
        <v>3500000</v>
      </c>
      <c r="I12" s="1330">
        <v>634515</v>
      </c>
      <c r="J12" s="1330">
        <v>906450</v>
      </c>
      <c r="K12" s="1330">
        <f t="shared" si="1"/>
        <v>271935</v>
      </c>
      <c r="L12" s="154">
        <f t="shared" si="4"/>
        <v>3500000</v>
      </c>
      <c r="M12" s="1330">
        <v>233506.47300284178</v>
      </c>
      <c r="N12" s="1330">
        <f t="shared" si="5"/>
        <v>233506.47300284178</v>
      </c>
      <c r="O12" s="1330">
        <f t="shared" si="6"/>
        <v>634515</v>
      </c>
      <c r="P12" s="1330">
        <f t="shared" si="7"/>
        <v>271935</v>
      </c>
      <c r="Q12" s="1330">
        <f t="shared" si="8"/>
        <v>906450</v>
      </c>
      <c r="R12" s="1330">
        <v>0</v>
      </c>
      <c r="S12" s="1330">
        <f t="shared" si="2"/>
        <v>1139956.4730028417</v>
      </c>
      <c r="T12" s="1330"/>
      <c r="U12" s="1330">
        <f t="shared" si="9"/>
        <v>1054538.8279397241</v>
      </c>
      <c r="V12" s="1330">
        <f t="shared" si="13"/>
        <v>0</v>
      </c>
      <c r="W12" s="895">
        <f>IF(L12=0,0,(HLOOKUP(F12,'2012-2013 CE W T&amp;D &amp; ConsCredit'!$C$6:$P$36,D12+1,FALSE)))</f>
        <v>0.96735149139522703</v>
      </c>
      <c r="X12" s="1330">
        <f t="shared" si="3"/>
        <v>3385730.2198832948</v>
      </c>
      <c r="Y12" s="95">
        <f t="shared" si="14"/>
        <v>3.2106264180884367</v>
      </c>
      <c r="Z12" s="336"/>
      <c r="AA12" s="1330">
        <f t="shared" si="10"/>
        <v>868021.4730028417</v>
      </c>
      <c r="AB12" s="1330">
        <f t="shared" si="11"/>
        <v>802980.08603408118</v>
      </c>
      <c r="AC12" s="895">
        <f>IF(L12=0,0,(HLOOKUP(F12,'2012-2013 CE W T&amp;D No ConsCredi'!$C$6:$P$36,D12+1,FALSE)))</f>
        <v>0.87941044672293356</v>
      </c>
      <c r="AD12" s="1330">
        <f t="shared" si="12"/>
        <v>3077936.5635302677</v>
      </c>
      <c r="AE12" s="96">
        <f t="shared" si="15"/>
        <v>3.833141838837121</v>
      </c>
    </row>
    <row r="13" spans="1:515" s="220" customFormat="1" thickBot="1">
      <c r="A13" s="99"/>
      <c r="B13" s="842"/>
      <c r="C13" s="862" t="s">
        <v>568</v>
      </c>
      <c r="D13" s="843"/>
      <c r="E13" s="974">
        <f>SUM(E5:E12)</f>
        <v>12.187390542907181</v>
      </c>
      <c r="F13" s="843"/>
      <c r="G13" s="843"/>
      <c r="H13" s="843"/>
      <c r="I13" s="1318"/>
      <c r="J13" s="1318"/>
      <c r="K13" s="1318"/>
      <c r="L13" s="831">
        <f>SUM(L5:L12)</f>
        <v>71375000</v>
      </c>
      <c r="M13" s="1311"/>
      <c r="N13" s="1311">
        <f t="shared" ref="N13:V13" si="16">SUM(N5:N12)</f>
        <v>5282250</v>
      </c>
      <c r="O13" s="1311">
        <f t="shared" si="16"/>
        <v>13703515</v>
      </c>
      <c r="P13" s="1311">
        <f t="shared" si="16"/>
        <v>13026060</v>
      </c>
      <c r="Q13" s="1287">
        <f t="shared" si="16"/>
        <v>26729575</v>
      </c>
      <c r="R13" s="1287">
        <f t="shared" si="16"/>
        <v>0</v>
      </c>
      <c r="S13" s="1287">
        <f t="shared" si="16"/>
        <v>32011825</v>
      </c>
      <c r="T13" s="1287">
        <f t="shared" si="16"/>
        <v>0</v>
      </c>
      <c r="U13" s="1287">
        <f t="shared" si="16"/>
        <v>29613159.111933395</v>
      </c>
      <c r="V13" s="1287">
        <f t="shared" si="16"/>
        <v>0</v>
      </c>
      <c r="W13" s="877"/>
      <c r="X13" s="1287">
        <f>SUM(X5:X12)</f>
        <v>60173953.340874776</v>
      </c>
      <c r="Y13" s="844">
        <f>(X13+V13)/U13</f>
        <v>2.0320004736214079</v>
      </c>
      <c r="Z13" s="848"/>
      <c r="AA13" s="1318">
        <f>SUM(AA5:AA12)</f>
        <v>18985764.999999993</v>
      </c>
      <c r="AB13" s="1318">
        <f>SUM(AB5:AB12)</f>
        <v>17563149.861239593</v>
      </c>
      <c r="AC13" s="849"/>
      <c r="AD13" s="1022">
        <f>SUM(AD5:AD12)</f>
        <v>54703593.946249805</v>
      </c>
      <c r="AE13" s="863">
        <f t="shared" si="15"/>
        <v>3.1146801330310385</v>
      </c>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99"/>
      <c r="IX13" s="99"/>
      <c r="IY13" s="99"/>
      <c r="IZ13" s="99"/>
      <c r="JA13" s="99"/>
      <c r="JB13" s="99"/>
      <c r="JC13" s="99"/>
      <c r="JD13" s="99"/>
      <c r="JE13" s="99"/>
      <c r="JF13" s="99"/>
      <c r="JG13" s="99"/>
      <c r="JH13" s="99"/>
      <c r="JI13" s="99"/>
      <c r="JJ13" s="99"/>
      <c r="JK13" s="99"/>
      <c r="JL13" s="99"/>
      <c r="JM13" s="99"/>
      <c r="JN13" s="99"/>
      <c r="JO13" s="99"/>
      <c r="JP13" s="99"/>
      <c r="JQ13" s="99"/>
      <c r="JR13" s="99"/>
      <c r="JS13" s="99"/>
      <c r="JT13" s="99"/>
      <c r="JU13" s="99"/>
      <c r="JV13" s="99"/>
      <c r="JW13" s="99"/>
      <c r="JX13" s="99"/>
      <c r="JY13" s="99"/>
      <c r="JZ13" s="99"/>
      <c r="KA13" s="99"/>
      <c r="KB13" s="99"/>
      <c r="KC13" s="99"/>
      <c r="KD13" s="99"/>
      <c r="KE13" s="99"/>
      <c r="KF13" s="99"/>
      <c r="KG13" s="99"/>
      <c r="KH13" s="99"/>
      <c r="KI13" s="99"/>
      <c r="KJ13" s="99"/>
      <c r="KK13" s="99"/>
      <c r="KL13" s="99"/>
      <c r="KM13" s="99"/>
      <c r="KN13" s="99"/>
      <c r="KO13" s="99"/>
      <c r="KP13" s="99"/>
      <c r="KQ13" s="99"/>
      <c r="KR13" s="99"/>
      <c r="KS13" s="99"/>
      <c r="KT13" s="99"/>
      <c r="KU13" s="99"/>
      <c r="KV13" s="99"/>
      <c r="KW13" s="99"/>
      <c r="KX13" s="99"/>
      <c r="KY13" s="99"/>
      <c r="KZ13" s="99"/>
      <c r="LA13" s="99"/>
      <c r="LB13" s="99"/>
      <c r="LC13" s="99"/>
      <c r="LD13" s="99"/>
      <c r="LE13" s="99"/>
      <c r="LF13" s="99"/>
      <c r="LG13" s="99"/>
      <c r="LH13" s="99"/>
      <c r="LI13" s="99"/>
      <c r="LJ13" s="99"/>
      <c r="LK13" s="99"/>
      <c r="LL13" s="99"/>
      <c r="LM13" s="99"/>
      <c r="LN13" s="99"/>
      <c r="LO13" s="99"/>
      <c r="LP13" s="99"/>
      <c r="LQ13" s="99"/>
      <c r="LR13" s="99"/>
      <c r="LS13" s="99"/>
      <c r="LT13" s="99"/>
      <c r="LU13" s="99"/>
      <c r="LV13" s="99"/>
      <c r="LW13" s="99"/>
      <c r="LX13" s="99"/>
      <c r="LY13" s="99"/>
      <c r="LZ13" s="99"/>
      <c r="MA13" s="99"/>
      <c r="MB13" s="99"/>
      <c r="MC13" s="99"/>
      <c r="MD13" s="99"/>
      <c r="ME13" s="99"/>
      <c r="MF13" s="99"/>
      <c r="MG13" s="99"/>
      <c r="MH13" s="99"/>
      <c r="MI13" s="99"/>
      <c r="MJ13" s="99"/>
      <c r="MK13" s="99"/>
      <c r="ML13" s="99"/>
      <c r="MM13" s="99"/>
      <c r="MN13" s="99"/>
      <c r="MO13" s="99"/>
      <c r="MP13" s="99"/>
      <c r="MQ13" s="99"/>
      <c r="MR13" s="99"/>
      <c r="MS13" s="99"/>
      <c r="MT13" s="99"/>
      <c r="MU13" s="99"/>
      <c r="MV13" s="99"/>
      <c r="MW13" s="99"/>
      <c r="MX13" s="99"/>
      <c r="MY13" s="99"/>
      <c r="MZ13" s="99"/>
      <c r="NA13" s="99"/>
      <c r="NB13" s="99"/>
      <c r="NC13" s="99"/>
      <c r="ND13" s="99"/>
      <c r="NE13" s="99"/>
      <c r="NF13" s="99"/>
      <c r="NG13" s="99"/>
      <c r="NH13" s="99"/>
      <c r="NI13" s="99"/>
      <c r="NJ13" s="99"/>
      <c r="NK13" s="99"/>
      <c r="NL13" s="99"/>
      <c r="NM13" s="99"/>
      <c r="NN13" s="99"/>
      <c r="NO13" s="99"/>
      <c r="NP13" s="99"/>
      <c r="NQ13" s="99"/>
      <c r="NR13" s="99"/>
      <c r="NS13" s="99"/>
      <c r="NT13" s="99"/>
      <c r="NU13" s="99"/>
      <c r="NV13" s="99"/>
      <c r="NW13" s="99"/>
      <c r="NX13" s="99"/>
      <c r="NY13" s="99"/>
      <c r="NZ13" s="99"/>
      <c r="OA13" s="99"/>
      <c r="OB13" s="99"/>
      <c r="OC13" s="99"/>
      <c r="OD13" s="99"/>
      <c r="OE13" s="99"/>
      <c r="OF13" s="99"/>
      <c r="OG13" s="99"/>
      <c r="OH13" s="99"/>
      <c r="OI13" s="99"/>
      <c r="OJ13" s="99"/>
      <c r="OK13" s="99"/>
      <c r="OL13" s="99"/>
      <c r="OM13" s="99"/>
      <c r="ON13" s="99"/>
      <c r="OO13" s="99"/>
      <c r="OP13" s="99"/>
      <c r="OQ13" s="99"/>
      <c r="OR13" s="99"/>
      <c r="OS13" s="99"/>
      <c r="OT13" s="99"/>
      <c r="OU13" s="99"/>
      <c r="OV13" s="99"/>
      <c r="OW13" s="99"/>
      <c r="OX13" s="99"/>
      <c r="OY13" s="99"/>
      <c r="OZ13" s="99"/>
      <c r="PA13" s="99"/>
      <c r="PB13" s="99"/>
      <c r="PC13" s="99"/>
      <c r="PD13" s="99"/>
      <c r="PE13" s="99"/>
      <c r="PF13" s="99"/>
      <c r="PG13" s="99"/>
      <c r="PH13" s="99"/>
      <c r="PI13" s="99"/>
      <c r="PJ13" s="99"/>
      <c r="PK13" s="99"/>
      <c r="PL13" s="99"/>
      <c r="PM13" s="99"/>
      <c r="PN13" s="99"/>
      <c r="PO13" s="99"/>
      <c r="PP13" s="99"/>
      <c r="PQ13" s="99"/>
      <c r="PR13" s="99"/>
      <c r="PS13" s="99"/>
      <c r="PT13" s="99"/>
      <c r="PU13" s="99"/>
      <c r="PV13" s="99"/>
      <c r="PW13" s="99"/>
      <c r="PX13" s="99"/>
      <c r="PY13" s="99"/>
      <c r="PZ13" s="99"/>
      <c r="QA13" s="99"/>
      <c r="QB13" s="99"/>
      <c r="QC13" s="99"/>
      <c r="QD13" s="99"/>
      <c r="QE13" s="99"/>
      <c r="QF13" s="99"/>
      <c r="QG13" s="99"/>
      <c r="QH13" s="99"/>
      <c r="QI13" s="99"/>
      <c r="QJ13" s="99"/>
      <c r="QK13" s="99"/>
      <c r="QL13" s="99"/>
      <c r="QM13" s="99"/>
      <c r="QN13" s="99"/>
      <c r="QO13" s="99"/>
      <c r="QP13" s="99"/>
      <c r="QQ13" s="99"/>
      <c r="QR13" s="99"/>
      <c r="QS13" s="99"/>
      <c r="QT13" s="99"/>
      <c r="QU13" s="99"/>
      <c r="QV13" s="99"/>
      <c r="QW13" s="99"/>
      <c r="QX13" s="99"/>
      <c r="QY13" s="99"/>
      <c r="QZ13" s="99"/>
      <c r="RA13" s="99"/>
      <c r="RB13" s="99"/>
      <c r="RC13" s="99"/>
      <c r="RD13" s="99"/>
      <c r="RE13" s="99"/>
      <c r="RF13" s="99"/>
      <c r="RG13" s="99"/>
      <c r="RH13" s="99"/>
      <c r="RI13" s="99"/>
      <c r="RJ13" s="99"/>
      <c r="RK13" s="99"/>
      <c r="RL13" s="99"/>
      <c r="RM13" s="99"/>
      <c r="RN13" s="99"/>
      <c r="RO13" s="99"/>
      <c r="RP13" s="99"/>
      <c r="RQ13" s="99"/>
      <c r="RR13" s="99"/>
      <c r="RS13" s="99"/>
      <c r="RT13" s="99"/>
      <c r="RU13" s="99"/>
      <c r="RV13" s="99"/>
      <c r="RW13" s="99"/>
      <c r="RX13" s="99"/>
      <c r="RY13" s="99"/>
      <c r="RZ13" s="99"/>
      <c r="SA13" s="99"/>
      <c r="SB13" s="99"/>
      <c r="SC13" s="99"/>
      <c r="SD13" s="99"/>
      <c r="SE13" s="99"/>
      <c r="SF13" s="99"/>
      <c r="SG13" s="99"/>
      <c r="SH13" s="99"/>
      <c r="SI13" s="99"/>
      <c r="SJ13" s="99"/>
      <c r="SK13" s="99"/>
      <c r="SL13" s="99"/>
      <c r="SM13" s="99"/>
      <c r="SN13" s="99"/>
      <c r="SO13" s="99"/>
      <c r="SP13" s="99"/>
      <c r="SQ13" s="99"/>
      <c r="SR13" s="99"/>
      <c r="SS13" s="99"/>
      <c r="ST13" s="99"/>
      <c r="SU13" s="99"/>
    </row>
    <row r="16" spans="1:515">
      <c r="O16" s="953"/>
    </row>
    <row r="17" spans="15:15">
      <c r="O17" s="953"/>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V1">
      <selection sqref="A1:A1048576"/>
      <pageMargins left="0.7" right="0.7" top="0.75" bottom="0.75" header="0.3" footer="0.3"/>
      <pageSetup paperSize="3" scale="60" orientation="landscape" r:id="rId2"/>
    </customSheetView>
  </customSheetViews>
  <mergeCells count="2">
    <mergeCell ref="N3:S3"/>
    <mergeCell ref="U3:X3"/>
  </mergeCells>
  <dataValidations count="6">
    <dataValidation type="list" allowBlank="1" showInputMessage="1" showErrorMessage="1" sqref="F5:F12">
      <formula1>INDIRECT($F5)</formula1>
    </dataValidation>
    <dataValidation allowBlank="1" showErrorMessage="1" prompt="_x000a__x000a_" sqref="T5:T12"/>
    <dataValidation type="decimal" operator="greaterThan" allowBlank="1" showInputMessage="1" showErrorMessage="1" errorTitle="Measure Life" error="Measure Life must be greater than zero." sqref="D5:D12">
      <formula1>0</formula1>
    </dataValidation>
    <dataValidation allowBlank="1" showErrorMessage="1" sqref="J5:J12"/>
    <dataValidation type="decimal" operator="greaterThan" allowBlank="1" showInputMessage="1" showErrorMessage="1" errorTitle="Overhead" error="Overhead must be greater than zero." sqref="M5:M12">
      <formula1>0</formula1>
    </dataValidation>
    <dataValidation type="decimal" operator="greaterThanOrEqual" allowBlank="1" showInputMessage="1" sqref="G5:G12">
      <formula1>0</formula1>
    </dataValidation>
  </dataValidations>
  <hyperlinks>
    <hyperlink ref="A1" location="'Electric CE'!A1" display="Rtn to Summary"/>
  </hyperlinks>
  <pageMargins left="0.48" right="0.21" top="0.75" bottom="0.75" header="0.3" footer="0.3"/>
  <pageSetup paperSize="3" scale="42" orientation="landscape" r:id="rId3"/>
</worksheet>
</file>

<file path=xl/worksheets/sheet22.xml><?xml version="1.0" encoding="utf-8"?>
<worksheet xmlns="http://schemas.openxmlformats.org/spreadsheetml/2006/main" xmlns:r="http://schemas.openxmlformats.org/officeDocument/2006/relationships">
  <sheetPr>
    <tabColor theme="2" tint="-0.749992370372631"/>
  </sheetPr>
  <dimension ref="A1:RF13"/>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20.5703125" style="98" customWidth="1"/>
    <col min="4" max="4" width="10.85546875" style="98" customWidth="1"/>
    <col min="5" max="5" width="10.7109375" style="98" customWidth="1"/>
    <col min="6" max="6" width="20.7109375" style="98" customWidth="1"/>
    <col min="7" max="7" width="11.42578125" style="98" customWidth="1"/>
    <col min="8" max="8" width="16.28515625" style="98" customWidth="1"/>
    <col min="9" max="9" width="15.28515625" style="98" customWidth="1"/>
    <col min="10" max="10" width="17" style="98" customWidth="1"/>
    <col min="11" max="11" width="15.85546875" style="98" customWidth="1"/>
    <col min="12" max="12" width="12.5703125" style="98" customWidth="1"/>
    <col min="13" max="13" width="14.140625" style="98" customWidth="1"/>
    <col min="14" max="14" width="14.7109375" style="98" customWidth="1"/>
    <col min="15" max="15" width="17" style="98" customWidth="1"/>
    <col min="16" max="17" width="16.85546875" style="98" customWidth="1"/>
    <col min="18" max="18" width="14.7109375" style="98" customWidth="1"/>
    <col min="19" max="19" width="15.5703125" style="98" customWidth="1"/>
    <col min="20" max="20" width="13.85546875" style="98" customWidth="1"/>
    <col min="21" max="21" width="18.7109375" style="98" customWidth="1"/>
    <col min="22" max="22" width="16" style="98" customWidth="1"/>
    <col min="23" max="23" width="16.7109375" style="98" customWidth="1"/>
    <col min="24" max="24" width="18.28515625" style="98" customWidth="1"/>
    <col min="25" max="25" width="12.7109375" style="98" customWidth="1"/>
    <col min="26" max="26" width="4.5703125" style="97" customWidth="1"/>
    <col min="27" max="27" width="15.7109375" style="97" customWidth="1"/>
    <col min="28" max="28" width="16.5703125" style="97" customWidth="1"/>
    <col min="29" max="29" width="11.7109375" style="97" customWidth="1"/>
    <col min="30" max="30" width="17.5703125" style="97" customWidth="1"/>
    <col min="31" max="31" width="12.28515625" style="97" customWidth="1"/>
    <col min="32" max="67" width="9.140625" style="97"/>
    <col min="68" max="16384" width="9.140625" style="98"/>
  </cols>
  <sheetData>
    <row r="1" spans="1:474" ht="26.25">
      <c r="A1" s="1454" t="s">
        <v>680</v>
      </c>
      <c r="B1" t="s">
        <v>576</v>
      </c>
    </row>
    <row r="2" spans="1:474">
      <c r="B2" s="832" t="s">
        <v>605</v>
      </c>
      <c r="C2" s="833">
        <v>8.1000000000000003E-2</v>
      </c>
    </row>
    <row r="3" spans="1:474" s="341" customFormat="1" ht="15.75" thickBot="1">
      <c r="A3" s="340"/>
      <c r="C3" s="607"/>
      <c r="D3" s="338"/>
      <c r="E3" s="338"/>
      <c r="F3" s="338"/>
      <c r="G3" s="338"/>
      <c r="H3" s="338"/>
      <c r="I3" s="338"/>
      <c r="J3" s="338"/>
      <c r="K3" s="338"/>
      <c r="L3" s="338"/>
      <c r="M3" s="338"/>
      <c r="N3" s="1474"/>
      <c r="O3" s="1475"/>
      <c r="P3" s="1475"/>
      <c r="Q3" s="1475"/>
      <c r="R3" s="1475"/>
      <c r="S3" s="1475"/>
      <c r="T3" s="339"/>
      <c r="U3" s="1474"/>
      <c r="V3" s="1474"/>
      <c r="W3" s="1474"/>
      <c r="X3" s="1474"/>
      <c r="Y3" s="357"/>
      <c r="Z3" s="358"/>
      <c r="AA3" s="954"/>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74" ht="45.75" thickBot="1">
      <c r="B4" s="834" t="s">
        <v>2</v>
      </c>
      <c r="C4" s="835" t="s">
        <v>3</v>
      </c>
      <c r="D4" s="835" t="s">
        <v>1</v>
      </c>
      <c r="E4" s="835" t="s">
        <v>141</v>
      </c>
      <c r="F4" s="835" t="s">
        <v>4</v>
      </c>
      <c r="G4" s="835" t="s">
        <v>571</v>
      </c>
      <c r="H4" s="835" t="s">
        <v>44</v>
      </c>
      <c r="I4" s="835" t="s">
        <v>48</v>
      </c>
      <c r="J4" s="835" t="s">
        <v>50</v>
      </c>
      <c r="K4" s="835" t="s">
        <v>97</v>
      </c>
      <c r="L4" s="835" t="s">
        <v>45</v>
      </c>
      <c r="M4" s="835" t="s">
        <v>272</v>
      </c>
      <c r="N4" s="835" t="s">
        <v>8</v>
      </c>
      <c r="O4" s="835" t="s">
        <v>46</v>
      </c>
      <c r="P4" s="835" t="s">
        <v>47</v>
      </c>
      <c r="Q4" s="835" t="s">
        <v>51</v>
      </c>
      <c r="R4" s="835" t="s">
        <v>9</v>
      </c>
      <c r="S4" s="835" t="s">
        <v>5</v>
      </c>
      <c r="T4" s="835" t="s">
        <v>7</v>
      </c>
      <c r="U4" s="835" t="s">
        <v>10</v>
      </c>
      <c r="V4" s="835" t="s">
        <v>11</v>
      </c>
      <c r="W4" s="835" t="s">
        <v>52</v>
      </c>
      <c r="X4" s="835" t="s">
        <v>572</v>
      </c>
      <c r="Y4" s="835" t="s">
        <v>6</v>
      </c>
      <c r="Z4" s="835"/>
      <c r="AA4" s="835" t="s">
        <v>573</v>
      </c>
      <c r="AB4" s="835" t="s">
        <v>356</v>
      </c>
      <c r="AC4" s="835" t="s">
        <v>125</v>
      </c>
      <c r="AD4" s="835" t="s">
        <v>293</v>
      </c>
      <c r="AE4" s="835" t="s">
        <v>123</v>
      </c>
    </row>
    <row r="5" spans="1:474" s="97" customFormat="1">
      <c r="B5" s="111" t="s">
        <v>90</v>
      </c>
      <c r="C5" s="175" t="s">
        <v>530</v>
      </c>
      <c r="D5" s="115">
        <v>24</v>
      </c>
      <c r="E5" s="603">
        <f>(L5/$L$9)*D5</f>
        <v>1.7142857142857144E-2</v>
      </c>
      <c r="F5" s="118" t="s">
        <v>36</v>
      </c>
      <c r="G5" s="119">
        <v>1</v>
      </c>
      <c r="H5" s="120">
        <v>2500</v>
      </c>
      <c r="I5" s="865">
        <v>7100</v>
      </c>
      <c r="J5" s="865">
        <v>7100</v>
      </c>
      <c r="K5" s="879">
        <f>IF(J5&gt;I5,J5-I5,0)</f>
        <v>0</v>
      </c>
      <c r="L5" s="1228">
        <f>H5*G5</f>
        <v>2500</v>
      </c>
      <c r="M5" s="865">
        <v>29398.125</v>
      </c>
      <c r="N5" s="1326">
        <f>M5*G5</f>
        <v>29398.125</v>
      </c>
      <c r="O5" s="1326">
        <f>I5*G5</f>
        <v>7100</v>
      </c>
      <c r="P5" s="865">
        <f>K5*G5</f>
        <v>0</v>
      </c>
      <c r="Q5" s="1326">
        <f>P5+O5</f>
        <v>7100</v>
      </c>
      <c r="R5" s="865">
        <v>0</v>
      </c>
      <c r="S5" s="1326">
        <f>N5+Q5+R5</f>
        <v>36498.125</v>
      </c>
      <c r="T5" s="865"/>
      <c r="U5" s="1326">
        <f t="shared" ref="U5:V8" si="0">S5/(1+$C$2)^1</f>
        <v>33763.29787234043</v>
      </c>
      <c r="V5" s="865">
        <f t="shared" si="0"/>
        <v>0</v>
      </c>
      <c r="W5" s="865">
        <f>IF(L5=0,0,(HLOOKUP(F5,'2012-2013 CE W T&amp;D &amp; ConsCredit'!$C$6:$P$36,D5+1,FALSE)))</f>
        <v>2.865441774153096</v>
      </c>
      <c r="X5" s="1326">
        <f>W5*L5</f>
        <v>7163.6044353827401</v>
      </c>
      <c r="Y5" s="129">
        <f>(X5+V5)/U5</f>
        <v>0.21217134838156046</v>
      </c>
      <c r="Z5" s="130"/>
      <c r="AA5" s="1326">
        <f>S5-P5-R5</f>
        <v>36498.125</v>
      </c>
      <c r="AB5" s="1326">
        <f>AA5/(1+$C$2)^1</f>
        <v>33763.29787234043</v>
      </c>
      <c r="AC5" s="865">
        <f>IF(L5=0,0,(HLOOKUP(F5,'2012-2013 CE W T&amp;D No ConsCredi'!$C$6:$P$36,D5+1,FALSE)))</f>
        <v>2.604947067411906</v>
      </c>
      <c r="AD5" s="1326">
        <f>AC5*L5</f>
        <v>6512.3676685297651</v>
      </c>
      <c r="AE5" s="131">
        <f>AD5/AB5</f>
        <v>0.1928830439832368</v>
      </c>
    </row>
    <row r="6" spans="1:474" s="97" customFormat="1">
      <c r="B6" s="144" t="s">
        <v>90</v>
      </c>
      <c r="C6" s="183" t="s">
        <v>531</v>
      </c>
      <c r="D6" s="105">
        <v>10</v>
      </c>
      <c r="E6" s="604">
        <f>(L6/$L$9)*D6</f>
        <v>4.2857142857142856</v>
      </c>
      <c r="F6" s="106" t="s">
        <v>41</v>
      </c>
      <c r="G6" s="107">
        <v>1</v>
      </c>
      <c r="H6" s="145">
        <v>1500000</v>
      </c>
      <c r="I6" s="867">
        <v>390000</v>
      </c>
      <c r="J6" s="867">
        <v>452000</v>
      </c>
      <c r="K6" s="316">
        <f>IF(J6&gt;I6,J6-I6,0)</f>
        <v>62000</v>
      </c>
      <c r="L6" s="1229">
        <f>H6*G6</f>
        <v>1500000</v>
      </c>
      <c r="M6" s="867">
        <v>146990.625</v>
      </c>
      <c r="N6" s="1328">
        <f>M6*G6</f>
        <v>146990.625</v>
      </c>
      <c r="O6" s="1328">
        <f>I6*G6</f>
        <v>390000</v>
      </c>
      <c r="P6" s="867">
        <f>K6*G6</f>
        <v>62000</v>
      </c>
      <c r="Q6" s="1328">
        <f>P6+O6</f>
        <v>452000</v>
      </c>
      <c r="R6" s="867">
        <v>0</v>
      </c>
      <c r="S6" s="1328">
        <f>N6+Q6+R6</f>
        <v>598990.625</v>
      </c>
      <c r="T6" s="867"/>
      <c r="U6" s="1328">
        <f t="shared" si="0"/>
        <v>554107.8862164662</v>
      </c>
      <c r="V6" s="867">
        <f t="shared" si="0"/>
        <v>0</v>
      </c>
      <c r="W6" s="867">
        <f>IF(L6=0,0,(HLOOKUP(F6,'2012-2013 CE W T&amp;D &amp; ConsCredit'!$C$6:$P$36,D6+1,FALSE)))</f>
        <v>0.72894926895830681</v>
      </c>
      <c r="X6" s="1328">
        <f>W6*L6</f>
        <v>1093423.9034374603</v>
      </c>
      <c r="Y6" s="91">
        <f>(X6+V6)/U6</f>
        <v>1.9733050740416758</v>
      </c>
      <c r="Z6" s="250"/>
      <c r="AA6" s="1328">
        <f>S6-P6-R6</f>
        <v>536990.625</v>
      </c>
      <c r="AB6" s="1328">
        <f>AA6/(1+$C$2)^1</f>
        <v>496753.5846438483</v>
      </c>
      <c r="AC6" s="867">
        <f>IF(L6=0,0,(HLOOKUP(F6,'2012-2013 CE W T&amp;D No ConsCredi'!$C$6:$P$36,D6+1,FALSE)))</f>
        <v>0.66268115359846069</v>
      </c>
      <c r="AD6" s="1328">
        <f>AC6*L6</f>
        <v>994021.73039769102</v>
      </c>
      <c r="AE6" s="93">
        <f>AD6/AB6</f>
        <v>2.0010358478044266</v>
      </c>
    </row>
    <row r="7" spans="1:474" s="99" customFormat="1">
      <c r="B7" s="144" t="s">
        <v>90</v>
      </c>
      <c r="C7" s="183" t="s">
        <v>532</v>
      </c>
      <c r="D7" s="105">
        <v>12</v>
      </c>
      <c r="E7" s="604">
        <f>(L7/$L$9)*D7</f>
        <v>1.2000000000000002</v>
      </c>
      <c r="F7" s="106" t="s">
        <v>40</v>
      </c>
      <c r="G7" s="107">
        <v>1</v>
      </c>
      <c r="H7" s="145">
        <v>350000</v>
      </c>
      <c r="I7" s="867">
        <v>185000</v>
      </c>
      <c r="J7" s="867">
        <v>202000</v>
      </c>
      <c r="K7" s="316">
        <f>IF(J7&gt;I7,J7-I7,0)</f>
        <v>17000</v>
      </c>
      <c r="L7" s="1229">
        <f>H7*G7</f>
        <v>350000</v>
      </c>
      <c r="M7" s="867">
        <v>146990.625</v>
      </c>
      <c r="N7" s="1328">
        <f>M7*G7</f>
        <v>146990.625</v>
      </c>
      <c r="O7" s="1328">
        <f>I7*G7</f>
        <v>185000</v>
      </c>
      <c r="P7" s="867">
        <f>K7*G7</f>
        <v>17000</v>
      </c>
      <c r="Q7" s="1328">
        <f>P7+O7</f>
        <v>202000</v>
      </c>
      <c r="R7" s="867">
        <v>0</v>
      </c>
      <c r="S7" s="1328">
        <f>N7+Q7+R7</f>
        <v>348990.625</v>
      </c>
      <c r="T7" s="867"/>
      <c r="U7" s="1328">
        <f t="shared" si="0"/>
        <v>322840.54116558743</v>
      </c>
      <c r="V7" s="867">
        <f t="shared" si="0"/>
        <v>0</v>
      </c>
      <c r="W7" s="867">
        <f>IF(L7=0,0,(HLOOKUP(F7,'2012-2013 CE W T&amp;D &amp; ConsCredit'!$C$6:$P$36,D7+1,FALSE)))</f>
        <v>0.8982540688274907</v>
      </c>
      <c r="X7" s="1328">
        <f>W7*L7</f>
        <v>314388.92408962175</v>
      </c>
      <c r="Y7" s="91">
        <f>(X7+V7)/U7</f>
        <v>0.97382107883522973</v>
      </c>
      <c r="Z7" s="250"/>
      <c r="AA7" s="1328">
        <f>S7-P7-R7</f>
        <v>331990.625</v>
      </c>
      <c r="AB7" s="1328">
        <f>AA7/(1+$C$2)^1</f>
        <v>307114.36170212767</v>
      </c>
      <c r="AC7" s="867">
        <f>IF(L7=0,0,(HLOOKUP(F7,'2012-2013 CE W T&amp;D No ConsCredi'!$C$6:$P$36,D7+1,FALSE)))</f>
        <v>0.81659460802499151</v>
      </c>
      <c r="AD7" s="1328">
        <f>AC7*L7</f>
        <v>285808.11280874704</v>
      </c>
      <c r="AE7" s="93">
        <f>AD7/AB7</f>
        <v>0.93062438117418389</v>
      </c>
    </row>
    <row r="8" spans="1:474" s="97" customFormat="1" ht="15.75" thickBot="1">
      <c r="B8" s="149" t="s">
        <v>90</v>
      </c>
      <c r="C8" s="194" t="s">
        <v>533</v>
      </c>
      <c r="D8" s="116">
        <v>10</v>
      </c>
      <c r="E8" s="830">
        <f>(L8/$L$9)*D8</f>
        <v>4.7071428571428573</v>
      </c>
      <c r="F8" s="122" t="s">
        <v>41</v>
      </c>
      <c r="G8" s="123">
        <v>1</v>
      </c>
      <c r="H8" s="124">
        <v>1647500</v>
      </c>
      <c r="I8" s="869">
        <v>417900</v>
      </c>
      <c r="J8" s="869">
        <v>417900</v>
      </c>
      <c r="K8" s="896">
        <f>IF(J8&gt;I8,J8-I8,0)</f>
        <v>0</v>
      </c>
      <c r="L8" s="1234">
        <f>H8*G8</f>
        <v>1647500</v>
      </c>
      <c r="M8" s="869">
        <v>146990.625</v>
      </c>
      <c r="N8" s="1397">
        <f>M8*G8</f>
        <v>146990.625</v>
      </c>
      <c r="O8" s="1397">
        <f>I8*G8</f>
        <v>417900</v>
      </c>
      <c r="P8" s="869">
        <f>K8*G8</f>
        <v>0</v>
      </c>
      <c r="Q8" s="1397">
        <f>P8+O8</f>
        <v>417900</v>
      </c>
      <c r="R8" s="869">
        <v>0</v>
      </c>
      <c r="S8" s="1397">
        <f>N8+Q8+R8</f>
        <v>564890.625</v>
      </c>
      <c r="T8" s="869"/>
      <c r="U8" s="1397">
        <f t="shared" si="0"/>
        <v>522563.02035152639</v>
      </c>
      <c r="V8" s="869">
        <f t="shared" si="0"/>
        <v>0</v>
      </c>
      <c r="W8" s="869">
        <f>IF(L8=0,0,(HLOOKUP(F8,'2012-2013 CE W T&amp;D &amp; ConsCredit'!$C$6:$P$36,D8+1,FALSE)))</f>
        <v>0.72894926895830681</v>
      </c>
      <c r="X8" s="1397">
        <f>W8*L8</f>
        <v>1200943.9206088104</v>
      </c>
      <c r="Y8" s="133">
        <f>(X8+V8)/U8</f>
        <v>2.2981800736702329</v>
      </c>
      <c r="Z8" s="134"/>
      <c r="AA8" s="1397">
        <f>S8-P8-R8</f>
        <v>564890.625</v>
      </c>
      <c r="AB8" s="1397">
        <f>AA8/(1+$C$2)^1</f>
        <v>522563.02035152639</v>
      </c>
      <c r="AC8" s="869">
        <f>IF(L8=0,0,(HLOOKUP(F8,'2012-2013 CE W T&amp;D No ConsCredi'!$C$6:$P$36,D8+1,FALSE)))</f>
        <v>0.66268115359846069</v>
      </c>
      <c r="AD8" s="1397">
        <f>AC8*L8</f>
        <v>1091767.200553464</v>
      </c>
      <c r="AE8" s="135">
        <f>AD8/AB8</f>
        <v>2.0892546124274847</v>
      </c>
    </row>
    <row r="9" spans="1:474" s="220" customFormat="1" thickBot="1">
      <c r="A9" s="99"/>
      <c r="B9" s="842"/>
      <c r="C9" s="862" t="s">
        <v>568</v>
      </c>
      <c r="D9" s="843"/>
      <c r="E9" s="974">
        <f>SUM(E5:E8)</f>
        <v>10.210000000000001</v>
      </c>
      <c r="F9" s="843"/>
      <c r="G9" s="843"/>
      <c r="H9" s="843"/>
      <c r="I9" s="843"/>
      <c r="J9" s="845"/>
      <c r="K9" s="845"/>
      <c r="L9" s="831">
        <f>SUM(L5:L8)</f>
        <v>3500000</v>
      </c>
      <c r="M9" s="849"/>
      <c r="N9" s="1022">
        <f t="shared" ref="N9:V9" si="1">SUM(N5:N8)</f>
        <v>470370</v>
      </c>
      <c r="O9" s="1022">
        <f t="shared" si="1"/>
        <v>1000000</v>
      </c>
      <c r="P9" s="849">
        <f t="shared" si="1"/>
        <v>79000</v>
      </c>
      <c r="Q9" s="1022">
        <f t="shared" si="1"/>
        <v>1079000</v>
      </c>
      <c r="R9" s="849">
        <f t="shared" si="1"/>
        <v>0</v>
      </c>
      <c r="S9" s="1022">
        <f t="shared" si="1"/>
        <v>1549370</v>
      </c>
      <c r="T9" s="849">
        <f t="shared" si="1"/>
        <v>0</v>
      </c>
      <c r="U9" s="1022">
        <f t="shared" si="1"/>
        <v>1433274.7456059204</v>
      </c>
      <c r="V9" s="849">
        <f t="shared" si="1"/>
        <v>0</v>
      </c>
      <c r="W9" s="849"/>
      <c r="X9" s="1022">
        <f>SUM(X5:X8)</f>
        <v>2615920.3525712751</v>
      </c>
      <c r="Y9" s="844">
        <f>(X9+V9)/U9</f>
        <v>1.8251353137917659</v>
      </c>
      <c r="Z9" s="848"/>
      <c r="AA9" s="1022">
        <f>SUM(AA5:AA8)</f>
        <v>1470370</v>
      </c>
      <c r="AB9" s="1022">
        <f>SUM(AB5:AB8)</f>
        <v>1360194.2645698427</v>
      </c>
      <c r="AC9" s="849"/>
      <c r="AD9" s="1022">
        <f>SUM(AD5:AD8)</f>
        <v>2378109.411428432</v>
      </c>
      <c r="AE9" s="863">
        <f>AD9/AB9</f>
        <v>1.7483601227950345</v>
      </c>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c r="IW9" s="99"/>
      <c r="IX9" s="99"/>
      <c r="IY9" s="99"/>
      <c r="IZ9" s="99"/>
      <c r="JA9" s="99"/>
      <c r="JB9" s="99"/>
      <c r="JC9" s="99"/>
      <c r="JD9" s="99"/>
      <c r="JE9" s="99"/>
      <c r="JF9" s="99"/>
      <c r="JG9" s="99"/>
      <c r="JH9" s="99"/>
      <c r="JI9" s="99"/>
      <c r="JJ9" s="99"/>
      <c r="JK9" s="99"/>
      <c r="JL9" s="99"/>
      <c r="JM9" s="99"/>
      <c r="JN9" s="99"/>
      <c r="JO9" s="99"/>
      <c r="JP9" s="99"/>
      <c r="JQ9" s="99"/>
      <c r="JR9" s="99"/>
      <c r="JS9" s="99"/>
      <c r="JT9" s="99"/>
      <c r="JU9" s="99"/>
      <c r="JV9" s="99"/>
      <c r="JW9" s="99"/>
      <c r="JX9" s="99"/>
      <c r="JY9" s="99"/>
      <c r="JZ9" s="99"/>
      <c r="KA9" s="99"/>
      <c r="KB9" s="99"/>
      <c r="KC9" s="99"/>
      <c r="KD9" s="99"/>
      <c r="KE9" s="99"/>
      <c r="KF9" s="99"/>
      <c r="KG9" s="99"/>
      <c r="KH9" s="99"/>
      <c r="KI9" s="99"/>
      <c r="KJ9" s="99"/>
      <c r="KK9" s="99"/>
      <c r="KL9" s="99"/>
      <c r="KM9" s="99"/>
      <c r="KN9" s="99"/>
      <c r="KO9" s="99"/>
      <c r="KP9" s="99"/>
      <c r="KQ9" s="99"/>
      <c r="KR9" s="99"/>
      <c r="KS9" s="99"/>
      <c r="KT9" s="99"/>
      <c r="KU9" s="99"/>
      <c r="KV9" s="99"/>
      <c r="KW9" s="99"/>
      <c r="KX9" s="99"/>
      <c r="KY9" s="99"/>
      <c r="KZ9" s="99"/>
      <c r="LA9" s="99"/>
      <c r="LB9" s="99"/>
      <c r="LC9" s="99"/>
      <c r="LD9" s="99"/>
      <c r="LE9" s="99"/>
      <c r="LF9" s="99"/>
      <c r="LG9" s="99"/>
      <c r="LH9" s="99"/>
      <c r="LI9" s="99"/>
      <c r="LJ9" s="99"/>
      <c r="LK9" s="99"/>
      <c r="LL9" s="99"/>
      <c r="LM9" s="99"/>
      <c r="LN9" s="99"/>
      <c r="LO9" s="99"/>
      <c r="LP9" s="99"/>
      <c r="LQ9" s="99"/>
      <c r="LR9" s="99"/>
      <c r="LS9" s="99"/>
      <c r="LT9" s="99"/>
      <c r="LU9" s="99"/>
      <c r="LV9" s="99"/>
      <c r="LW9" s="99"/>
      <c r="LX9" s="99"/>
      <c r="LY9" s="99"/>
      <c r="LZ9" s="99"/>
      <c r="MA9" s="99"/>
      <c r="MB9" s="99"/>
      <c r="MC9" s="99"/>
      <c r="MD9" s="99"/>
      <c r="ME9" s="99"/>
      <c r="MF9" s="99"/>
      <c r="MG9" s="99"/>
      <c r="MH9" s="99"/>
      <c r="MI9" s="99"/>
      <c r="MJ9" s="99"/>
      <c r="MK9" s="99"/>
      <c r="ML9" s="99"/>
      <c r="MM9" s="99"/>
      <c r="MN9" s="99"/>
      <c r="MO9" s="99"/>
      <c r="MP9" s="99"/>
      <c r="MQ9" s="99"/>
      <c r="MR9" s="99"/>
      <c r="MS9" s="99"/>
      <c r="MT9" s="99"/>
      <c r="MU9" s="99"/>
      <c r="MV9" s="99"/>
      <c r="MW9" s="99"/>
      <c r="MX9" s="99"/>
      <c r="MY9" s="99"/>
      <c r="MZ9" s="99"/>
      <c r="NA9" s="99"/>
      <c r="NB9" s="99"/>
      <c r="NC9" s="99"/>
      <c r="ND9" s="99"/>
      <c r="NE9" s="99"/>
      <c r="NF9" s="99"/>
      <c r="NG9" s="99"/>
      <c r="NH9" s="99"/>
      <c r="NI9" s="99"/>
      <c r="NJ9" s="99"/>
      <c r="NK9" s="99"/>
      <c r="NL9" s="99"/>
      <c r="NM9" s="99"/>
      <c r="NN9" s="99"/>
      <c r="NO9" s="99"/>
      <c r="NP9" s="99"/>
      <c r="NQ9" s="99"/>
      <c r="NR9" s="99"/>
      <c r="NS9" s="99"/>
      <c r="NT9" s="99"/>
      <c r="NU9" s="99"/>
      <c r="NV9" s="99"/>
      <c r="NW9" s="99"/>
      <c r="NX9" s="99"/>
      <c r="NY9" s="99"/>
      <c r="NZ9" s="99"/>
      <c r="OA9" s="99"/>
      <c r="OB9" s="99"/>
      <c r="OC9" s="99"/>
      <c r="OD9" s="99"/>
      <c r="OE9" s="99"/>
      <c r="OF9" s="99"/>
      <c r="OG9" s="99"/>
      <c r="OH9" s="99"/>
      <c r="OI9" s="99"/>
      <c r="OJ9" s="99"/>
      <c r="OK9" s="99"/>
      <c r="OL9" s="99"/>
      <c r="OM9" s="99"/>
      <c r="ON9" s="99"/>
      <c r="OO9" s="99"/>
      <c r="OP9" s="99"/>
      <c r="OQ9" s="99"/>
      <c r="OR9" s="99"/>
      <c r="OS9" s="99"/>
      <c r="OT9" s="99"/>
      <c r="OU9" s="99"/>
      <c r="OV9" s="99"/>
      <c r="OW9" s="99"/>
      <c r="OX9" s="99"/>
      <c r="OY9" s="99"/>
      <c r="OZ9" s="99"/>
      <c r="PA9" s="99"/>
      <c r="PB9" s="99"/>
      <c r="PC9" s="99"/>
      <c r="PD9" s="99"/>
      <c r="PE9" s="99"/>
      <c r="PF9" s="99"/>
      <c r="PG9" s="99"/>
      <c r="PH9" s="99"/>
      <c r="PI9" s="99"/>
      <c r="PJ9" s="99"/>
      <c r="PK9" s="99"/>
      <c r="PL9" s="99"/>
      <c r="PM9" s="99"/>
      <c r="PN9" s="99"/>
      <c r="PO9" s="99"/>
      <c r="PP9" s="99"/>
      <c r="PQ9" s="99"/>
      <c r="PR9" s="99"/>
      <c r="PS9" s="99"/>
      <c r="PT9" s="99"/>
      <c r="PU9" s="99"/>
      <c r="PV9" s="99"/>
      <c r="PW9" s="99"/>
      <c r="PX9" s="99"/>
      <c r="PY9" s="99"/>
      <c r="PZ9" s="99"/>
      <c r="QA9" s="99"/>
      <c r="QB9" s="99"/>
      <c r="QC9" s="99"/>
      <c r="QD9" s="99"/>
      <c r="QE9" s="99"/>
      <c r="QF9" s="99"/>
      <c r="QG9" s="99"/>
      <c r="QH9" s="99"/>
      <c r="QI9" s="99"/>
      <c r="QJ9" s="99"/>
      <c r="QK9" s="99"/>
      <c r="QL9" s="99"/>
      <c r="QM9" s="99"/>
      <c r="QN9" s="99"/>
      <c r="QO9" s="99"/>
      <c r="QP9" s="99"/>
      <c r="QQ9" s="99"/>
      <c r="QR9" s="99"/>
      <c r="QS9" s="99"/>
      <c r="QT9" s="99"/>
      <c r="QU9" s="99"/>
      <c r="QV9" s="99"/>
      <c r="QW9" s="99"/>
      <c r="QX9" s="99"/>
      <c r="QY9" s="99"/>
      <c r="QZ9" s="99"/>
      <c r="RA9" s="99"/>
      <c r="RB9" s="99"/>
      <c r="RC9" s="99"/>
      <c r="RD9" s="99"/>
      <c r="RE9" s="99"/>
      <c r="RF9" s="99"/>
    </row>
    <row r="12" spans="1:474">
      <c r="O12" s="953"/>
    </row>
    <row r="13" spans="1:474">
      <c r="O13" s="953"/>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selection sqref="A1:A1048576"/>
      <pageMargins left="0.7" right="0.7" top="0.75" bottom="0.75" header="0.3" footer="0.3"/>
      <pageSetup paperSize="3" scale="60" orientation="landscape" r:id="rId2"/>
    </customSheetView>
  </customSheetViews>
  <mergeCells count="2">
    <mergeCell ref="N3:S3"/>
    <mergeCell ref="U3:X3"/>
  </mergeCells>
  <dataValidations count="6">
    <dataValidation type="list" allowBlank="1" showInputMessage="1" showErrorMessage="1" sqref="F5:F8">
      <formula1>INDIRECT($F5)</formula1>
    </dataValidation>
    <dataValidation allowBlank="1" showErrorMessage="1" prompt="_x000a__x000a_" sqref="T5:T8"/>
    <dataValidation type="decimal" operator="greaterThan" allowBlank="1" showInputMessage="1" showErrorMessage="1" errorTitle="Measure Life" error="Measure Life must be greater than zero." sqref="D5:D8">
      <formula1>0</formula1>
    </dataValidation>
    <dataValidation allowBlank="1" showErrorMessage="1" sqref="J5:J8"/>
    <dataValidation type="decimal" operator="greaterThan" allowBlank="1" showInputMessage="1" showErrorMessage="1" errorTitle="Overhead" error="Overhead must be greater than zero." sqref="M5:M8">
      <formula1>0</formula1>
    </dataValidation>
    <dataValidation type="decimal" operator="greaterThanOrEqual" allowBlank="1" showInputMessage="1" sqref="G5:G8">
      <formula1>0</formula1>
    </dataValidation>
  </dataValidations>
  <hyperlinks>
    <hyperlink ref="A1" location="'Electric CE'!A1" display="Rtn to Summary"/>
  </hyperlinks>
  <pageMargins left="0.5" right="0.21" top="0.75" bottom="0.75" header="0.3" footer="0.3"/>
  <pageSetup paperSize="3" scale="45" orientation="landscape" r:id="rId3"/>
</worksheet>
</file>

<file path=xl/worksheets/sheet23.xml><?xml version="1.0" encoding="utf-8"?>
<worksheet xmlns="http://schemas.openxmlformats.org/spreadsheetml/2006/main" xmlns:r="http://schemas.openxmlformats.org/officeDocument/2006/relationships">
  <sheetPr>
    <tabColor theme="2" tint="-0.249977111117893"/>
  </sheetPr>
  <dimension ref="A1:QP10"/>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83"/>
    <col min="2" max="2" width="12.85546875" style="84" customWidth="1"/>
    <col min="3" max="3" width="18.28515625" style="84" customWidth="1"/>
    <col min="4" max="4" width="9.7109375" style="84" customWidth="1"/>
    <col min="5" max="5" width="11.42578125" style="84" customWidth="1"/>
    <col min="6" max="6" width="14.5703125" style="84" customWidth="1"/>
    <col min="7" max="7" width="9.7109375" style="84" customWidth="1"/>
    <col min="8" max="8" width="16.28515625" style="84" customWidth="1"/>
    <col min="9" max="9" width="18.7109375" style="84" customWidth="1"/>
    <col min="10" max="10" width="17" style="84" customWidth="1"/>
    <col min="11" max="11" width="15.85546875" style="84" customWidth="1"/>
    <col min="12" max="12" width="13.85546875" style="84" customWidth="1"/>
    <col min="13" max="13" width="14.140625" style="84" customWidth="1"/>
    <col min="14" max="14" width="18.7109375" style="84" customWidth="1"/>
    <col min="15" max="15" width="17" style="84" customWidth="1"/>
    <col min="16" max="16" width="15.140625" style="84" customWidth="1"/>
    <col min="17" max="17" width="17.7109375" style="84" customWidth="1"/>
    <col min="18" max="18" width="14.7109375" style="84" customWidth="1"/>
    <col min="19" max="19" width="16.5703125" style="84" customWidth="1"/>
    <col min="20" max="20" width="16.85546875" style="84" customWidth="1"/>
    <col min="21" max="21" width="18.7109375" style="84" customWidth="1"/>
    <col min="22" max="22" width="16" style="84" customWidth="1"/>
    <col min="23" max="23" width="17.85546875" style="84" customWidth="1"/>
    <col min="24" max="24" width="18.28515625" style="84" customWidth="1"/>
    <col min="25" max="25" width="12.28515625" style="84" customWidth="1"/>
    <col min="26" max="26" width="5.140625" style="83" customWidth="1"/>
    <col min="27" max="27" width="16.140625" style="83" customWidth="1"/>
    <col min="28" max="28" width="18.7109375" style="83" customWidth="1"/>
    <col min="29" max="29" width="12.140625" style="83" customWidth="1"/>
    <col min="30" max="30" width="20.5703125" style="83" customWidth="1"/>
    <col min="31" max="31" width="11.42578125" style="83" customWidth="1"/>
    <col min="32" max="67" width="9.140625" style="83"/>
    <col min="68" max="16384" width="9.140625" style="84"/>
  </cols>
  <sheetData>
    <row r="1" spans="1:458" ht="26.25">
      <c r="A1" s="1454" t="s">
        <v>680</v>
      </c>
      <c r="B1" t="s">
        <v>659</v>
      </c>
    </row>
    <row r="2" spans="1:458">
      <c r="B2" s="832" t="s">
        <v>605</v>
      </c>
      <c r="C2" s="833">
        <v>8.1000000000000003E-2</v>
      </c>
    </row>
    <row r="3" spans="1:458" s="899" customFormat="1" ht="15.75" thickBot="1">
      <c r="A3" s="901"/>
      <c r="D3" s="900"/>
      <c r="E3" s="900"/>
      <c r="F3" s="900"/>
      <c r="G3" s="900"/>
      <c r="H3" s="900"/>
      <c r="I3" s="900"/>
      <c r="J3" s="900"/>
      <c r="K3" s="900"/>
      <c r="L3" s="900"/>
      <c r="M3" s="900"/>
      <c r="N3" s="1479"/>
      <c r="O3" s="1480"/>
      <c r="P3" s="1480"/>
      <c r="Q3" s="1480"/>
      <c r="R3" s="1480"/>
      <c r="S3" s="1480"/>
      <c r="T3" s="897"/>
      <c r="U3" s="1479"/>
      <c r="V3" s="1479"/>
      <c r="W3" s="1479"/>
      <c r="X3" s="1479"/>
      <c r="Y3" s="898"/>
      <c r="Z3" s="609"/>
      <c r="AA3" s="110"/>
      <c r="AB3" s="901"/>
      <c r="AC3" s="901"/>
      <c r="AD3" s="901"/>
      <c r="AE3" s="901"/>
      <c r="AF3" s="901"/>
      <c r="AG3" s="901"/>
      <c r="AH3" s="901"/>
      <c r="AI3" s="901"/>
      <c r="AJ3" s="901"/>
      <c r="AK3" s="901"/>
      <c r="AL3" s="901"/>
      <c r="AM3" s="901"/>
      <c r="AN3" s="901"/>
      <c r="AO3" s="901"/>
      <c r="AP3" s="901"/>
      <c r="AQ3" s="901"/>
      <c r="AR3" s="901"/>
      <c r="AS3" s="901"/>
      <c r="AT3" s="901"/>
      <c r="AU3" s="901"/>
      <c r="AV3" s="901"/>
      <c r="AW3" s="901"/>
      <c r="AX3" s="901"/>
      <c r="AY3" s="901"/>
      <c r="AZ3" s="901"/>
      <c r="BA3" s="901"/>
      <c r="BB3" s="901"/>
      <c r="BC3" s="901"/>
      <c r="BD3" s="901"/>
      <c r="BE3" s="901"/>
      <c r="BF3" s="901"/>
      <c r="BG3" s="901"/>
      <c r="BH3" s="901"/>
      <c r="BI3" s="901"/>
      <c r="BJ3" s="901"/>
      <c r="BK3" s="901"/>
      <c r="BL3" s="901"/>
      <c r="BM3" s="901"/>
      <c r="BN3" s="901"/>
      <c r="BO3" s="901"/>
    </row>
    <row r="4" spans="1:458" ht="45.75" thickBot="1">
      <c r="B4" s="834" t="s">
        <v>2</v>
      </c>
      <c r="C4" s="834" t="s">
        <v>3</v>
      </c>
      <c r="D4" s="834" t="s">
        <v>1</v>
      </c>
      <c r="E4" s="834" t="s">
        <v>141</v>
      </c>
      <c r="F4" s="834" t="s">
        <v>4</v>
      </c>
      <c r="G4" s="834" t="s">
        <v>571</v>
      </c>
      <c r="H4" s="834" t="s">
        <v>44</v>
      </c>
      <c r="I4" s="834" t="s">
        <v>48</v>
      </c>
      <c r="J4" s="834" t="s">
        <v>50</v>
      </c>
      <c r="K4" s="834" t="s">
        <v>97</v>
      </c>
      <c r="L4" s="834" t="s">
        <v>45</v>
      </c>
      <c r="M4" s="834" t="s">
        <v>272</v>
      </c>
      <c r="N4" s="834" t="s">
        <v>8</v>
      </c>
      <c r="O4" s="834" t="s">
        <v>46</v>
      </c>
      <c r="P4" s="834" t="s">
        <v>47</v>
      </c>
      <c r="Q4" s="834" t="s">
        <v>51</v>
      </c>
      <c r="R4" s="834" t="s">
        <v>9</v>
      </c>
      <c r="S4" s="834" t="s">
        <v>5</v>
      </c>
      <c r="T4" s="834" t="s">
        <v>7</v>
      </c>
      <c r="U4" s="834" t="s">
        <v>10</v>
      </c>
      <c r="V4" s="834" t="s">
        <v>11</v>
      </c>
      <c r="W4" s="834" t="s">
        <v>52</v>
      </c>
      <c r="X4" s="834" t="s">
        <v>572</v>
      </c>
      <c r="Y4" s="834" t="s">
        <v>6</v>
      </c>
      <c r="Z4" s="834"/>
      <c r="AA4" s="834" t="s">
        <v>573</v>
      </c>
      <c r="AB4" s="834" t="s">
        <v>356</v>
      </c>
      <c r="AC4" s="834" t="s">
        <v>125</v>
      </c>
      <c r="AD4" s="834" t="s">
        <v>293</v>
      </c>
      <c r="AE4" s="834" t="s">
        <v>123</v>
      </c>
    </row>
    <row r="5" spans="1:458" s="83" customFormat="1" ht="15.75" thickBot="1">
      <c r="B5" s="136" t="s">
        <v>660</v>
      </c>
      <c r="C5" s="919" t="s">
        <v>542</v>
      </c>
      <c r="D5" s="137">
        <v>3</v>
      </c>
      <c r="E5" s="902">
        <f>(L5/$L$6)*D5</f>
        <v>3</v>
      </c>
      <c r="F5" s="138" t="s">
        <v>41</v>
      </c>
      <c r="G5" s="139">
        <v>1</v>
      </c>
      <c r="H5" s="140">
        <v>18750000</v>
      </c>
      <c r="I5" s="1415">
        <v>400000</v>
      </c>
      <c r="J5" s="1415">
        <v>2603954.9568710858</v>
      </c>
      <c r="K5" s="1416">
        <f>IF(J5&gt;I5,J5-I5,0)</f>
        <v>2203954.9568710858</v>
      </c>
      <c r="L5" s="903">
        <f>H5*G5</f>
        <v>18750000</v>
      </c>
      <c r="M5" s="1405">
        <v>1157700</v>
      </c>
      <c r="N5" s="1406">
        <f>M5*G5</f>
        <v>1157700</v>
      </c>
      <c r="O5" s="1406">
        <f>I5*G5</f>
        <v>400000</v>
      </c>
      <c r="P5" s="1406">
        <f>K5*G5</f>
        <v>2203954.9568710858</v>
      </c>
      <c r="Q5" s="1406">
        <f>P5+O5</f>
        <v>2603954.9568710858</v>
      </c>
      <c r="R5" s="904">
        <v>0</v>
      </c>
      <c r="S5" s="905">
        <f>N5+Q5+R5</f>
        <v>3761654.9568710858</v>
      </c>
      <c r="T5" s="1407">
        <v>452177</v>
      </c>
      <c r="U5" s="905">
        <f>S5/(1+$C$2)^1</f>
        <v>3479791.8194922162</v>
      </c>
      <c r="V5" s="905">
        <f>T5/(1+$C$2)^1</f>
        <v>418295.09713228495</v>
      </c>
      <c r="W5" s="141">
        <f>IF(L5=0,0,(HLOOKUP(F5,'2012-2013 CE W T&amp;D &amp; ConsCredit'!$C$6:$P$36,D5+1,FALSE)))</f>
        <v>0.25886873789221909</v>
      </c>
      <c r="X5" s="905">
        <f>W5*L5</f>
        <v>4853788.8354791077</v>
      </c>
      <c r="Y5" s="142">
        <f>(X5+V5)/U5</f>
        <v>1.5150572810360576</v>
      </c>
      <c r="Z5" s="906"/>
      <c r="AA5" s="1408">
        <f>S5-P5-R5</f>
        <v>1557700</v>
      </c>
      <c r="AB5" s="1408">
        <f>AA5/(1+$C$2)^1</f>
        <v>1440980.5735430159</v>
      </c>
      <c r="AC5" s="141">
        <f>IF(L5=0,0,(HLOOKUP(F5,'2012-2013 CE W T&amp;D No ConsCredi'!$C$6:$P$36,D5+1,FALSE)))</f>
        <v>0.23533521626565371</v>
      </c>
      <c r="AD5" s="905">
        <f>AC5*L5</f>
        <v>4412535.3049810072</v>
      </c>
      <c r="AE5" s="143">
        <f>AD5/AB5</f>
        <v>3.0621754283138398</v>
      </c>
    </row>
    <row r="6" spans="1:458" s="918" customFormat="1" thickBot="1">
      <c r="A6" s="917"/>
      <c r="B6" s="907"/>
      <c r="C6" s="908" t="s">
        <v>568</v>
      </c>
      <c r="D6" s="909"/>
      <c r="E6" s="959">
        <f>SUM(E5:E5)</f>
        <v>3</v>
      </c>
      <c r="F6" s="909"/>
      <c r="G6" s="909"/>
      <c r="H6" s="909"/>
      <c r="I6" s="909"/>
      <c r="J6" s="911"/>
      <c r="K6" s="911"/>
      <c r="L6" s="912">
        <f>SUM(L5:L5)</f>
        <v>18750000</v>
      </c>
      <c r="M6" s="913"/>
      <c r="N6" s="1404">
        <f t="shared" ref="N6:V6" si="0">SUM(N5:N5)</f>
        <v>1157700</v>
      </c>
      <c r="O6" s="1404">
        <f t="shared" si="0"/>
        <v>400000</v>
      </c>
      <c r="P6" s="1404">
        <f t="shared" si="0"/>
        <v>2203954.9568710858</v>
      </c>
      <c r="Q6" s="1403">
        <f t="shared" si="0"/>
        <v>2603954.9568710858</v>
      </c>
      <c r="R6" s="920">
        <f t="shared" si="0"/>
        <v>0</v>
      </c>
      <c r="S6" s="1403">
        <f t="shared" si="0"/>
        <v>3761654.9568710858</v>
      </c>
      <c r="T6" s="1403">
        <f t="shared" si="0"/>
        <v>452177</v>
      </c>
      <c r="U6" s="1403">
        <f t="shared" si="0"/>
        <v>3479791.8194922162</v>
      </c>
      <c r="V6" s="1403">
        <f t="shared" si="0"/>
        <v>418295.09713228495</v>
      </c>
      <c r="W6" s="920"/>
      <c r="X6" s="1403">
        <f>SUM(X5:X5)</f>
        <v>4853788.8354791077</v>
      </c>
      <c r="Y6" s="910">
        <f>(X6+V6)/U6</f>
        <v>1.5150572810360576</v>
      </c>
      <c r="Z6" s="914"/>
      <c r="AA6" s="1409">
        <f>SUM(AA5)</f>
        <v>1557700</v>
      </c>
      <c r="AB6" s="1409">
        <f>SUM(AB5)</f>
        <v>1440980.5735430159</v>
      </c>
      <c r="AC6" s="915"/>
      <c r="AD6" s="1410">
        <f>SUM(AD5:AD5)</f>
        <v>4412535.3049810072</v>
      </c>
      <c r="AE6" s="916">
        <f>AD6/AB6</f>
        <v>3.0621754283138398</v>
      </c>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17"/>
      <c r="CP6" s="917"/>
      <c r="CQ6" s="917"/>
      <c r="CR6" s="917"/>
      <c r="CS6" s="917"/>
      <c r="CT6" s="917"/>
      <c r="CU6" s="917"/>
      <c r="CV6" s="917"/>
      <c r="CW6" s="917"/>
      <c r="CX6" s="917"/>
      <c r="CY6" s="917"/>
      <c r="CZ6" s="917"/>
      <c r="DA6" s="917"/>
      <c r="DB6" s="917"/>
      <c r="DC6" s="917"/>
      <c r="DD6" s="917"/>
      <c r="DE6" s="917"/>
      <c r="DF6" s="917"/>
      <c r="DG6" s="917"/>
      <c r="DH6" s="917"/>
      <c r="DI6" s="917"/>
      <c r="DJ6" s="917"/>
      <c r="DK6" s="917"/>
      <c r="DL6" s="917"/>
      <c r="DM6" s="917"/>
      <c r="DN6" s="917"/>
      <c r="DO6" s="917"/>
      <c r="DP6" s="917"/>
      <c r="DQ6" s="917"/>
      <c r="DR6" s="917"/>
      <c r="DS6" s="917"/>
      <c r="DT6" s="917"/>
      <c r="DU6" s="917"/>
      <c r="DV6" s="917"/>
      <c r="DW6" s="917"/>
      <c r="DX6" s="917"/>
      <c r="DY6" s="917"/>
      <c r="DZ6" s="917"/>
      <c r="EA6" s="917"/>
      <c r="EB6" s="917"/>
      <c r="EC6" s="917"/>
      <c r="ED6" s="917"/>
      <c r="EE6" s="917"/>
      <c r="EF6" s="917"/>
      <c r="EG6" s="917"/>
      <c r="EH6" s="917"/>
      <c r="EI6" s="917"/>
      <c r="EJ6" s="917"/>
      <c r="EK6" s="917"/>
      <c r="EL6" s="917"/>
      <c r="EM6" s="917"/>
      <c r="EN6" s="917"/>
      <c r="EO6" s="917"/>
      <c r="EP6" s="917"/>
      <c r="EQ6" s="917"/>
      <c r="ER6" s="917"/>
      <c r="ES6" s="917"/>
      <c r="ET6" s="917"/>
      <c r="EU6" s="917"/>
      <c r="EV6" s="917"/>
      <c r="EW6" s="917"/>
      <c r="EX6" s="917"/>
      <c r="EY6" s="917"/>
      <c r="EZ6" s="917"/>
      <c r="FA6" s="917"/>
      <c r="FB6" s="917"/>
      <c r="FC6" s="917"/>
      <c r="FD6" s="917"/>
      <c r="FE6" s="917"/>
      <c r="FF6" s="917"/>
      <c r="FG6" s="917"/>
      <c r="FH6" s="917"/>
      <c r="FI6" s="917"/>
      <c r="FJ6" s="917"/>
      <c r="FK6" s="917"/>
      <c r="FL6" s="917"/>
      <c r="FM6" s="917"/>
      <c r="FN6" s="917"/>
      <c r="FO6" s="917"/>
      <c r="FP6" s="917"/>
      <c r="FQ6" s="917"/>
      <c r="FR6" s="917"/>
      <c r="FS6" s="917"/>
      <c r="FT6" s="917"/>
      <c r="FU6" s="917"/>
      <c r="FV6" s="917"/>
      <c r="FW6" s="917"/>
      <c r="FX6" s="917"/>
      <c r="FY6" s="917"/>
      <c r="FZ6" s="917"/>
      <c r="GA6" s="917"/>
      <c r="GB6" s="917"/>
      <c r="GC6" s="917"/>
      <c r="GD6" s="917"/>
      <c r="GE6" s="917"/>
      <c r="GF6" s="917"/>
      <c r="GG6" s="917"/>
      <c r="GH6" s="917"/>
      <c r="GI6" s="917"/>
      <c r="GJ6" s="917"/>
      <c r="GK6" s="917"/>
      <c r="GL6" s="917"/>
      <c r="GM6" s="917"/>
      <c r="GN6" s="917"/>
      <c r="GO6" s="917"/>
      <c r="GP6" s="917"/>
      <c r="GQ6" s="917"/>
      <c r="GR6" s="917"/>
      <c r="GS6" s="917"/>
      <c r="GT6" s="917"/>
      <c r="GU6" s="917"/>
      <c r="GV6" s="917"/>
      <c r="GW6" s="917"/>
      <c r="GX6" s="917"/>
      <c r="GY6" s="917"/>
      <c r="GZ6" s="917"/>
      <c r="HA6" s="917"/>
      <c r="HB6" s="917"/>
      <c r="HC6" s="917"/>
      <c r="HD6" s="917"/>
      <c r="HE6" s="917"/>
      <c r="HF6" s="917"/>
      <c r="HG6" s="917"/>
      <c r="HH6" s="917"/>
      <c r="HI6" s="917"/>
      <c r="HJ6" s="917"/>
      <c r="HK6" s="917"/>
      <c r="HL6" s="917"/>
      <c r="HM6" s="917"/>
      <c r="HN6" s="917"/>
      <c r="HO6" s="917"/>
      <c r="HP6" s="917"/>
      <c r="HQ6" s="917"/>
      <c r="HR6" s="917"/>
      <c r="HS6" s="917"/>
      <c r="HT6" s="917"/>
      <c r="HU6" s="917"/>
      <c r="HV6" s="917"/>
      <c r="HW6" s="917"/>
      <c r="HX6" s="917"/>
      <c r="HY6" s="917"/>
      <c r="HZ6" s="917"/>
      <c r="IA6" s="917"/>
      <c r="IB6" s="917"/>
      <c r="IC6" s="917"/>
      <c r="ID6" s="917"/>
      <c r="IE6" s="917"/>
      <c r="IF6" s="917"/>
      <c r="IG6" s="917"/>
      <c r="IH6" s="917"/>
      <c r="II6" s="917"/>
      <c r="IJ6" s="917"/>
      <c r="IK6" s="917"/>
      <c r="IL6" s="917"/>
      <c r="IM6" s="917"/>
      <c r="IN6" s="917"/>
      <c r="IO6" s="917"/>
      <c r="IP6" s="917"/>
      <c r="IQ6" s="917"/>
      <c r="IR6" s="917"/>
      <c r="IS6" s="917"/>
      <c r="IT6" s="917"/>
      <c r="IU6" s="917"/>
      <c r="IV6" s="917"/>
      <c r="IW6" s="917"/>
      <c r="IX6" s="917"/>
      <c r="IY6" s="917"/>
      <c r="IZ6" s="917"/>
      <c r="JA6" s="917"/>
      <c r="JB6" s="917"/>
      <c r="JC6" s="917"/>
      <c r="JD6" s="917"/>
      <c r="JE6" s="917"/>
      <c r="JF6" s="917"/>
      <c r="JG6" s="917"/>
      <c r="JH6" s="917"/>
      <c r="JI6" s="917"/>
      <c r="JJ6" s="917"/>
      <c r="JK6" s="917"/>
      <c r="JL6" s="917"/>
      <c r="JM6" s="917"/>
      <c r="JN6" s="917"/>
      <c r="JO6" s="917"/>
      <c r="JP6" s="917"/>
      <c r="JQ6" s="917"/>
      <c r="JR6" s="917"/>
      <c r="JS6" s="917"/>
      <c r="JT6" s="917"/>
      <c r="JU6" s="917"/>
      <c r="JV6" s="917"/>
      <c r="JW6" s="917"/>
      <c r="JX6" s="917"/>
      <c r="JY6" s="917"/>
      <c r="JZ6" s="917"/>
      <c r="KA6" s="917"/>
      <c r="KB6" s="917"/>
      <c r="KC6" s="917"/>
      <c r="KD6" s="917"/>
      <c r="KE6" s="917"/>
      <c r="KF6" s="917"/>
      <c r="KG6" s="917"/>
      <c r="KH6" s="917"/>
      <c r="KI6" s="917"/>
      <c r="KJ6" s="917"/>
      <c r="KK6" s="917"/>
      <c r="KL6" s="917"/>
      <c r="KM6" s="917"/>
      <c r="KN6" s="917"/>
      <c r="KO6" s="917"/>
      <c r="KP6" s="917"/>
      <c r="KQ6" s="917"/>
      <c r="KR6" s="917"/>
      <c r="KS6" s="917"/>
      <c r="KT6" s="917"/>
      <c r="KU6" s="917"/>
      <c r="KV6" s="917"/>
      <c r="KW6" s="917"/>
      <c r="KX6" s="917"/>
      <c r="KY6" s="917"/>
      <c r="KZ6" s="917"/>
      <c r="LA6" s="917"/>
      <c r="LB6" s="917"/>
      <c r="LC6" s="917"/>
      <c r="LD6" s="917"/>
      <c r="LE6" s="917"/>
      <c r="LF6" s="917"/>
      <c r="LG6" s="917"/>
      <c r="LH6" s="917"/>
      <c r="LI6" s="917"/>
      <c r="LJ6" s="917"/>
      <c r="LK6" s="917"/>
      <c r="LL6" s="917"/>
      <c r="LM6" s="917"/>
      <c r="LN6" s="917"/>
      <c r="LO6" s="917"/>
      <c r="LP6" s="917"/>
      <c r="LQ6" s="917"/>
      <c r="LR6" s="917"/>
      <c r="LS6" s="917"/>
      <c r="LT6" s="917"/>
      <c r="LU6" s="917"/>
      <c r="LV6" s="917"/>
      <c r="LW6" s="917"/>
      <c r="LX6" s="917"/>
      <c r="LY6" s="917"/>
      <c r="LZ6" s="917"/>
      <c r="MA6" s="917"/>
      <c r="MB6" s="917"/>
      <c r="MC6" s="917"/>
      <c r="MD6" s="917"/>
      <c r="ME6" s="917"/>
      <c r="MF6" s="917"/>
      <c r="MG6" s="917"/>
      <c r="MH6" s="917"/>
      <c r="MI6" s="917"/>
      <c r="MJ6" s="917"/>
      <c r="MK6" s="917"/>
      <c r="ML6" s="917"/>
      <c r="MM6" s="917"/>
      <c r="MN6" s="917"/>
      <c r="MO6" s="917"/>
      <c r="MP6" s="917"/>
      <c r="MQ6" s="917"/>
      <c r="MR6" s="917"/>
      <c r="MS6" s="917"/>
      <c r="MT6" s="917"/>
      <c r="MU6" s="917"/>
      <c r="MV6" s="917"/>
      <c r="MW6" s="917"/>
      <c r="MX6" s="917"/>
      <c r="MY6" s="917"/>
      <c r="MZ6" s="917"/>
      <c r="NA6" s="917"/>
      <c r="NB6" s="917"/>
      <c r="NC6" s="917"/>
      <c r="ND6" s="917"/>
      <c r="NE6" s="917"/>
      <c r="NF6" s="917"/>
      <c r="NG6" s="917"/>
      <c r="NH6" s="917"/>
      <c r="NI6" s="917"/>
      <c r="NJ6" s="917"/>
      <c r="NK6" s="917"/>
      <c r="NL6" s="917"/>
      <c r="NM6" s="917"/>
      <c r="NN6" s="917"/>
      <c r="NO6" s="917"/>
      <c r="NP6" s="917"/>
      <c r="NQ6" s="917"/>
      <c r="NR6" s="917"/>
      <c r="NS6" s="917"/>
      <c r="NT6" s="917"/>
      <c r="NU6" s="917"/>
      <c r="NV6" s="917"/>
      <c r="NW6" s="917"/>
      <c r="NX6" s="917"/>
      <c r="NY6" s="917"/>
      <c r="NZ6" s="917"/>
      <c r="OA6" s="917"/>
      <c r="OB6" s="917"/>
      <c r="OC6" s="917"/>
      <c r="OD6" s="917"/>
      <c r="OE6" s="917"/>
      <c r="OF6" s="917"/>
      <c r="OG6" s="917"/>
      <c r="OH6" s="917"/>
      <c r="OI6" s="917"/>
      <c r="OJ6" s="917"/>
      <c r="OK6" s="917"/>
      <c r="OL6" s="917"/>
      <c r="OM6" s="917"/>
      <c r="ON6" s="917"/>
      <c r="OO6" s="917"/>
      <c r="OP6" s="917"/>
      <c r="OQ6" s="917"/>
      <c r="OR6" s="917"/>
      <c r="OS6" s="917"/>
      <c r="OT6" s="917"/>
      <c r="OU6" s="917"/>
      <c r="OV6" s="917"/>
      <c r="OW6" s="917"/>
      <c r="OX6" s="917"/>
      <c r="OY6" s="917"/>
      <c r="OZ6" s="917"/>
      <c r="PA6" s="917"/>
      <c r="PB6" s="917"/>
      <c r="PC6" s="917"/>
      <c r="PD6" s="917"/>
      <c r="PE6" s="917"/>
      <c r="PF6" s="917"/>
      <c r="PG6" s="917"/>
      <c r="PH6" s="917"/>
      <c r="PI6" s="917"/>
      <c r="PJ6" s="917"/>
      <c r="PK6" s="917"/>
      <c r="PL6" s="917"/>
      <c r="PM6" s="917"/>
      <c r="PN6" s="917"/>
      <c r="PO6" s="917"/>
      <c r="PP6" s="917"/>
      <c r="PQ6" s="917"/>
      <c r="PR6" s="917"/>
      <c r="PS6" s="917"/>
      <c r="PT6" s="917"/>
      <c r="PU6" s="917"/>
      <c r="PV6" s="917"/>
      <c r="PW6" s="917"/>
      <c r="PX6" s="917"/>
      <c r="PY6" s="917"/>
      <c r="PZ6" s="917"/>
      <c r="QA6" s="917"/>
      <c r="QB6" s="917"/>
      <c r="QC6" s="917"/>
      <c r="QD6" s="917"/>
      <c r="QE6" s="917"/>
      <c r="QF6" s="917"/>
      <c r="QG6" s="917"/>
      <c r="QH6" s="917"/>
      <c r="QI6" s="917"/>
      <c r="QJ6" s="917"/>
      <c r="QK6" s="917"/>
      <c r="QL6" s="917"/>
      <c r="QM6" s="917"/>
      <c r="QN6" s="917"/>
      <c r="QO6" s="917"/>
      <c r="QP6" s="917"/>
    </row>
    <row r="9" spans="1:458">
      <c r="O9" s="955"/>
    </row>
    <row r="10" spans="1:458">
      <c r="O10" s="955"/>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selection sqref="A1:A1048576"/>
      <pageMargins left="0.7" right="0.7" top="0.75" bottom="0.75" header="0.3" footer="0.3"/>
      <pageSetup paperSize="3" scale="60" orientation="landscape" r:id="rId2"/>
    </customSheetView>
  </customSheetViews>
  <mergeCells count="2">
    <mergeCell ref="N3:S3"/>
    <mergeCell ref="U3:X3"/>
  </mergeCells>
  <dataValidations count="6">
    <dataValidation type="list" allowBlank="1" showInputMessage="1" showErrorMessage="1" sqref="F5">
      <formula1>INDIRECT($F5)</formula1>
    </dataValidation>
    <dataValidation allowBlank="1" showErrorMessage="1" prompt="_x000a__x000a_" sqref="T5"/>
    <dataValidation type="decimal" operator="greaterThan" allowBlank="1" showInputMessage="1" showErrorMessage="1" errorTitle="Measure Life" error="Measure Life must be greater than zero." sqref="D5">
      <formula1>0</formula1>
    </dataValidation>
    <dataValidation allowBlank="1" showErrorMessage="1" sqref="J5"/>
    <dataValidation type="decimal" operator="greaterThan" allowBlank="1" showInputMessage="1" showErrorMessage="1" errorTitle="Overhead" error="Overhead must be greater than zero." sqref="M5">
      <formula1>0</formula1>
    </dataValidation>
    <dataValidation type="decimal" operator="greaterThanOrEqual" allowBlank="1" showInputMessage="1" sqref="G5">
      <formula1>0</formula1>
    </dataValidation>
  </dataValidations>
  <hyperlinks>
    <hyperlink ref="A1" location="'Electric CE'!A1" display="Rtn to Summary"/>
  </hyperlinks>
  <pageMargins left="0.47" right="0.21" top="0.75" bottom="0.75" header="0.3" footer="0.3"/>
  <pageSetup paperSize="3" scale="45" orientation="landscape" r:id="rId3"/>
</worksheet>
</file>

<file path=xl/worksheets/sheet24.xml><?xml version="1.0" encoding="utf-8"?>
<worksheet xmlns="http://schemas.openxmlformats.org/spreadsheetml/2006/main" xmlns:r="http://schemas.openxmlformats.org/officeDocument/2006/relationships">
  <sheetPr>
    <tabColor theme="2" tint="-0.749992370372631"/>
  </sheetPr>
  <dimension ref="A1:QT15"/>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21.7109375" style="98" customWidth="1"/>
    <col min="4" max="4" width="11.140625" style="98" customWidth="1"/>
    <col min="5" max="5" width="13.28515625" style="98" customWidth="1"/>
    <col min="6" max="6" width="18.7109375" style="98" customWidth="1"/>
    <col min="7" max="7" width="11.42578125" style="98" customWidth="1"/>
    <col min="8" max="8" width="16.28515625" style="98" customWidth="1"/>
    <col min="9" max="9" width="18.7109375" style="98" customWidth="1"/>
    <col min="10" max="10" width="17" style="98" customWidth="1"/>
    <col min="11" max="11" width="15.85546875" style="98" customWidth="1"/>
    <col min="12" max="12" width="16.7109375" style="98" customWidth="1"/>
    <col min="13" max="13" width="14.140625" style="98" customWidth="1"/>
    <col min="14" max="14" width="18.7109375" style="98" customWidth="1"/>
    <col min="15" max="15" width="17" style="98" customWidth="1"/>
    <col min="16" max="16" width="16.85546875" style="98" customWidth="1"/>
    <col min="17" max="17" width="20.140625" style="98" customWidth="1"/>
    <col min="18" max="18" width="13.5703125" style="98" customWidth="1"/>
    <col min="19" max="19" width="16.7109375" style="98" customWidth="1"/>
    <col min="20" max="20" width="16.85546875" style="98" customWidth="1"/>
    <col min="21" max="21" width="18.7109375" style="98" customWidth="1"/>
    <col min="22" max="22" width="16" style="98" customWidth="1"/>
    <col min="23" max="23" width="17.7109375" style="98" customWidth="1"/>
    <col min="24" max="24" width="18.28515625" style="98" customWidth="1"/>
    <col min="25" max="25" width="12.28515625" style="98" customWidth="1"/>
    <col min="26" max="26" width="4.5703125" style="97" customWidth="1"/>
    <col min="27" max="27" width="17" style="97" customWidth="1"/>
    <col min="28" max="28" width="19.85546875" style="97" customWidth="1"/>
    <col min="29" max="29" width="12.85546875" style="97" customWidth="1"/>
    <col min="30" max="30" width="20.5703125" style="97" customWidth="1"/>
    <col min="31" max="31" width="13.140625" style="97" customWidth="1"/>
    <col min="32" max="67" width="9.140625" style="97"/>
    <col min="68" max="16384" width="9.140625" style="98"/>
  </cols>
  <sheetData>
    <row r="1" spans="1:462" ht="26.25">
      <c r="A1" s="1454" t="s">
        <v>680</v>
      </c>
      <c r="B1" t="s">
        <v>574</v>
      </c>
    </row>
    <row r="2" spans="1:462">
      <c r="B2" s="832" t="s">
        <v>605</v>
      </c>
      <c r="C2" s="833">
        <v>8.1000000000000003E-2</v>
      </c>
    </row>
    <row r="3" spans="1:462"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358"/>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62" ht="45.75" thickBot="1">
      <c r="B4" s="925" t="s">
        <v>2</v>
      </c>
      <c r="C4" s="925" t="s">
        <v>3</v>
      </c>
      <c r="D4" s="925" t="s">
        <v>1</v>
      </c>
      <c r="E4" s="925" t="s">
        <v>141</v>
      </c>
      <c r="F4" s="925" t="s">
        <v>4</v>
      </c>
      <c r="G4" s="925" t="s">
        <v>571</v>
      </c>
      <c r="H4" s="925" t="s">
        <v>44</v>
      </c>
      <c r="I4" s="925" t="s">
        <v>48</v>
      </c>
      <c r="J4" s="925" t="s">
        <v>50</v>
      </c>
      <c r="K4" s="925" t="s">
        <v>97</v>
      </c>
      <c r="L4" s="925" t="s">
        <v>45</v>
      </c>
      <c r="M4" s="925" t="s">
        <v>272</v>
      </c>
      <c r="N4" s="925" t="s">
        <v>8</v>
      </c>
      <c r="O4" s="925" t="s">
        <v>46</v>
      </c>
      <c r="P4" s="925" t="s">
        <v>47</v>
      </c>
      <c r="Q4" s="925" t="s">
        <v>51</v>
      </c>
      <c r="R4" s="925" t="s">
        <v>9</v>
      </c>
      <c r="S4" s="925" t="s">
        <v>5</v>
      </c>
      <c r="T4" s="925" t="s">
        <v>7</v>
      </c>
      <c r="U4" s="925" t="s">
        <v>10</v>
      </c>
      <c r="V4" s="925" t="s">
        <v>11</v>
      </c>
      <c r="W4" s="925" t="s">
        <v>52</v>
      </c>
      <c r="X4" s="925" t="s">
        <v>572</v>
      </c>
      <c r="Y4" s="925" t="s">
        <v>6</v>
      </c>
      <c r="Z4" s="925"/>
      <c r="AA4" s="925" t="s">
        <v>573</v>
      </c>
      <c r="AB4" s="925" t="s">
        <v>356</v>
      </c>
      <c r="AC4" s="925" t="s">
        <v>125</v>
      </c>
      <c r="AD4" s="925" t="s">
        <v>293</v>
      </c>
      <c r="AE4" s="925" t="s">
        <v>123</v>
      </c>
    </row>
    <row r="5" spans="1:462" s="97" customFormat="1" ht="15.75" thickBot="1">
      <c r="B5" s="136" t="s">
        <v>92</v>
      </c>
      <c r="C5" s="919" t="s">
        <v>67</v>
      </c>
      <c r="D5" s="137">
        <v>12</v>
      </c>
      <c r="E5" s="956">
        <f>(L5/$L$6)*D5</f>
        <v>12</v>
      </c>
      <c r="F5" s="138" t="s">
        <v>40</v>
      </c>
      <c r="G5" s="139">
        <v>1</v>
      </c>
      <c r="H5" s="140">
        <v>16040000</v>
      </c>
      <c r="I5" s="926">
        <v>4411000</v>
      </c>
      <c r="J5" s="926">
        <v>5960810.8108108109</v>
      </c>
      <c r="K5" s="926">
        <f>IF(J5&gt;I5,J5-I5,0)</f>
        <v>1549810.8108108109</v>
      </c>
      <c r="L5" s="1235">
        <f>H5*G5</f>
        <v>16040000</v>
      </c>
      <c r="M5" s="926">
        <v>1229130</v>
      </c>
      <c r="N5" s="1413">
        <f>M5*G5</f>
        <v>1229130</v>
      </c>
      <c r="O5" s="1413">
        <f>I5*G5</f>
        <v>4411000</v>
      </c>
      <c r="P5" s="1413">
        <f>K5*G5</f>
        <v>1549810.8108108109</v>
      </c>
      <c r="Q5" s="1413">
        <f>P5+O5</f>
        <v>5960810.8108108109</v>
      </c>
      <c r="R5" s="926">
        <v>0</v>
      </c>
      <c r="S5" s="1413">
        <f>N5+Q5+R5</f>
        <v>7189940.8108108109</v>
      </c>
      <c r="T5" s="926"/>
      <c r="U5" s="1413">
        <f>S5/(1+$C$2)^1</f>
        <v>6651194.0895567173</v>
      </c>
      <c r="V5" s="926">
        <f>T5/(1+$C$2)^1</f>
        <v>0</v>
      </c>
      <c r="W5" s="926">
        <f>IF(L5=0,0,(HLOOKUP(F5,'2012-2013 CE W T&amp;D &amp; ConsCredit'!$C$6:$P$36,D5+1,FALSE)))</f>
        <v>0.8982540688274907</v>
      </c>
      <c r="X5" s="1413">
        <f>W5*L5</f>
        <v>14407995.26399295</v>
      </c>
      <c r="Y5" s="142">
        <f>(X5+V5)/U5</f>
        <v>2.1662268564099594</v>
      </c>
      <c r="Z5" s="334"/>
      <c r="AA5" s="1408">
        <f>S5-P5-R5</f>
        <v>5640130</v>
      </c>
      <c r="AB5" s="1408">
        <f>AA5/(1+$C$2)^1</f>
        <v>5217511.5633672532</v>
      </c>
      <c r="AC5" s="141">
        <f>IF(L5=0,0,(HLOOKUP(F5,'2012-2013 CE W T&amp;D No ConsCredi'!$C$6:$P$36,D5+1,FALSE)))</f>
        <v>0.81659460802499151</v>
      </c>
      <c r="AD5" s="905">
        <f>AC5*L5</f>
        <v>13098177.512720864</v>
      </c>
      <c r="AE5" s="143">
        <f>AD5/AB5</f>
        <v>2.5104261588387593</v>
      </c>
    </row>
    <row r="6" spans="1:462" s="253" customFormat="1" ht="15.75" thickBot="1">
      <c r="A6" s="97"/>
      <c r="B6" s="921"/>
      <c r="C6" s="908" t="s">
        <v>568</v>
      </c>
      <c r="D6" s="922"/>
      <c r="E6" s="960">
        <f>SUM(E5:E5)</f>
        <v>12</v>
      </c>
      <c r="F6" s="922"/>
      <c r="G6" s="922"/>
      <c r="H6" s="922"/>
      <c r="I6" s="927"/>
      <c r="J6" s="927"/>
      <c r="K6" s="927"/>
      <c r="L6" s="1236">
        <f>SUM(L5:L5)</f>
        <v>16040000</v>
      </c>
      <c r="M6" s="957"/>
      <c r="N6" s="1414">
        <f t="shared" ref="N6:V6" si="0">SUM(N5:N5)</f>
        <v>1229130</v>
      </c>
      <c r="O6" s="1414">
        <f t="shared" si="0"/>
        <v>4411000</v>
      </c>
      <c r="P6" s="1414">
        <f t="shared" si="0"/>
        <v>1549810.8108108109</v>
      </c>
      <c r="Q6" s="1403">
        <f t="shared" si="0"/>
        <v>5960810.8108108109</v>
      </c>
      <c r="R6" s="928">
        <f t="shared" si="0"/>
        <v>0</v>
      </c>
      <c r="S6" s="1403">
        <f t="shared" si="0"/>
        <v>7189940.8108108109</v>
      </c>
      <c r="T6" s="920">
        <f t="shared" si="0"/>
        <v>0</v>
      </c>
      <c r="U6" s="1403">
        <f t="shared" si="0"/>
        <v>6651194.0895567173</v>
      </c>
      <c r="V6" s="920">
        <f t="shared" si="0"/>
        <v>0</v>
      </c>
      <c r="W6" s="920"/>
      <c r="X6" s="1403">
        <f>SUM(X5:X5)</f>
        <v>14407995.26399295</v>
      </c>
      <c r="Y6" s="910">
        <f>(X6+V6)/U6</f>
        <v>2.1662268564099594</v>
      </c>
      <c r="Z6" s="923"/>
      <c r="AA6" s="1409">
        <f>SUM(AA5)</f>
        <v>5640130</v>
      </c>
      <c r="AB6" s="1409">
        <f>SUM(AB5)</f>
        <v>5217511.5633672532</v>
      </c>
      <c r="AC6" s="924"/>
      <c r="AD6" s="1410">
        <f>SUM(AD5:AD5)</f>
        <v>13098177.512720864</v>
      </c>
      <c r="AE6" s="916">
        <f>AD6/AB6</f>
        <v>2.5104261588387593</v>
      </c>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c r="IX6" s="97"/>
      <c r="IY6" s="97"/>
      <c r="IZ6" s="97"/>
      <c r="JA6" s="97"/>
      <c r="JB6" s="97"/>
      <c r="JC6" s="97"/>
      <c r="JD6" s="97"/>
      <c r="JE6" s="97"/>
      <c r="JF6" s="97"/>
      <c r="JG6" s="97"/>
      <c r="JH6" s="97"/>
      <c r="JI6" s="97"/>
      <c r="JJ6" s="97"/>
      <c r="JK6" s="97"/>
      <c r="JL6" s="97"/>
      <c r="JM6" s="97"/>
      <c r="JN6" s="97"/>
      <c r="JO6" s="97"/>
      <c r="JP6" s="97"/>
      <c r="JQ6" s="97"/>
      <c r="JR6" s="97"/>
      <c r="JS6" s="97"/>
      <c r="JT6" s="97"/>
      <c r="JU6" s="97"/>
      <c r="JV6" s="97"/>
      <c r="JW6" s="97"/>
      <c r="JX6" s="97"/>
      <c r="JY6" s="97"/>
      <c r="JZ6" s="97"/>
      <c r="KA6" s="97"/>
      <c r="KB6" s="97"/>
      <c r="KC6" s="97"/>
      <c r="KD6" s="97"/>
      <c r="KE6" s="97"/>
      <c r="KF6" s="97"/>
      <c r="KG6" s="97"/>
      <c r="KH6" s="97"/>
      <c r="KI6" s="97"/>
      <c r="KJ6" s="97"/>
      <c r="KK6" s="97"/>
      <c r="KL6" s="97"/>
      <c r="KM6" s="97"/>
      <c r="KN6" s="97"/>
      <c r="KO6" s="97"/>
      <c r="KP6" s="97"/>
      <c r="KQ6" s="97"/>
      <c r="KR6" s="97"/>
      <c r="KS6" s="97"/>
      <c r="KT6" s="97"/>
      <c r="KU6" s="97"/>
      <c r="KV6" s="97"/>
      <c r="KW6" s="97"/>
      <c r="KX6" s="97"/>
      <c r="KY6" s="97"/>
      <c r="KZ6" s="97"/>
      <c r="LA6" s="97"/>
      <c r="LB6" s="97"/>
      <c r="LC6" s="97"/>
      <c r="LD6" s="97"/>
      <c r="LE6" s="97"/>
      <c r="LF6" s="97"/>
      <c r="LG6" s="97"/>
      <c r="LH6" s="97"/>
      <c r="LI6" s="97"/>
      <c r="LJ6" s="97"/>
      <c r="LK6" s="97"/>
      <c r="LL6" s="97"/>
      <c r="LM6" s="97"/>
      <c r="LN6" s="97"/>
      <c r="LO6" s="97"/>
      <c r="LP6" s="97"/>
      <c r="LQ6" s="97"/>
      <c r="LR6" s="97"/>
      <c r="LS6" s="97"/>
      <c r="LT6" s="97"/>
      <c r="LU6" s="97"/>
      <c r="LV6" s="97"/>
      <c r="LW6" s="97"/>
      <c r="LX6" s="97"/>
      <c r="LY6" s="97"/>
      <c r="LZ6" s="97"/>
      <c r="MA6" s="97"/>
      <c r="MB6" s="97"/>
      <c r="MC6" s="97"/>
      <c r="MD6" s="97"/>
      <c r="ME6" s="97"/>
      <c r="MF6" s="97"/>
      <c r="MG6" s="97"/>
      <c r="MH6" s="97"/>
      <c r="MI6" s="97"/>
      <c r="MJ6" s="97"/>
      <c r="MK6" s="97"/>
      <c r="ML6" s="97"/>
      <c r="MM6" s="97"/>
      <c r="MN6" s="97"/>
      <c r="MO6" s="97"/>
      <c r="MP6" s="97"/>
      <c r="MQ6" s="97"/>
      <c r="MR6" s="97"/>
      <c r="MS6" s="97"/>
      <c r="MT6" s="97"/>
      <c r="MU6" s="97"/>
      <c r="MV6" s="97"/>
      <c r="MW6" s="97"/>
      <c r="MX6" s="97"/>
      <c r="MY6" s="97"/>
      <c r="MZ6" s="97"/>
      <c r="NA6" s="97"/>
      <c r="NB6" s="97"/>
      <c r="NC6" s="97"/>
      <c r="ND6" s="97"/>
      <c r="NE6" s="97"/>
      <c r="NF6" s="97"/>
      <c r="NG6" s="97"/>
      <c r="NH6" s="97"/>
      <c r="NI6" s="97"/>
      <c r="NJ6" s="97"/>
      <c r="NK6" s="97"/>
      <c r="NL6" s="97"/>
      <c r="NM6" s="97"/>
      <c r="NN6" s="97"/>
      <c r="NO6" s="97"/>
      <c r="NP6" s="97"/>
      <c r="NQ6" s="97"/>
      <c r="NR6" s="97"/>
      <c r="NS6" s="97"/>
      <c r="NT6" s="97"/>
      <c r="NU6" s="97"/>
      <c r="NV6" s="97"/>
      <c r="NW6" s="97"/>
      <c r="NX6" s="97"/>
      <c r="NY6" s="97"/>
      <c r="NZ6" s="97"/>
      <c r="OA6" s="97"/>
      <c r="OB6" s="97"/>
      <c r="OC6" s="97"/>
      <c r="OD6" s="97"/>
      <c r="OE6" s="97"/>
      <c r="OF6" s="97"/>
      <c r="OG6" s="97"/>
      <c r="OH6" s="97"/>
      <c r="OI6" s="97"/>
      <c r="OJ6" s="97"/>
      <c r="OK6" s="97"/>
      <c r="OL6" s="97"/>
      <c r="OM6" s="97"/>
      <c r="ON6" s="97"/>
      <c r="OO6" s="97"/>
      <c r="OP6" s="97"/>
      <c r="OQ6" s="97"/>
      <c r="OR6" s="97"/>
      <c r="OS6" s="97"/>
      <c r="OT6" s="97"/>
      <c r="OU6" s="97"/>
      <c r="OV6" s="97"/>
      <c r="OW6" s="97"/>
      <c r="OX6" s="97"/>
      <c r="OY6" s="97"/>
      <c r="OZ6" s="97"/>
      <c r="PA6" s="97"/>
      <c r="PB6" s="97"/>
      <c r="PC6" s="97"/>
      <c r="PD6" s="97"/>
      <c r="PE6" s="97"/>
      <c r="PF6" s="97"/>
      <c r="PG6" s="97"/>
      <c r="PH6" s="97"/>
      <c r="PI6" s="97"/>
      <c r="PJ6" s="97"/>
      <c r="PK6" s="97"/>
      <c r="PL6" s="97"/>
      <c r="PM6" s="97"/>
      <c r="PN6" s="97"/>
      <c r="PO6" s="97"/>
      <c r="PP6" s="97"/>
      <c r="PQ6" s="97"/>
      <c r="PR6" s="97"/>
      <c r="PS6" s="97"/>
      <c r="PT6" s="97"/>
      <c r="PU6" s="97"/>
      <c r="PV6" s="97"/>
      <c r="PW6" s="97"/>
      <c r="PX6" s="97"/>
      <c r="PY6" s="97"/>
      <c r="PZ6" s="97"/>
      <c r="QA6" s="97"/>
      <c r="QB6" s="97"/>
      <c r="QC6" s="97"/>
      <c r="QD6" s="97"/>
      <c r="QE6" s="97"/>
      <c r="QF6" s="97"/>
      <c r="QG6" s="97"/>
      <c r="QH6" s="97"/>
      <c r="QI6" s="97"/>
      <c r="QJ6" s="97"/>
      <c r="QK6" s="97"/>
      <c r="QL6" s="97"/>
      <c r="QM6" s="97"/>
      <c r="QN6" s="97"/>
      <c r="QO6" s="97"/>
      <c r="QP6" s="97"/>
      <c r="QQ6" s="97"/>
      <c r="QR6" s="97"/>
      <c r="QS6" s="97"/>
      <c r="QT6" s="97"/>
    </row>
    <row r="9" spans="1:462">
      <c r="O9" s="953"/>
    </row>
    <row r="10" spans="1:462">
      <c r="O10" s="953"/>
    </row>
    <row r="15" spans="1:462">
      <c r="AD15" s="958"/>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C1">
      <selection sqref="A1:A1048576"/>
      <pageMargins left="0.7" right="0.7" top="0.75" bottom="0.75" header="0.3" footer="0.3"/>
      <pageSetup paperSize="3" scale="60" orientation="landscape" r:id="rId2"/>
    </customSheetView>
  </customSheetViews>
  <mergeCells count="2">
    <mergeCell ref="N3:S3"/>
    <mergeCell ref="U3:X3"/>
  </mergeCells>
  <dataValidations count="6">
    <dataValidation type="list" allowBlank="1" showInputMessage="1" showErrorMessage="1" sqref="F5">
      <formula1>INDIRECT($F5)</formula1>
    </dataValidation>
    <dataValidation type="decimal" operator="greaterThanOrEqual" allowBlank="1" showInputMessage="1" sqref="G5">
      <formula1>0</formula1>
    </dataValidation>
    <dataValidation type="decimal" operator="greaterThan" allowBlank="1" showInputMessage="1" showErrorMessage="1" errorTitle="Overhead" error="Overhead must be greater than zero." sqref="M5">
      <formula1>0</formula1>
    </dataValidation>
    <dataValidation allowBlank="1" showErrorMessage="1" sqref="J5"/>
    <dataValidation type="decimal" operator="greaterThan" allowBlank="1" showInputMessage="1" showErrorMessage="1" errorTitle="Measure Life" error="Measure Life must be greater than zero." sqref="D5">
      <formula1>0</formula1>
    </dataValidation>
    <dataValidation allowBlank="1" showErrorMessage="1" prompt="_x000a__x000a_" sqref="T5"/>
  </dataValidations>
  <hyperlinks>
    <hyperlink ref="A1" location="'Electric CE'!A1" display="Rtn to Summary"/>
  </hyperlinks>
  <pageMargins left="0.42" right="0.21" top="0.75" bottom="0.75" header="0.31" footer="0.3"/>
  <pageSetup paperSize="3" scale="43" orientation="landscape" r:id="rId3"/>
</worksheet>
</file>

<file path=xl/worksheets/sheet25.xml><?xml version="1.0" encoding="utf-8"?>
<worksheet xmlns="http://schemas.openxmlformats.org/spreadsheetml/2006/main" xmlns:r="http://schemas.openxmlformats.org/officeDocument/2006/relationships">
  <sheetPr>
    <tabColor theme="2" tint="-0.249977111117893"/>
  </sheetPr>
  <dimension ref="A1:QG10"/>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26" style="98" customWidth="1"/>
    <col min="4" max="4" width="9.140625" style="98" customWidth="1"/>
    <col min="5" max="5" width="13.28515625" style="98" customWidth="1"/>
    <col min="6" max="6" width="12.28515625" style="98" customWidth="1"/>
    <col min="7" max="7" width="11.42578125" style="98" customWidth="1"/>
    <col min="8" max="8" width="16.28515625" style="98" customWidth="1"/>
    <col min="9" max="9" width="22.42578125" style="98" customWidth="1"/>
    <col min="10" max="10" width="17" style="98" customWidth="1"/>
    <col min="11" max="11" width="15.85546875" style="98" customWidth="1"/>
    <col min="12" max="12" width="13.7109375" style="98" customWidth="1"/>
    <col min="13" max="13" width="14.140625" style="98" customWidth="1"/>
    <col min="14" max="14" width="18.7109375" style="98" customWidth="1"/>
    <col min="15" max="15" width="17" style="98" customWidth="1"/>
    <col min="16" max="16" width="16.85546875" style="98" customWidth="1"/>
    <col min="17" max="17" width="20.140625" style="98" customWidth="1"/>
    <col min="18" max="18" width="14.7109375" style="98" customWidth="1"/>
    <col min="19" max="19" width="16.42578125" style="98" customWidth="1"/>
    <col min="20" max="20" width="13" style="98" customWidth="1"/>
    <col min="21" max="21" width="18.7109375" style="98" customWidth="1"/>
    <col min="22" max="22" width="16" style="98" customWidth="1"/>
    <col min="23" max="23" width="19" style="98" customWidth="1"/>
    <col min="24" max="24" width="18.28515625" style="98" customWidth="1"/>
    <col min="25" max="25" width="12" style="98" customWidth="1"/>
    <col min="26" max="26" width="4" style="97" customWidth="1"/>
    <col min="27" max="27" width="15.42578125" style="97" customWidth="1"/>
    <col min="28" max="28" width="21.5703125" style="97" customWidth="1"/>
    <col min="29" max="29" width="11" style="97" customWidth="1"/>
    <col min="30" max="30" width="20.5703125" style="97" customWidth="1"/>
    <col min="31" max="31" width="13.5703125" style="97" customWidth="1"/>
    <col min="32" max="67" width="9.140625" style="97"/>
    <col min="68" max="16384" width="9.140625" style="98"/>
  </cols>
  <sheetData>
    <row r="1" spans="1:449" ht="26.25">
      <c r="A1" s="1454" t="s">
        <v>680</v>
      </c>
      <c r="B1" t="s">
        <v>607</v>
      </c>
    </row>
    <row r="2" spans="1:449">
      <c r="B2" s="832" t="s">
        <v>605</v>
      </c>
      <c r="C2" s="833">
        <v>8.1000000000000003E-2</v>
      </c>
    </row>
    <row r="3" spans="1:449" s="341" customFormat="1" ht="15.75" thickBot="1">
      <c r="A3" s="340"/>
      <c r="C3" s="984"/>
      <c r="D3" s="338"/>
      <c r="E3" s="338"/>
      <c r="F3" s="338"/>
      <c r="G3" s="338"/>
      <c r="H3" s="338"/>
      <c r="I3" s="338"/>
      <c r="J3" s="338"/>
      <c r="K3" s="338"/>
      <c r="L3" s="338"/>
      <c r="M3" s="338"/>
      <c r="N3" s="1474"/>
      <c r="O3" s="1475"/>
      <c r="P3" s="1475"/>
      <c r="Q3" s="1475"/>
      <c r="R3" s="1475"/>
      <c r="S3" s="1475"/>
      <c r="T3" s="339"/>
      <c r="U3" s="1474"/>
      <c r="V3" s="1474"/>
      <c r="W3" s="1474"/>
      <c r="X3" s="1474"/>
      <c r="Y3" s="608"/>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49" ht="45.75" thickBot="1">
      <c r="B4" s="834" t="s">
        <v>2</v>
      </c>
      <c r="C4" s="834" t="s">
        <v>3</v>
      </c>
      <c r="D4" s="834" t="s">
        <v>1</v>
      </c>
      <c r="E4" s="834" t="s">
        <v>141</v>
      </c>
      <c r="F4" s="834" t="s">
        <v>4</v>
      </c>
      <c r="G4" s="834" t="s">
        <v>571</v>
      </c>
      <c r="H4" s="834" t="s">
        <v>44</v>
      </c>
      <c r="I4" s="834" t="s">
        <v>48</v>
      </c>
      <c r="J4" s="834" t="s">
        <v>50</v>
      </c>
      <c r="K4" s="834" t="s">
        <v>97</v>
      </c>
      <c r="L4" s="834" t="s">
        <v>45</v>
      </c>
      <c r="M4" s="834" t="s">
        <v>272</v>
      </c>
      <c r="N4" s="834" t="s">
        <v>8</v>
      </c>
      <c r="O4" s="834" t="s">
        <v>46</v>
      </c>
      <c r="P4" s="834" t="s">
        <v>47</v>
      </c>
      <c r="Q4" s="834" t="s">
        <v>51</v>
      </c>
      <c r="R4" s="834" t="s">
        <v>9</v>
      </c>
      <c r="S4" s="834" t="s">
        <v>5</v>
      </c>
      <c r="T4" s="834" t="s">
        <v>7</v>
      </c>
      <c r="U4" s="834" t="s">
        <v>10</v>
      </c>
      <c r="V4" s="834" t="s">
        <v>11</v>
      </c>
      <c r="W4" s="834" t="s">
        <v>52</v>
      </c>
      <c r="X4" s="834" t="s">
        <v>572</v>
      </c>
      <c r="Y4" s="834" t="s">
        <v>6</v>
      </c>
      <c r="Z4" s="834"/>
      <c r="AA4" s="834" t="s">
        <v>573</v>
      </c>
      <c r="AB4" s="834" t="s">
        <v>356</v>
      </c>
      <c r="AC4" s="834" t="s">
        <v>125</v>
      </c>
      <c r="AD4" s="834" t="s">
        <v>293</v>
      </c>
      <c r="AE4" s="834" t="s">
        <v>123</v>
      </c>
    </row>
    <row r="5" spans="1:449" s="971" customFormat="1" ht="15.75" thickBot="1">
      <c r="B5" s="983" t="s">
        <v>606</v>
      </c>
      <c r="C5" s="982" t="s">
        <v>543</v>
      </c>
      <c r="D5" s="962">
        <v>15</v>
      </c>
      <c r="E5" s="963">
        <f>(L5/$L$6)*D5</f>
        <v>15</v>
      </c>
      <c r="F5" s="964" t="s">
        <v>41</v>
      </c>
      <c r="G5" s="965">
        <v>1</v>
      </c>
      <c r="H5" s="966">
        <v>13000000</v>
      </c>
      <c r="I5" s="1398">
        <v>3640000</v>
      </c>
      <c r="J5" s="1398">
        <f>3640000*1.25</f>
        <v>4550000</v>
      </c>
      <c r="K5" s="967">
        <f>IF(J5&gt;I5,J5-I5,0)</f>
        <v>910000</v>
      </c>
      <c r="L5" s="968">
        <f>H5*G5</f>
        <v>13000000</v>
      </c>
      <c r="M5" s="1399">
        <v>548550</v>
      </c>
      <c r="N5" s="1400">
        <f>M5*G5</f>
        <v>548550</v>
      </c>
      <c r="O5" s="1400">
        <f>I5*G5</f>
        <v>3640000</v>
      </c>
      <c r="P5" s="1400">
        <f>K5*G5</f>
        <v>910000</v>
      </c>
      <c r="Q5" s="1400">
        <f>P5+O5</f>
        <v>4550000</v>
      </c>
      <c r="R5" s="1400">
        <v>0</v>
      </c>
      <c r="S5" s="1400">
        <f>N5+Q5+R5</f>
        <v>5098550</v>
      </c>
      <c r="T5" s="1400"/>
      <c r="U5" s="1400">
        <f>S5/(1+$C$2)^1</f>
        <v>4716512.4884366328</v>
      </c>
      <c r="V5" s="969">
        <f>T5/(1+$C$2)^1</f>
        <v>0</v>
      </c>
      <c r="W5" s="969">
        <f>IF(L5=0,0,(HLOOKUP(F5,'2012-2013 CE W T&amp;D &amp; ConsCredit'!$C$6:$P$36,D5+1,FALSE)))</f>
        <v>0.96735149139522703</v>
      </c>
      <c r="X5" s="1400">
        <f>W5*L5</f>
        <v>12575569.388137951</v>
      </c>
      <c r="Y5" s="599">
        <f>(X5+V5)/U5</f>
        <v>2.6662856122970502</v>
      </c>
      <c r="Z5" s="961"/>
      <c r="AA5" s="1411">
        <f>S5-P5-R5</f>
        <v>4188550</v>
      </c>
      <c r="AB5" s="1411">
        <f>AA5/(1+$C$2)^1</f>
        <v>3874699.3524514339</v>
      </c>
      <c r="AC5" s="970">
        <f>IF(L5=0,0,(HLOOKUP(F5,'2012-2013 CE W T&amp;D No ConsCredi'!$C$6:$P$36,D5+1,FALSE)))</f>
        <v>0.87941044672293356</v>
      </c>
      <c r="AD5" s="1411">
        <f>AC5*L5</f>
        <v>11432335.807398137</v>
      </c>
      <c r="AE5" s="600">
        <f>AD5/AB5</f>
        <v>2.9505091279314763</v>
      </c>
    </row>
    <row r="6" spans="1:449" s="981" customFormat="1" thickBot="1">
      <c r="A6" s="980"/>
      <c r="B6" s="972"/>
      <c r="C6" s="862" t="s">
        <v>568</v>
      </c>
      <c r="D6" s="973"/>
      <c r="E6" s="974">
        <f>SUM(E5:E5)</f>
        <v>15</v>
      </c>
      <c r="F6" s="973"/>
      <c r="G6" s="973"/>
      <c r="H6" s="973"/>
      <c r="I6" s="973"/>
      <c r="J6" s="975"/>
      <c r="K6" s="975"/>
      <c r="L6" s="976">
        <f>SUM(L5:L5)</f>
        <v>13000000</v>
      </c>
      <c r="M6" s="1401"/>
      <c r="N6" s="1401">
        <f t="shared" ref="N6:V6" si="0">SUM(N5:N5)</f>
        <v>548550</v>
      </c>
      <c r="O6" s="1401">
        <f t="shared" si="0"/>
        <v>3640000</v>
      </c>
      <c r="P6" s="1401">
        <f t="shared" si="0"/>
        <v>910000</v>
      </c>
      <c r="Q6" s="1402">
        <f t="shared" si="0"/>
        <v>4550000</v>
      </c>
      <c r="R6" s="1402">
        <f t="shared" si="0"/>
        <v>0</v>
      </c>
      <c r="S6" s="1402">
        <f t="shared" si="0"/>
        <v>5098550</v>
      </c>
      <c r="T6" s="1402">
        <f t="shared" si="0"/>
        <v>0</v>
      </c>
      <c r="U6" s="1402">
        <f t="shared" si="0"/>
        <v>4716512.4884366328</v>
      </c>
      <c r="V6" s="977">
        <f t="shared" si="0"/>
        <v>0</v>
      </c>
      <c r="W6" s="977"/>
      <c r="X6" s="1402">
        <f>SUM(X5:X5)</f>
        <v>12575569.388137951</v>
      </c>
      <c r="Y6" s="844">
        <f>(X6+V6)/U6</f>
        <v>2.6662856122970502</v>
      </c>
      <c r="Z6" s="978"/>
      <c r="AA6" s="1412">
        <f>SUM(AA5)</f>
        <v>4188550</v>
      </c>
      <c r="AB6" s="1412">
        <f>SUM(AB5)</f>
        <v>3874699.3524514339</v>
      </c>
      <c r="AC6" s="979"/>
      <c r="AD6" s="1412">
        <f>SUM(AD5:AD5)</f>
        <v>11432335.807398137</v>
      </c>
      <c r="AE6" s="863">
        <f>AD6/AB6</f>
        <v>2.9505091279314763</v>
      </c>
      <c r="AF6" s="980"/>
      <c r="AG6" s="980"/>
      <c r="AH6" s="980"/>
      <c r="AI6" s="980"/>
      <c r="AJ6" s="980"/>
      <c r="AK6" s="980"/>
      <c r="AL6" s="980"/>
      <c r="AM6" s="980"/>
      <c r="AN6" s="980"/>
      <c r="AO6" s="980"/>
      <c r="AP6" s="980"/>
      <c r="AQ6" s="980"/>
      <c r="AR6" s="980"/>
      <c r="AS6" s="980"/>
      <c r="AT6" s="980"/>
      <c r="AU6" s="980"/>
      <c r="AV6" s="980"/>
      <c r="AW6" s="980"/>
      <c r="AX6" s="980"/>
      <c r="AY6" s="980"/>
      <c r="AZ6" s="980"/>
      <c r="BA6" s="980"/>
      <c r="BB6" s="980"/>
      <c r="BC6" s="980"/>
      <c r="BD6" s="980"/>
      <c r="BE6" s="980"/>
      <c r="BF6" s="980"/>
      <c r="BG6" s="980"/>
      <c r="BH6" s="980"/>
      <c r="BI6" s="980"/>
      <c r="BJ6" s="980"/>
      <c r="BK6" s="980"/>
      <c r="BL6" s="980"/>
      <c r="BM6" s="980"/>
      <c r="BN6" s="980"/>
      <c r="BO6" s="980"/>
      <c r="BP6" s="980"/>
      <c r="BQ6" s="980"/>
      <c r="BR6" s="980"/>
      <c r="BS6" s="980"/>
      <c r="BT6" s="980"/>
      <c r="BU6" s="980"/>
      <c r="BV6" s="980"/>
      <c r="BW6" s="980"/>
      <c r="BX6" s="980"/>
      <c r="BY6" s="980"/>
      <c r="BZ6" s="980"/>
      <c r="CA6" s="980"/>
      <c r="CB6" s="980"/>
      <c r="CC6" s="980"/>
      <c r="CD6" s="980"/>
      <c r="CE6" s="980"/>
      <c r="CF6" s="980"/>
      <c r="CG6" s="980"/>
      <c r="CH6" s="980"/>
      <c r="CI6" s="980"/>
      <c r="CJ6" s="980"/>
      <c r="CK6" s="980"/>
      <c r="CL6" s="980"/>
      <c r="CM6" s="980"/>
      <c r="CN6" s="980"/>
      <c r="CO6" s="980"/>
      <c r="CP6" s="980"/>
      <c r="CQ6" s="980"/>
      <c r="CR6" s="980"/>
      <c r="CS6" s="980"/>
      <c r="CT6" s="980"/>
      <c r="CU6" s="980"/>
      <c r="CV6" s="980"/>
      <c r="CW6" s="980"/>
      <c r="CX6" s="980"/>
      <c r="CY6" s="980"/>
      <c r="CZ6" s="980"/>
      <c r="DA6" s="980"/>
      <c r="DB6" s="980"/>
      <c r="DC6" s="980"/>
      <c r="DD6" s="980"/>
      <c r="DE6" s="980"/>
      <c r="DF6" s="980"/>
      <c r="DG6" s="980"/>
      <c r="DH6" s="980"/>
      <c r="DI6" s="980"/>
      <c r="DJ6" s="980"/>
      <c r="DK6" s="980"/>
      <c r="DL6" s="980"/>
      <c r="DM6" s="980"/>
      <c r="DN6" s="980"/>
      <c r="DO6" s="980"/>
      <c r="DP6" s="980"/>
      <c r="DQ6" s="980"/>
      <c r="DR6" s="980"/>
      <c r="DS6" s="980"/>
      <c r="DT6" s="980"/>
      <c r="DU6" s="980"/>
      <c r="DV6" s="980"/>
      <c r="DW6" s="980"/>
      <c r="DX6" s="980"/>
      <c r="DY6" s="980"/>
      <c r="DZ6" s="980"/>
      <c r="EA6" s="980"/>
      <c r="EB6" s="980"/>
      <c r="EC6" s="980"/>
      <c r="ED6" s="980"/>
      <c r="EE6" s="980"/>
      <c r="EF6" s="980"/>
      <c r="EG6" s="980"/>
      <c r="EH6" s="980"/>
      <c r="EI6" s="980"/>
      <c r="EJ6" s="980"/>
      <c r="EK6" s="980"/>
      <c r="EL6" s="980"/>
      <c r="EM6" s="980"/>
      <c r="EN6" s="980"/>
      <c r="EO6" s="980"/>
      <c r="EP6" s="980"/>
      <c r="EQ6" s="980"/>
      <c r="ER6" s="980"/>
      <c r="ES6" s="980"/>
      <c r="ET6" s="980"/>
      <c r="EU6" s="980"/>
      <c r="EV6" s="980"/>
      <c r="EW6" s="980"/>
      <c r="EX6" s="980"/>
      <c r="EY6" s="980"/>
      <c r="EZ6" s="980"/>
      <c r="FA6" s="980"/>
      <c r="FB6" s="980"/>
      <c r="FC6" s="980"/>
      <c r="FD6" s="980"/>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980"/>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0"/>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0"/>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0"/>
      <c r="JR6" s="980"/>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0"/>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0"/>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980"/>
      <c r="NE6" s="980"/>
      <c r="NF6" s="980"/>
      <c r="NG6" s="980"/>
      <c r="NH6" s="980"/>
      <c r="NI6" s="980"/>
      <c r="NJ6" s="980"/>
      <c r="NK6" s="980"/>
      <c r="NL6" s="980"/>
      <c r="NM6" s="980"/>
      <c r="NN6" s="980"/>
      <c r="NO6" s="980"/>
      <c r="NP6" s="980"/>
      <c r="NQ6" s="980"/>
      <c r="NR6" s="980"/>
      <c r="NS6" s="980"/>
      <c r="NT6" s="980"/>
      <c r="NU6" s="980"/>
      <c r="NV6" s="980"/>
      <c r="NW6" s="980"/>
      <c r="NX6" s="980"/>
      <c r="NY6" s="980"/>
      <c r="NZ6" s="980"/>
      <c r="OA6" s="980"/>
      <c r="OB6" s="980"/>
      <c r="OC6" s="980"/>
      <c r="OD6" s="980"/>
      <c r="OE6" s="980"/>
      <c r="OF6" s="980"/>
      <c r="OG6" s="980"/>
      <c r="OH6" s="980"/>
      <c r="OI6" s="980"/>
      <c r="OJ6" s="980"/>
      <c r="OK6" s="980"/>
      <c r="OL6" s="980"/>
      <c r="OM6" s="980"/>
      <c r="ON6" s="980"/>
      <c r="OO6" s="980"/>
      <c r="OP6" s="980"/>
      <c r="OQ6" s="980"/>
      <c r="OR6" s="980"/>
      <c r="OS6" s="980"/>
      <c r="OT6" s="980"/>
      <c r="OU6" s="980"/>
      <c r="OV6" s="980"/>
      <c r="OW6" s="980"/>
      <c r="OX6" s="980"/>
      <c r="OY6" s="980"/>
      <c r="OZ6" s="980"/>
      <c r="PA6" s="980"/>
      <c r="PB6" s="980"/>
      <c r="PC6" s="980"/>
      <c r="PD6" s="980"/>
      <c r="PE6" s="980"/>
      <c r="PF6" s="980"/>
      <c r="PG6" s="980"/>
      <c r="PH6" s="980"/>
      <c r="PI6" s="980"/>
      <c r="PJ6" s="980"/>
      <c r="PK6" s="980"/>
      <c r="PL6" s="980"/>
      <c r="PM6" s="980"/>
      <c r="PN6" s="980"/>
      <c r="PO6" s="980"/>
      <c r="PP6" s="980"/>
      <c r="PQ6" s="980"/>
      <c r="PR6" s="980"/>
      <c r="PS6" s="980"/>
      <c r="PT6" s="980"/>
      <c r="PU6" s="980"/>
      <c r="PV6" s="980"/>
      <c r="PW6" s="980"/>
      <c r="PX6" s="980"/>
      <c r="PY6" s="980"/>
      <c r="PZ6" s="980"/>
      <c r="QA6" s="980"/>
      <c r="QB6" s="980"/>
      <c r="QC6" s="980"/>
      <c r="QD6" s="980"/>
      <c r="QE6" s="980"/>
      <c r="QF6" s="980"/>
      <c r="QG6" s="980"/>
    </row>
    <row r="9" spans="1:449">
      <c r="O9" s="953"/>
    </row>
    <row r="10" spans="1:449">
      <c r="O10" s="953"/>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E1">
      <selection activeCell="J34" sqref="J34"/>
      <pageMargins left="0.7" right="0.7" top="0.75" bottom="0.75" header="0.3" footer="0.3"/>
      <pageSetup paperSize="3" scale="60" orientation="landscape" r:id="rId2"/>
    </customSheetView>
  </customSheetViews>
  <mergeCells count="2">
    <mergeCell ref="N3:S3"/>
    <mergeCell ref="U3:X3"/>
  </mergeCells>
  <dataValidations count="6">
    <dataValidation type="list" allowBlank="1" showInputMessage="1" showErrorMessage="1" sqref="F5">
      <formula1>INDIRECT($F5)</formula1>
    </dataValidation>
    <dataValidation type="decimal" operator="greaterThanOrEqual" allowBlank="1" showInputMessage="1" sqref="G5">
      <formula1>0</formula1>
    </dataValidation>
    <dataValidation type="decimal" operator="greaterThan" allowBlank="1" showInputMessage="1" showErrorMessage="1" errorTitle="Overhead" error="Overhead must be greater than zero." sqref="M5">
      <formula1>0</formula1>
    </dataValidation>
    <dataValidation allowBlank="1" showErrorMessage="1" sqref="J5"/>
    <dataValidation type="decimal" operator="greaterThan" allowBlank="1" showInputMessage="1" showErrorMessage="1" errorTitle="Measure Life" error="Measure Life must be greater than zero." sqref="D5">
      <formula1>0</formula1>
    </dataValidation>
    <dataValidation allowBlank="1" showErrorMessage="1" prompt="_x000a__x000a_" sqref="T5"/>
  </dataValidations>
  <hyperlinks>
    <hyperlink ref="A1" location="'Electric CE'!A1" display="Rtn to Summary"/>
  </hyperlinks>
  <pageMargins left="0.5" right="0.21" top="0.75" bottom="0.75" header="0.3" footer="0.3"/>
  <pageSetup paperSize="3" scale="43" orientation="landscape" r:id="rId3"/>
</worksheet>
</file>

<file path=xl/worksheets/sheet26.xml><?xml version="1.0" encoding="utf-8"?>
<worksheet xmlns="http://schemas.openxmlformats.org/spreadsheetml/2006/main" xmlns:r="http://schemas.openxmlformats.org/officeDocument/2006/relationships">
  <sheetPr>
    <tabColor theme="2" tint="-0.749992370372631"/>
  </sheetPr>
  <dimension ref="A1:SA25"/>
  <sheetViews>
    <sheetView workbookViewId="0">
      <pane xSplit="1" ySplit="1" topLeftCell="B2" activePane="bottomRight" state="frozen"/>
      <selection activeCell="B13" sqref="B13"/>
      <selection pane="topRight" activeCell="B13" sqref="B13"/>
      <selection pane="bottomLeft" activeCell="B13" sqref="B13"/>
      <selection pane="bottomRight" activeCell="G26" sqref="G26"/>
    </sheetView>
  </sheetViews>
  <sheetFormatPr defaultRowHeight="15"/>
  <cols>
    <col min="1" max="1" width="9.140625" style="97"/>
    <col min="2" max="2" width="12.85546875" style="98" customWidth="1"/>
    <col min="3" max="3" width="30.5703125" style="98" customWidth="1"/>
    <col min="4" max="4" width="11.140625" style="98" customWidth="1"/>
    <col min="5" max="5" width="13.28515625" style="98" customWidth="1"/>
    <col min="6" max="6" width="20.7109375" style="98" customWidth="1"/>
    <col min="7" max="7" width="9.7109375" style="98" customWidth="1"/>
    <col min="8" max="8" width="16.28515625" style="98" customWidth="1"/>
    <col min="9" max="9" width="16" style="98" customWidth="1"/>
    <col min="10" max="10" width="17" style="98" customWidth="1"/>
    <col min="11" max="11" width="15.85546875" style="98" customWidth="1"/>
    <col min="12" max="12" width="13.5703125" style="98" customWidth="1"/>
    <col min="13" max="13" width="14.140625" style="98" customWidth="1"/>
    <col min="14" max="14" width="18.7109375" style="98" customWidth="1"/>
    <col min="15" max="15" width="17" style="98" customWidth="1"/>
    <col min="16" max="16" width="16.85546875" style="98" customWidth="1"/>
    <col min="17" max="17" width="20.140625" style="98" customWidth="1"/>
    <col min="18" max="18" width="14.7109375" style="98" customWidth="1"/>
    <col min="19" max="19" width="15.85546875" style="98" customWidth="1"/>
    <col min="20" max="20" width="16.42578125" style="98" customWidth="1"/>
    <col min="21" max="21" width="18.7109375" style="98" customWidth="1"/>
    <col min="22" max="22" width="16" style="98" customWidth="1"/>
    <col min="23" max="23" width="17.85546875" style="98" customWidth="1"/>
    <col min="24" max="24" width="18.28515625" style="98" customWidth="1"/>
    <col min="25" max="25" width="14.7109375" style="98" customWidth="1"/>
    <col min="26" max="26" width="3.85546875" style="97" customWidth="1"/>
    <col min="27" max="27" width="19.140625" style="97" customWidth="1"/>
    <col min="28" max="28" width="21.5703125" style="97" customWidth="1"/>
    <col min="29" max="29" width="12" style="97" customWidth="1"/>
    <col min="30" max="30" width="20.5703125" style="97" customWidth="1"/>
    <col min="31" max="31" width="14.85546875" style="97" customWidth="1"/>
    <col min="32" max="67" width="9.140625" style="97"/>
    <col min="68" max="16384" width="9.140625" style="98"/>
  </cols>
  <sheetData>
    <row r="1" spans="1:67" ht="26.25">
      <c r="A1" s="1454" t="s">
        <v>680</v>
      </c>
      <c r="B1" t="s">
        <v>577</v>
      </c>
    </row>
    <row r="2" spans="1:67">
      <c r="B2" s="832" t="s">
        <v>605</v>
      </c>
      <c r="C2" s="833">
        <v>8.1000000000000003E-2</v>
      </c>
    </row>
    <row r="3" spans="1:67" s="341" customFormat="1" ht="15.75" thickBot="1">
      <c r="A3" s="340"/>
      <c r="C3" s="607"/>
      <c r="D3" s="338"/>
      <c r="E3" s="338"/>
      <c r="F3" s="338"/>
      <c r="G3" s="338"/>
      <c r="H3" s="338"/>
      <c r="I3" s="338"/>
      <c r="J3" s="338"/>
      <c r="K3" s="338"/>
      <c r="L3" s="338"/>
      <c r="M3" s="338"/>
      <c r="N3" s="1474"/>
      <c r="O3" s="1475"/>
      <c r="P3" s="1475"/>
      <c r="Q3" s="1475"/>
      <c r="R3" s="1475"/>
      <c r="S3" s="1475"/>
      <c r="T3" s="339"/>
      <c r="U3" s="1474"/>
      <c r="V3" s="1474"/>
      <c r="W3" s="1474"/>
      <c r="X3" s="1474"/>
      <c r="Y3" s="608"/>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67" ht="45.75" thickBot="1">
      <c r="B4" s="834" t="s">
        <v>2</v>
      </c>
      <c r="C4" s="835" t="s">
        <v>3</v>
      </c>
      <c r="D4" s="835" t="s">
        <v>1</v>
      </c>
      <c r="E4" s="835" t="s">
        <v>141</v>
      </c>
      <c r="F4" s="835" t="s">
        <v>4</v>
      </c>
      <c r="G4" s="835" t="s">
        <v>571</v>
      </c>
      <c r="H4" s="835" t="s">
        <v>44</v>
      </c>
      <c r="I4" s="835" t="s">
        <v>48</v>
      </c>
      <c r="J4" s="835" t="s">
        <v>50</v>
      </c>
      <c r="K4" s="835" t="s">
        <v>97</v>
      </c>
      <c r="L4" s="835" t="s">
        <v>45</v>
      </c>
      <c r="M4" s="835" t="s">
        <v>272</v>
      </c>
      <c r="N4" s="835" t="s">
        <v>8</v>
      </c>
      <c r="O4" s="835" t="s">
        <v>46</v>
      </c>
      <c r="P4" s="835" t="s">
        <v>47</v>
      </c>
      <c r="Q4" s="835" t="s">
        <v>51</v>
      </c>
      <c r="R4" s="835" t="s">
        <v>9</v>
      </c>
      <c r="S4" s="835" t="s">
        <v>5</v>
      </c>
      <c r="T4" s="835" t="s">
        <v>7</v>
      </c>
      <c r="U4" s="835" t="s">
        <v>10</v>
      </c>
      <c r="V4" s="835" t="s">
        <v>11</v>
      </c>
      <c r="W4" s="835" t="s">
        <v>52</v>
      </c>
      <c r="X4" s="835" t="s">
        <v>572</v>
      </c>
      <c r="Y4" s="835" t="s">
        <v>6</v>
      </c>
      <c r="Z4" s="835"/>
      <c r="AA4" s="835" t="s">
        <v>573</v>
      </c>
      <c r="AB4" s="835" t="s">
        <v>356</v>
      </c>
      <c r="AC4" s="835" t="s">
        <v>125</v>
      </c>
      <c r="AD4" s="835" t="s">
        <v>293</v>
      </c>
      <c r="AE4" s="835" t="s">
        <v>123</v>
      </c>
    </row>
    <row r="5" spans="1:67" s="97" customFormat="1">
      <c r="B5" s="111" t="s">
        <v>95</v>
      </c>
      <c r="C5" s="175" t="s">
        <v>511</v>
      </c>
      <c r="D5" s="115">
        <v>12</v>
      </c>
      <c r="E5" s="603">
        <f>(L5/$L$21)*D5</f>
        <v>2.7978957492385934</v>
      </c>
      <c r="F5" s="118" t="s">
        <v>40</v>
      </c>
      <c r="G5" s="115">
        <v>1</v>
      </c>
      <c r="H5" s="120">
        <v>8000000</v>
      </c>
      <c r="I5" s="865">
        <v>1840110</v>
      </c>
      <c r="J5" s="865">
        <v>2421197.3684210526</v>
      </c>
      <c r="K5" s="865">
        <f t="shared" ref="K5:K20" si="0">IF(J5&gt;I5,J5-I5,0)</f>
        <v>581087.36842105258</v>
      </c>
      <c r="L5" s="121">
        <f>H5*G5</f>
        <v>8000000</v>
      </c>
      <c r="M5" s="1326">
        <v>664532.01650122856</v>
      </c>
      <c r="N5" s="1326">
        <f>M5*G5</f>
        <v>664532.01650122856</v>
      </c>
      <c r="O5" s="1326">
        <f>I5*G5</f>
        <v>1840110</v>
      </c>
      <c r="P5" s="1326">
        <f>K5*G5</f>
        <v>581087.36842105258</v>
      </c>
      <c r="Q5" s="1326">
        <f>P5+O5</f>
        <v>2421197.3684210526</v>
      </c>
      <c r="R5" s="1326">
        <v>0</v>
      </c>
      <c r="S5" s="1326">
        <f t="shared" ref="S5:S20" si="1">N5+Q5+R5</f>
        <v>3085729.3849222809</v>
      </c>
      <c r="T5" s="865"/>
      <c r="U5" s="1326">
        <f>S5/(1+$C$2)^1</f>
        <v>2854513.7695858288</v>
      </c>
      <c r="V5" s="1326">
        <f>T5/(1+$C$2)^1</f>
        <v>0</v>
      </c>
      <c r="W5" s="865">
        <f>IF(L5=0,0,(HLOOKUP(F5,'2012-2013 CE W T&amp;D &amp; ConsCredit'!$C$6:$P$36,D5+1,FALSE)))</f>
        <v>0.8982540688274907</v>
      </c>
      <c r="X5" s="1326">
        <f t="shared" ref="X5:X20" si="2">W5*L5</f>
        <v>7186032.5506199254</v>
      </c>
      <c r="Y5" s="129">
        <f>(X5+V5)/U5</f>
        <v>2.5174278811282704</v>
      </c>
      <c r="Z5" s="130"/>
      <c r="AA5" s="1326">
        <f>S5-P5-R5</f>
        <v>2504642.0165012283</v>
      </c>
      <c r="AB5" s="1326">
        <f>AA5/(1+$C$2)^1</f>
        <v>2316967.637836474</v>
      </c>
      <c r="AC5" s="865">
        <f>IF(L5=0,0,(HLOOKUP(F5,'2012-2013 CE W T&amp;D No ConsCredi'!$C$6:$P$36,D5+1,FALSE)))</f>
        <v>0.81659460802499151</v>
      </c>
      <c r="AD5" s="1326">
        <f>AC5*L5</f>
        <v>6532756.8641999317</v>
      </c>
      <c r="AE5" s="131">
        <f>AD5/AB5</f>
        <v>2.8195287484895797</v>
      </c>
    </row>
    <row r="6" spans="1:67" s="97" customFormat="1">
      <c r="B6" s="144" t="s">
        <v>95</v>
      </c>
      <c r="C6" s="183" t="s">
        <v>512</v>
      </c>
      <c r="D6" s="105">
        <v>12</v>
      </c>
      <c r="E6" s="604">
        <f t="shared" ref="E6:E20" si="3">(L6/$L$21)*D6</f>
        <v>2.929795549597074</v>
      </c>
      <c r="F6" s="106" t="s">
        <v>40</v>
      </c>
      <c r="G6" s="105">
        <v>1</v>
      </c>
      <c r="H6" s="145">
        <v>8377140</v>
      </c>
      <c r="I6" s="867">
        <v>837714</v>
      </c>
      <c r="J6" s="867">
        <v>997278.57142857148</v>
      </c>
      <c r="K6" s="867">
        <f t="shared" si="0"/>
        <v>159564.57142857148</v>
      </c>
      <c r="L6" s="146">
        <f t="shared" ref="L6:L20" si="4">H6*G6</f>
        <v>8377140</v>
      </c>
      <c r="M6" s="1328">
        <v>328991.96618468664</v>
      </c>
      <c r="N6" s="1328">
        <f t="shared" ref="N6:N20" si="5">M6*G6</f>
        <v>328991.96618468664</v>
      </c>
      <c r="O6" s="1328">
        <f t="shared" ref="O6:O20" si="6">I6*G6</f>
        <v>837714</v>
      </c>
      <c r="P6" s="1328">
        <f t="shared" ref="P6:P20" si="7">K6*G6</f>
        <v>159564.57142857148</v>
      </c>
      <c r="Q6" s="1328">
        <f t="shared" ref="Q6:Q20" si="8">P6+O6</f>
        <v>997278.57142857148</v>
      </c>
      <c r="R6" s="1328">
        <v>0</v>
      </c>
      <c r="S6" s="1328">
        <f t="shared" si="1"/>
        <v>1326270.5376132582</v>
      </c>
      <c r="T6" s="867"/>
      <c r="U6" s="1328">
        <f>S6/(1+$C$2)^1</f>
        <v>1226892.2642120798</v>
      </c>
      <c r="V6" s="1328">
        <f t="shared" ref="V6:V20" si="9">T6/(1+$C$2)^1</f>
        <v>0</v>
      </c>
      <c r="W6" s="867">
        <f>IF(L6=0,0,(HLOOKUP(F6,'2012-2013 CE W T&amp;D &amp; ConsCredit'!$C$6:$P$36,D6+1,FALSE)))</f>
        <v>0.8982540688274907</v>
      </c>
      <c r="X6" s="1328">
        <f t="shared" si="2"/>
        <v>7524800.0901375255</v>
      </c>
      <c r="Y6" s="91">
        <f>(X6+V6)/U6</f>
        <v>6.1332199326971981</v>
      </c>
      <c r="Z6" s="250"/>
      <c r="AA6" s="1328">
        <f t="shared" ref="AA6:AA20" si="10">S6-P6-R6</f>
        <v>1166705.9661846869</v>
      </c>
      <c r="AB6" s="1328">
        <f t="shared" ref="AB6:AB20" si="11">AA6/(1+$C$2)^1</f>
        <v>1079283.9650182119</v>
      </c>
      <c r="AC6" s="867">
        <f>IF(L6=0,0,(HLOOKUP(F6,'2012-2013 CE W T&amp;D No ConsCredi'!$C$6:$P$36,D6+1,FALSE)))</f>
        <v>0.81659460802499151</v>
      </c>
      <c r="AD6" s="1328">
        <f t="shared" ref="AD6:AD20" si="12">AC6*L6</f>
        <v>6840727.3546704771</v>
      </c>
      <c r="AE6" s="93">
        <f>AD6/AB6</f>
        <v>6.3382090130052537</v>
      </c>
    </row>
    <row r="7" spans="1:67" s="97" customFormat="1">
      <c r="B7" s="144" t="s">
        <v>95</v>
      </c>
      <c r="C7" s="192" t="s">
        <v>513</v>
      </c>
      <c r="D7" s="105">
        <v>8</v>
      </c>
      <c r="E7" s="604">
        <f t="shared" si="3"/>
        <v>1.6321058537225128E-3</v>
      </c>
      <c r="F7" s="106" t="s">
        <v>42</v>
      </c>
      <c r="G7" s="105">
        <v>1</v>
      </c>
      <c r="H7" s="92">
        <v>7000</v>
      </c>
      <c r="I7" s="867">
        <v>650</v>
      </c>
      <c r="J7" s="867">
        <v>2571.2967235809874</v>
      </c>
      <c r="K7" s="867">
        <f t="shared" si="0"/>
        <v>1921.2967235809874</v>
      </c>
      <c r="L7" s="146">
        <f t="shared" si="4"/>
        <v>7000</v>
      </c>
      <c r="M7" s="1328">
        <v>4031.4701426574961</v>
      </c>
      <c r="N7" s="1328">
        <f t="shared" si="5"/>
        <v>4031.4701426574961</v>
      </c>
      <c r="O7" s="1328">
        <f t="shared" si="6"/>
        <v>650</v>
      </c>
      <c r="P7" s="1328">
        <f t="shared" si="7"/>
        <v>1921.2967235809874</v>
      </c>
      <c r="Q7" s="1328">
        <f t="shared" si="8"/>
        <v>2571.2967235809874</v>
      </c>
      <c r="R7" s="1328">
        <v>0</v>
      </c>
      <c r="S7" s="1328">
        <f t="shared" si="1"/>
        <v>6602.766866238484</v>
      </c>
      <c r="T7" s="1328"/>
      <c r="U7" s="1328">
        <f t="shared" ref="U7:U20" si="13">S7/(1+$C$2)^1</f>
        <v>6108.017452579541</v>
      </c>
      <c r="V7" s="1328">
        <f t="shared" si="9"/>
        <v>0</v>
      </c>
      <c r="W7" s="867">
        <f>IF(L7=0,0,(HLOOKUP(F7,'2012-2013 CE W T&amp;D &amp; ConsCredit'!$C$6:$P$36,D7+1,FALSE)))</f>
        <v>0.6121244981899856</v>
      </c>
      <c r="X7" s="1328">
        <f t="shared" si="2"/>
        <v>4284.8714873298995</v>
      </c>
      <c r="Y7" s="91">
        <f t="shared" ref="Y7:Y20" si="14">(X7+V7)/U7</f>
        <v>0.70151592077070946</v>
      </c>
      <c r="Z7" s="250"/>
      <c r="AA7" s="1328">
        <f t="shared" si="10"/>
        <v>4681.4701426574966</v>
      </c>
      <c r="AB7" s="1328">
        <f t="shared" si="11"/>
        <v>4330.6846833094323</v>
      </c>
      <c r="AC7" s="867">
        <f>IF(L7=0,0,(HLOOKUP(F7,'2012-2013 CE W T&amp;D No ConsCredi'!$C$6:$P$36,D7+1,FALSE)))</f>
        <v>0.55647681653635062</v>
      </c>
      <c r="AD7" s="1328">
        <f t="shared" si="12"/>
        <v>3895.3377157544542</v>
      </c>
      <c r="AE7" s="93">
        <f t="shared" ref="AE7:AE21" si="15">AD7/AB7</f>
        <v>0.89947387090248887</v>
      </c>
    </row>
    <row r="8" spans="1:67" s="97" customFormat="1">
      <c r="B8" s="144" t="s">
        <v>95</v>
      </c>
      <c r="C8" s="192" t="s">
        <v>514</v>
      </c>
      <c r="D8" s="105">
        <v>12</v>
      </c>
      <c r="E8" s="604">
        <f t="shared" si="3"/>
        <v>0.2448158780583769</v>
      </c>
      <c r="F8" s="106" t="s">
        <v>39</v>
      </c>
      <c r="G8" s="105">
        <v>1</v>
      </c>
      <c r="H8" s="92">
        <v>700000</v>
      </c>
      <c r="I8" s="867">
        <v>118990</v>
      </c>
      <c r="J8" s="867">
        <v>253259.01</v>
      </c>
      <c r="K8" s="867">
        <f t="shared" si="0"/>
        <v>134269.01</v>
      </c>
      <c r="L8" s="146">
        <f t="shared" si="4"/>
        <v>700000</v>
      </c>
      <c r="M8" s="1328">
        <v>4349.1004176785</v>
      </c>
      <c r="N8" s="1328">
        <f t="shared" si="5"/>
        <v>4349.1004176785</v>
      </c>
      <c r="O8" s="1328">
        <f t="shared" si="6"/>
        <v>118990</v>
      </c>
      <c r="P8" s="1328">
        <f t="shared" si="7"/>
        <v>134269.01</v>
      </c>
      <c r="Q8" s="1328">
        <f t="shared" si="8"/>
        <v>253259.01</v>
      </c>
      <c r="R8" s="1328">
        <v>0</v>
      </c>
      <c r="S8" s="1328">
        <f t="shared" si="1"/>
        <v>257608.11041767852</v>
      </c>
      <c r="T8" s="1328"/>
      <c r="U8" s="1328">
        <f t="shared" si="13"/>
        <v>238305.3750394806</v>
      </c>
      <c r="V8" s="1328">
        <f t="shared" si="9"/>
        <v>0</v>
      </c>
      <c r="W8" s="867">
        <f>IF(L8=0,0,(HLOOKUP(F8,'2012-2013 CE W T&amp;D &amp; ConsCredit'!$C$6:$P$36,D8+1,FALSE)))</f>
        <v>0.83322232460072021</v>
      </c>
      <c r="X8" s="1328">
        <f t="shared" si="2"/>
        <v>583255.6272205041</v>
      </c>
      <c r="Y8" s="91">
        <f t="shared" si="14"/>
        <v>2.4475135196756463</v>
      </c>
      <c r="Z8" s="250"/>
      <c r="AA8" s="1328">
        <f t="shared" si="10"/>
        <v>123339.10041767851</v>
      </c>
      <c r="AB8" s="1328">
        <f t="shared" si="11"/>
        <v>114097.22517824099</v>
      </c>
      <c r="AC8" s="867">
        <f>IF(L8=0,0,(HLOOKUP(F8,'2012-2013 CE W T&amp;D No ConsCredi'!$C$6:$P$36,D8+1,FALSE)))</f>
        <v>0.75747484054610936</v>
      </c>
      <c r="AD8" s="1328">
        <f t="shared" si="12"/>
        <v>530232.38838227652</v>
      </c>
      <c r="AE8" s="93">
        <f t="shared" si="15"/>
        <v>4.6471979275039805</v>
      </c>
    </row>
    <row r="9" spans="1:67" s="97" customFormat="1">
      <c r="B9" s="144" t="s">
        <v>95</v>
      </c>
      <c r="C9" s="192" t="s">
        <v>515</v>
      </c>
      <c r="D9" s="105">
        <v>5</v>
      </c>
      <c r="E9" s="604">
        <f t="shared" si="3"/>
        <v>1.0123952610640747</v>
      </c>
      <c r="F9" s="106" t="s">
        <v>42</v>
      </c>
      <c r="G9" s="105">
        <v>1</v>
      </c>
      <c r="H9" s="145">
        <v>6947360</v>
      </c>
      <c r="I9" s="867">
        <v>23617.550320000002</v>
      </c>
      <c r="J9" s="867">
        <v>23617.550320000002</v>
      </c>
      <c r="K9" s="867">
        <f t="shared" si="0"/>
        <v>0</v>
      </c>
      <c r="L9" s="146">
        <f t="shared" si="4"/>
        <v>6947360</v>
      </c>
      <c r="M9" s="1328">
        <v>64249.646779172806</v>
      </c>
      <c r="N9" s="1328">
        <f t="shared" si="5"/>
        <v>64249.646779172806</v>
      </c>
      <c r="O9" s="1328">
        <f t="shared" si="6"/>
        <v>23617.550320000002</v>
      </c>
      <c r="P9" s="1328">
        <f t="shared" si="7"/>
        <v>0</v>
      </c>
      <c r="Q9" s="1328">
        <f t="shared" si="8"/>
        <v>23617.550320000002</v>
      </c>
      <c r="R9" s="1328">
        <v>0</v>
      </c>
      <c r="S9" s="1328">
        <f t="shared" si="1"/>
        <v>87867.197099172801</v>
      </c>
      <c r="T9" s="1328"/>
      <c r="U9" s="1328">
        <f t="shared" si="13"/>
        <v>81283.253560751895</v>
      </c>
      <c r="V9" s="1328">
        <f t="shared" si="9"/>
        <v>0</v>
      </c>
      <c r="W9" s="867">
        <f>IF(L9=0,0,(HLOOKUP(F9,'2012-2013 CE W T&amp;D &amp; ConsCredit'!$C$6:$P$36,D9+1,FALSE)))</f>
        <v>0.40934635626765814</v>
      </c>
      <c r="X9" s="1328">
        <f t="shared" si="2"/>
        <v>2843876.5016796775</v>
      </c>
      <c r="Y9" s="91">
        <f t="shared" si="14"/>
        <v>34.987237556308408</v>
      </c>
      <c r="Z9" s="250"/>
      <c r="AA9" s="1328">
        <f t="shared" si="10"/>
        <v>87867.197099172801</v>
      </c>
      <c r="AB9" s="1328">
        <f t="shared" si="11"/>
        <v>81283.253560751895</v>
      </c>
      <c r="AC9" s="867">
        <f>IF(L9=0,0,(HLOOKUP(F9,'2012-2013 CE W T&amp;D No ConsCredi'!$C$6:$P$36,D9+1,FALSE)))</f>
        <v>0.37213305115241652</v>
      </c>
      <c r="AD9" s="1328">
        <f t="shared" si="12"/>
        <v>2585342.2742542522</v>
      </c>
      <c r="AE9" s="93">
        <f t="shared" si="15"/>
        <v>31.806579596644003</v>
      </c>
    </row>
    <row r="10" spans="1:67" s="97" customFormat="1">
      <c r="B10" s="144" t="s">
        <v>95</v>
      </c>
      <c r="C10" s="192" t="s">
        <v>516</v>
      </c>
      <c r="D10" s="105">
        <v>10</v>
      </c>
      <c r="E10" s="604">
        <f t="shared" si="3"/>
        <v>0</v>
      </c>
      <c r="F10" s="106" t="s">
        <v>527</v>
      </c>
      <c r="G10" s="105">
        <v>1</v>
      </c>
      <c r="H10" s="145">
        <v>0</v>
      </c>
      <c r="I10" s="867">
        <v>0</v>
      </c>
      <c r="J10" s="867">
        <v>0</v>
      </c>
      <c r="K10" s="867">
        <f t="shared" si="0"/>
        <v>0</v>
      </c>
      <c r="L10" s="146">
        <f t="shared" si="4"/>
        <v>0</v>
      </c>
      <c r="M10" s="1328">
        <v>1.0588734707504217E-6</v>
      </c>
      <c r="N10" s="1328">
        <f t="shared" si="5"/>
        <v>1.0588734707504217E-6</v>
      </c>
      <c r="O10" s="1328">
        <f t="shared" si="6"/>
        <v>0</v>
      </c>
      <c r="P10" s="1328">
        <f t="shared" si="7"/>
        <v>0</v>
      </c>
      <c r="Q10" s="1328">
        <f t="shared" si="8"/>
        <v>0</v>
      </c>
      <c r="R10" s="1328">
        <v>0</v>
      </c>
      <c r="S10" s="1328">
        <f t="shared" si="1"/>
        <v>1.0588734707504217E-6</v>
      </c>
      <c r="T10" s="1328"/>
      <c r="U10" s="1328">
        <f t="shared" si="13"/>
        <v>9.795314253010377E-7</v>
      </c>
      <c r="V10" s="1328">
        <f t="shared" si="9"/>
        <v>0</v>
      </c>
      <c r="W10" s="867">
        <f>IF(L10=0,0,(HLOOKUP(F10,'2012-2013 CE W T&amp;D &amp; ConsCredit'!$C$6:$P$36,D10+1,FALSE)))</f>
        <v>0</v>
      </c>
      <c r="X10" s="1328">
        <f t="shared" si="2"/>
        <v>0</v>
      </c>
      <c r="Y10" s="91">
        <f t="shared" si="14"/>
        <v>0</v>
      </c>
      <c r="Z10" s="250"/>
      <c r="AA10" s="1328">
        <f t="shared" si="10"/>
        <v>1.0588734707504217E-6</v>
      </c>
      <c r="AB10" s="1328">
        <f t="shared" si="11"/>
        <v>9.795314253010377E-7</v>
      </c>
      <c r="AC10" s="867">
        <f>IF(L10=0,0,(HLOOKUP(F10,'2012-2013 CE W T&amp;D No ConsCredi'!$C$6:$P$36,D10+1,FALSE)))</f>
        <v>0</v>
      </c>
      <c r="AD10" s="1328">
        <f t="shared" si="12"/>
        <v>0</v>
      </c>
      <c r="AE10" s="93">
        <f t="shared" si="15"/>
        <v>0</v>
      </c>
    </row>
    <row r="11" spans="1:67" s="97" customFormat="1">
      <c r="B11" s="144" t="s">
        <v>95</v>
      </c>
      <c r="C11" s="192" t="s">
        <v>517</v>
      </c>
      <c r="D11" s="105">
        <v>12.5</v>
      </c>
      <c r="E11" s="604">
        <f t="shared" si="3"/>
        <v>0.36430934234877521</v>
      </c>
      <c r="F11" s="106" t="s">
        <v>36</v>
      </c>
      <c r="G11" s="105">
        <v>1</v>
      </c>
      <c r="H11" s="145">
        <v>1000000</v>
      </c>
      <c r="I11" s="867">
        <v>310000</v>
      </c>
      <c r="J11" s="867">
        <v>954169.54217880149</v>
      </c>
      <c r="K11" s="867">
        <f t="shared" si="0"/>
        <v>644169.54217880149</v>
      </c>
      <c r="L11" s="146">
        <f t="shared" si="4"/>
        <v>1000000</v>
      </c>
      <c r="M11" s="1328">
        <v>2394.4411681426363</v>
      </c>
      <c r="N11" s="1328">
        <f t="shared" si="5"/>
        <v>2394.4411681426363</v>
      </c>
      <c r="O11" s="1328">
        <f t="shared" si="6"/>
        <v>310000</v>
      </c>
      <c r="P11" s="1328">
        <f t="shared" si="7"/>
        <v>644169.54217880149</v>
      </c>
      <c r="Q11" s="1328">
        <f t="shared" si="8"/>
        <v>954169.54217880149</v>
      </c>
      <c r="R11" s="1328">
        <v>0</v>
      </c>
      <c r="S11" s="1328">
        <f t="shared" si="1"/>
        <v>956563.98334694409</v>
      </c>
      <c r="T11" s="1328"/>
      <c r="U11" s="1328">
        <f t="shared" si="13"/>
        <v>884888.05119976331</v>
      </c>
      <c r="V11" s="1328">
        <f t="shared" si="9"/>
        <v>0</v>
      </c>
      <c r="W11" s="867">
        <f>IF(L11=0,0,(HLOOKUP(F11,'2012-2013 CE W T&amp;D &amp; ConsCredit'!$C$6:$P$36,D11+1,FALSE)))</f>
        <v>1.9436656825465002</v>
      </c>
      <c r="X11" s="1328">
        <f t="shared" si="2"/>
        <v>1943665.6825465001</v>
      </c>
      <c r="Y11" s="91">
        <f t="shared" si="14"/>
        <v>2.1965102590222658</v>
      </c>
      <c r="Z11" s="250"/>
      <c r="AA11" s="1328">
        <f t="shared" si="10"/>
        <v>312394.4411681426</v>
      </c>
      <c r="AB11" s="1328">
        <f t="shared" si="11"/>
        <v>288986.53207043721</v>
      </c>
      <c r="AC11" s="867">
        <f>IF(L11=0,0,(HLOOKUP(F11,'2012-2013 CE W T&amp;D No ConsCredi'!$C$6:$P$36,D11+1,FALSE)))</f>
        <v>1.7669688023150005</v>
      </c>
      <c r="AD11" s="1328">
        <f t="shared" si="12"/>
        <v>1766968.8023150004</v>
      </c>
      <c r="AE11" s="93">
        <f t="shared" si="15"/>
        <v>6.114363841302894</v>
      </c>
    </row>
    <row r="12" spans="1:67" s="97" customFormat="1">
      <c r="B12" s="144" t="s">
        <v>95</v>
      </c>
      <c r="C12" s="192" t="s">
        <v>518</v>
      </c>
      <c r="D12" s="105">
        <v>4</v>
      </c>
      <c r="E12" s="604">
        <f t="shared" si="3"/>
        <v>0.10305582676362153</v>
      </c>
      <c r="F12" s="106" t="s">
        <v>41</v>
      </c>
      <c r="G12" s="105">
        <v>1</v>
      </c>
      <c r="H12" s="145">
        <v>884000</v>
      </c>
      <c r="I12" s="867">
        <v>61880</v>
      </c>
      <c r="J12" s="867">
        <v>123760</v>
      </c>
      <c r="K12" s="867">
        <f t="shared" si="0"/>
        <v>61880</v>
      </c>
      <c r="L12" s="146">
        <f t="shared" si="4"/>
        <v>884000</v>
      </c>
      <c r="M12" s="1328">
        <v>86322.213705210714</v>
      </c>
      <c r="N12" s="1328">
        <f t="shared" si="5"/>
        <v>86322.213705210714</v>
      </c>
      <c r="O12" s="1328">
        <f t="shared" si="6"/>
        <v>61880</v>
      </c>
      <c r="P12" s="1328">
        <f t="shared" si="7"/>
        <v>61880</v>
      </c>
      <c r="Q12" s="1328">
        <f t="shared" si="8"/>
        <v>123760</v>
      </c>
      <c r="R12" s="1328">
        <v>0</v>
      </c>
      <c r="S12" s="1328">
        <f t="shared" si="1"/>
        <v>210082.21370521071</v>
      </c>
      <c r="T12" s="1328"/>
      <c r="U12" s="1328">
        <f t="shared" si="13"/>
        <v>194340.62322406171</v>
      </c>
      <c r="V12" s="1328">
        <f t="shared" si="9"/>
        <v>0</v>
      </c>
      <c r="W12" s="867">
        <f>IF(L12=0,0,(HLOOKUP(F12,'2012-2013 CE W T&amp;D &amp; ConsCredit'!$C$6:$P$36,D12+1,FALSE)))</f>
        <v>0.33590909440321587</v>
      </c>
      <c r="X12" s="1328">
        <f t="shared" si="2"/>
        <v>296943.63945244282</v>
      </c>
      <c r="Y12" s="91">
        <f t="shared" si="14"/>
        <v>1.5279545497293519</v>
      </c>
      <c r="Z12" s="250"/>
      <c r="AA12" s="1328">
        <f t="shared" si="10"/>
        <v>148202.21370521071</v>
      </c>
      <c r="AB12" s="1328">
        <f t="shared" si="11"/>
        <v>137097.32997706821</v>
      </c>
      <c r="AC12" s="867">
        <f>IF(L12=0,0,(HLOOKUP(F12,'2012-2013 CE W T&amp;D No ConsCredi'!$C$6:$P$36,D12+1,FALSE)))</f>
        <v>0.30537190400292352</v>
      </c>
      <c r="AD12" s="1328">
        <f t="shared" si="12"/>
        <v>269948.76313858439</v>
      </c>
      <c r="AE12" s="93">
        <f t="shared" si="15"/>
        <v>1.9690300546607127</v>
      </c>
    </row>
    <row r="13" spans="1:67" s="97" customFormat="1">
      <c r="B13" s="144" t="s">
        <v>95</v>
      </c>
      <c r="C13" s="192" t="s">
        <v>519</v>
      </c>
      <c r="D13" s="105">
        <v>5</v>
      </c>
      <c r="E13" s="604">
        <f t="shared" si="3"/>
        <v>0.43717121081853022</v>
      </c>
      <c r="F13" s="106" t="s">
        <v>38</v>
      </c>
      <c r="G13" s="105">
        <v>1</v>
      </c>
      <c r="H13" s="145">
        <v>3000000</v>
      </c>
      <c r="I13" s="867">
        <v>750000</v>
      </c>
      <c r="J13" s="867">
        <v>765000</v>
      </c>
      <c r="K13" s="867">
        <f t="shared" si="0"/>
        <v>15000</v>
      </c>
      <c r="L13" s="146">
        <f t="shared" si="4"/>
        <v>3000000</v>
      </c>
      <c r="M13" s="1328">
        <v>13953.44281436488</v>
      </c>
      <c r="N13" s="1328">
        <f t="shared" si="5"/>
        <v>13953.44281436488</v>
      </c>
      <c r="O13" s="1328">
        <f t="shared" si="6"/>
        <v>750000</v>
      </c>
      <c r="P13" s="1328">
        <f t="shared" si="7"/>
        <v>15000</v>
      </c>
      <c r="Q13" s="1328">
        <f t="shared" si="8"/>
        <v>765000</v>
      </c>
      <c r="R13" s="1328">
        <v>0</v>
      </c>
      <c r="S13" s="1328">
        <f t="shared" si="1"/>
        <v>778953.44281436491</v>
      </c>
      <c r="T13" s="1328"/>
      <c r="U13" s="1328">
        <f t="shared" si="13"/>
        <v>720585.97855167894</v>
      </c>
      <c r="V13" s="1328">
        <f t="shared" si="9"/>
        <v>0</v>
      </c>
      <c r="W13" s="867">
        <f>IF(L13=0,0,(HLOOKUP(F13,'2012-2013 CE W T&amp;D &amp; ConsCredit'!$C$6:$P$36,D13+1,FALSE)))</f>
        <v>0.2677172724950731</v>
      </c>
      <c r="X13" s="1328">
        <f t="shared" si="2"/>
        <v>803151.81748521933</v>
      </c>
      <c r="Y13" s="91">
        <f t="shared" si="14"/>
        <v>1.1145815230813834</v>
      </c>
      <c r="Z13" s="250"/>
      <c r="AA13" s="1328">
        <f t="shared" si="10"/>
        <v>763953.44281436491</v>
      </c>
      <c r="AB13" s="1328">
        <f t="shared" si="11"/>
        <v>706709.93784862617</v>
      </c>
      <c r="AC13" s="867">
        <f>IF(L13=0,0,(HLOOKUP(F13,'2012-2013 CE W T&amp;D No ConsCredi'!$C$6:$P$36,D13+1,FALSE)))</f>
        <v>0.24337933863188463</v>
      </c>
      <c r="AD13" s="1328">
        <f t="shared" si="12"/>
        <v>730138.01589565387</v>
      </c>
      <c r="AE13" s="93">
        <f t="shared" si="15"/>
        <v>1.0331509107093466</v>
      </c>
    </row>
    <row r="14" spans="1:67" s="97" customFormat="1">
      <c r="B14" s="144" t="s">
        <v>95</v>
      </c>
      <c r="C14" s="192" t="s">
        <v>520</v>
      </c>
      <c r="D14" s="105">
        <v>15</v>
      </c>
      <c r="E14" s="604">
        <f t="shared" si="3"/>
        <v>0.21858560540926511</v>
      </c>
      <c r="F14" s="106" t="s">
        <v>36</v>
      </c>
      <c r="G14" s="105">
        <v>1</v>
      </c>
      <c r="H14" s="145">
        <v>500000</v>
      </c>
      <c r="I14" s="867">
        <v>162413.20000000001</v>
      </c>
      <c r="J14" s="867">
        <v>972150</v>
      </c>
      <c r="K14" s="867">
        <f t="shared" si="0"/>
        <v>809736.8</v>
      </c>
      <c r="L14" s="146">
        <f t="shared" si="4"/>
        <v>500000</v>
      </c>
      <c r="M14" s="1328">
        <v>37671.350871663024</v>
      </c>
      <c r="N14" s="1328">
        <f t="shared" si="5"/>
        <v>37671.350871663024</v>
      </c>
      <c r="O14" s="1328">
        <f t="shared" si="6"/>
        <v>162413.20000000001</v>
      </c>
      <c r="P14" s="1328">
        <f t="shared" si="7"/>
        <v>809736.8</v>
      </c>
      <c r="Q14" s="1328">
        <f t="shared" si="8"/>
        <v>972150</v>
      </c>
      <c r="R14" s="1328">
        <v>0</v>
      </c>
      <c r="S14" s="1328">
        <f t="shared" si="1"/>
        <v>1009821.3508716631</v>
      </c>
      <c r="T14" s="1328"/>
      <c r="U14" s="1328">
        <f t="shared" si="13"/>
        <v>934154.81116712594</v>
      </c>
      <c r="V14" s="1328">
        <f t="shared" si="9"/>
        <v>0</v>
      </c>
      <c r="W14" s="867">
        <f>IF(L14=0,0,(HLOOKUP(F14,'2012-2013 CE W T&amp;D &amp; ConsCredit'!$C$6:$P$36,D14+1,FALSE)))</f>
        <v>2.2350992765462943</v>
      </c>
      <c r="X14" s="1328">
        <f t="shared" si="2"/>
        <v>1117549.6382731472</v>
      </c>
      <c r="Y14" s="91">
        <f t="shared" si="14"/>
        <v>1.1963216641542413</v>
      </c>
      <c r="Z14" s="250"/>
      <c r="AA14" s="1328">
        <f t="shared" si="10"/>
        <v>200084.55087166303</v>
      </c>
      <c r="AB14" s="1328">
        <f t="shared" si="11"/>
        <v>185092.09146314804</v>
      </c>
      <c r="AC14" s="867">
        <f>IF(L14=0,0,(HLOOKUP(F14,'2012-2013 CE W T&amp;D No ConsCredi'!$C$6:$P$36,D14+1,FALSE)))</f>
        <v>2.0319084332239044</v>
      </c>
      <c r="AD14" s="1328">
        <f t="shared" si="12"/>
        <v>1015954.2166119522</v>
      </c>
      <c r="AE14" s="93">
        <f t="shared" si="15"/>
        <v>5.4889120792836756</v>
      </c>
    </row>
    <row r="15" spans="1:67" s="97" customFormat="1">
      <c r="B15" s="144" t="s">
        <v>95</v>
      </c>
      <c r="C15" s="192" t="s">
        <v>521</v>
      </c>
      <c r="D15" s="105">
        <v>10</v>
      </c>
      <c r="E15" s="604">
        <f t="shared" si="3"/>
        <v>1.4572373693951007E-2</v>
      </c>
      <c r="F15" s="106" t="s">
        <v>36</v>
      </c>
      <c r="G15" s="105">
        <v>1</v>
      </c>
      <c r="H15" s="145">
        <v>50000</v>
      </c>
      <c r="I15" s="867">
        <v>3500.0000000000005</v>
      </c>
      <c r="J15" s="867">
        <v>5425.5918827508458</v>
      </c>
      <c r="K15" s="867">
        <f t="shared" si="0"/>
        <v>1925.5918827508453</v>
      </c>
      <c r="L15" s="146">
        <f t="shared" si="4"/>
        <v>50000</v>
      </c>
      <c r="M15" s="1328">
        <v>2736.51024286856</v>
      </c>
      <c r="N15" s="1328">
        <f t="shared" si="5"/>
        <v>2736.51024286856</v>
      </c>
      <c r="O15" s="1328">
        <f t="shared" si="6"/>
        <v>3500.0000000000005</v>
      </c>
      <c r="P15" s="1328">
        <f t="shared" si="7"/>
        <v>1925.5918827508453</v>
      </c>
      <c r="Q15" s="1328">
        <f t="shared" si="8"/>
        <v>5425.5918827508458</v>
      </c>
      <c r="R15" s="1328">
        <v>0</v>
      </c>
      <c r="S15" s="1328">
        <f t="shared" si="1"/>
        <v>8162.1021256194053</v>
      </c>
      <c r="T15" s="1328"/>
      <c r="U15" s="1328">
        <f t="shared" si="13"/>
        <v>7550.5107545045385</v>
      </c>
      <c r="V15" s="1328">
        <f t="shared" si="9"/>
        <v>0</v>
      </c>
      <c r="W15" s="867">
        <f>IF(L15=0,0,(HLOOKUP(F15,'2012-2013 CE W T&amp;D &amp; ConsCredit'!$C$6:$P$36,D15+1,FALSE)))</f>
        <v>1.7066251624364486</v>
      </c>
      <c r="X15" s="1328">
        <f t="shared" si="2"/>
        <v>85331.258121822422</v>
      </c>
      <c r="Y15" s="91">
        <f t="shared" si="14"/>
        <v>11.301388859146368</v>
      </c>
      <c r="Z15" s="250"/>
      <c r="AA15" s="1328">
        <f t="shared" si="10"/>
        <v>6236.5102428685605</v>
      </c>
      <c r="AB15" s="1328">
        <f t="shared" si="11"/>
        <v>5769.2046650032935</v>
      </c>
      <c r="AC15" s="867">
        <f>IF(L15=0,0,(HLOOKUP(F15,'2012-2013 CE W T&amp;D No ConsCredi'!$C$6:$P$36,D15+1,FALSE)))</f>
        <v>1.5514774203967716</v>
      </c>
      <c r="AD15" s="1328">
        <f t="shared" si="12"/>
        <v>77573.871019838582</v>
      </c>
      <c r="AE15" s="93">
        <f t="shared" si="15"/>
        <v>13.446198483893498</v>
      </c>
    </row>
    <row r="16" spans="1:67" s="97" customFormat="1">
      <c r="B16" s="144" t="s">
        <v>95</v>
      </c>
      <c r="C16" s="192" t="s">
        <v>522</v>
      </c>
      <c r="D16" s="105">
        <v>15</v>
      </c>
      <c r="E16" s="604">
        <f t="shared" si="3"/>
        <v>2.1858560540926511E-2</v>
      </c>
      <c r="F16" s="106" t="s">
        <v>41</v>
      </c>
      <c r="G16" s="105">
        <v>1</v>
      </c>
      <c r="H16" s="145">
        <v>50000</v>
      </c>
      <c r="I16" s="867">
        <v>10000</v>
      </c>
      <c r="J16" s="867">
        <v>20833.333333333336</v>
      </c>
      <c r="K16" s="867">
        <f t="shared" si="0"/>
        <v>10833.333333333336</v>
      </c>
      <c r="L16" s="146">
        <f t="shared" si="4"/>
        <v>50000</v>
      </c>
      <c r="M16" s="1328">
        <v>635.26055004200816</v>
      </c>
      <c r="N16" s="1328">
        <f t="shared" si="5"/>
        <v>635.26055004200816</v>
      </c>
      <c r="O16" s="1328">
        <f t="shared" si="6"/>
        <v>10000</v>
      </c>
      <c r="P16" s="1328">
        <f t="shared" si="7"/>
        <v>10833.333333333336</v>
      </c>
      <c r="Q16" s="1328">
        <f t="shared" si="8"/>
        <v>20833.333333333336</v>
      </c>
      <c r="R16" s="1328">
        <v>0</v>
      </c>
      <c r="S16" s="1328">
        <f t="shared" si="1"/>
        <v>21468.593883375343</v>
      </c>
      <c r="T16" s="1328"/>
      <c r="U16" s="1328">
        <f t="shared" si="13"/>
        <v>19859.938837535006</v>
      </c>
      <c r="V16" s="1328">
        <f t="shared" si="9"/>
        <v>0</v>
      </c>
      <c r="W16" s="867">
        <f>IF(L16=0,0,(HLOOKUP(F16,'2012-2013 CE W T&amp;D &amp; ConsCredit'!$C$6:$P$36,D16+1,FALSE)))</f>
        <v>0.96735149139522703</v>
      </c>
      <c r="X16" s="1328">
        <f t="shared" si="2"/>
        <v>48367.574569761353</v>
      </c>
      <c r="Y16" s="91">
        <f t="shared" si="14"/>
        <v>2.4354342158570659</v>
      </c>
      <c r="Z16" s="250"/>
      <c r="AA16" s="1328">
        <f t="shared" si="10"/>
        <v>10635.260550042007</v>
      </c>
      <c r="AB16" s="1328">
        <f t="shared" si="11"/>
        <v>9838.3538853302562</v>
      </c>
      <c r="AC16" s="867">
        <f>IF(L16=0,0,(HLOOKUP(F16,'2012-2013 CE W T&amp;D No ConsCredi'!$C$6:$P$36,D16+1,FALSE)))</f>
        <v>0.87941044672293356</v>
      </c>
      <c r="AD16" s="1328">
        <f t="shared" si="12"/>
        <v>43970.522336146678</v>
      </c>
      <c r="AE16" s="93">
        <f t="shared" si="15"/>
        <v>4.4692966779442767</v>
      </c>
    </row>
    <row r="17" spans="1:495" s="97" customFormat="1">
      <c r="B17" s="144" t="s">
        <v>95</v>
      </c>
      <c r="C17" s="192" t="s">
        <v>523</v>
      </c>
      <c r="D17" s="105">
        <v>15</v>
      </c>
      <c r="E17" s="604">
        <f t="shared" si="3"/>
        <v>0.65575681622779536</v>
      </c>
      <c r="F17" s="106" t="s">
        <v>41</v>
      </c>
      <c r="G17" s="105">
        <v>1</v>
      </c>
      <c r="H17" s="145">
        <v>1500000</v>
      </c>
      <c r="I17" s="867">
        <v>180000</v>
      </c>
      <c r="J17" s="867">
        <v>394932.01483312732</v>
      </c>
      <c r="K17" s="867">
        <f t="shared" si="0"/>
        <v>214932.01483312732</v>
      </c>
      <c r="L17" s="146">
        <f t="shared" si="4"/>
        <v>1500000</v>
      </c>
      <c r="M17" s="1328">
        <v>119648.99613765003</v>
      </c>
      <c r="N17" s="1328">
        <f t="shared" si="5"/>
        <v>119648.99613765003</v>
      </c>
      <c r="O17" s="1328">
        <f t="shared" si="6"/>
        <v>180000</v>
      </c>
      <c r="P17" s="1328">
        <f t="shared" si="7"/>
        <v>214932.01483312732</v>
      </c>
      <c r="Q17" s="1328">
        <f t="shared" si="8"/>
        <v>394932.01483312732</v>
      </c>
      <c r="R17" s="1328">
        <v>0</v>
      </c>
      <c r="S17" s="1328">
        <f t="shared" si="1"/>
        <v>514581.01097077737</v>
      </c>
      <c r="T17" s="1328"/>
      <c r="U17" s="1328">
        <f t="shared" si="13"/>
        <v>476023.1368832353</v>
      </c>
      <c r="V17" s="1328">
        <f t="shared" si="9"/>
        <v>0</v>
      </c>
      <c r="W17" s="867">
        <f>IF(L17=0,0,(HLOOKUP(F17,'2012-2013 CE W T&amp;D &amp; ConsCredit'!$C$6:$P$36,D17+1,FALSE)))</f>
        <v>0.96735149139522703</v>
      </c>
      <c r="X17" s="1328">
        <f t="shared" si="2"/>
        <v>1451027.2370928405</v>
      </c>
      <c r="Y17" s="91">
        <f t="shared" si="14"/>
        <v>3.0482283835896111</v>
      </c>
      <c r="Z17" s="172"/>
      <c r="AA17" s="1328">
        <f t="shared" si="10"/>
        <v>299648.99613765004</v>
      </c>
      <c r="AB17" s="1328">
        <f t="shared" si="11"/>
        <v>277196.11113566149</v>
      </c>
      <c r="AC17" s="867">
        <f>IF(L17=0,0,(HLOOKUP(F17,'2012-2013 CE W T&amp;D No ConsCredi'!$C$6:$P$36,D17+1,FALSE)))</f>
        <v>0.87941044672293356</v>
      </c>
      <c r="AD17" s="1328">
        <f t="shared" si="12"/>
        <v>1319115.6700844003</v>
      </c>
      <c r="AE17" s="93">
        <f t="shared" si="15"/>
        <v>4.758781299925297</v>
      </c>
    </row>
    <row r="18" spans="1:495" s="97" customFormat="1">
      <c r="B18" s="144" t="s">
        <v>95</v>
      </c>
      <c r="C18" s="192" t="s">
        <v>524</v>
      </c>
      <c r="D18" s="105">
        <v>12</v>
      </c>
      <c r="E18" s="604">
        <f t="shared" si="3"/>
        <v>3.8471066552030656E-2</v>
      </c>
      <c r="F18" s="106" t="s">
        <v>41</v>
      </c>
      <c r="G18" s="105">
        <v>1</v>
      </c>
      <c r="H18" s="145">
        <v>110000</v>
      </c>
      <c r="I18" s="867">
        <v>4400</v>
      </c>
      <c r="J18" s="867">
        <v>36762</v>
      </c>
      <c r="K18" s="867">
        <f t="shared" si="0"/>
        <v>32362</v>
      </c>
      <c r="L18" s="146">
        <f t="shared" si="4"/>
        <v>110000</v>
      </c>
      <c r="M18" s="1328">
        <v>2394.4411681426363</v>
      </c>
      <c r="N18" s="1328">
        <f t="shared" si="5"/>
        <v>2394.4411681426363</v>
      </c>
      <c r="O18" s="1328">
        <f t="shared" si="6"/>
        <v>4400</v>
      </c>
      <c r="P18" s="1328">
        <f t="shared" si="7"/>
        <v>32362</v>
      </c>
      <c r="Q18" s="1328">
        <f t="shared" si="8"/>
        <v>36762</v>
      </c>
      <c r="R18" s="1328">
        <v>0</v>
      </c>
      <c r="S18" s="1328">
        <f t="shared" si="1"/>
        <v>39156.441168142635</v>
      </c>
      <c r="T18" s="1328"/>
      <c r="U18" s="1328">
        <f t="shared" si="13"/>
        <v>36222.424762389121</v>
      </c>
      <c r="V18" s="1328">
        <f t="shared" si="9"/>
        <v>0</v>
      </c>
      <c r="W18" s="867">
        <f>IF(L18=0,0,(HLOOKUP(F18,'2012-2013 CE W T&amp;D &amp; ConsCredit'!$C$6:$P$36,D18+1,FALSE)))</f>
        <v>0.8364176614385509</v>
      </c>
      <c r="X18" s="1328">
        <f t="shared" si="2"/>
        <v>92005.942758240592</v>
      </c>
      <c r="Y18" s="91">
        <f t="shared" si="14"/>
        <v>2.5400271616761905</v>
      </c>
      <c r="Z18" s="172"/>
      <c r="AA18" s="1328">
        <f t="shared" si="10"/>
        <v>6794.4411681426354</v>
      </c>
      <c r="AB18" s="1328">
        <f t="shared" si="11"/>
        <v>6285.3294802429564</v>
      </c>
      <c r="AC18" s="867">
        <f>IF(L18=0,0,(HLOOKUP(F18,'2012-2013 CE W T&amp;D No ConsCredi'!$C$6:$P$36,D18+1,FALSE)))</f>
        <v>0.76037969221686463</v>
      </c>
      <c r="AD18" s="1328">
        <f t="shared" si="12"/>
        <v>83641.766143855115</v>
      </c>
      <c r="AE18" s="93">
        <f t="shared" si="15"/>
        <v>13.307459283840437</v>
      </c>
    </row>
    <row r="19" spans="1:495" s="97" customFormat="1">
      <c r="B19" s="144" t="s">
        <v>95</v>
      </c>
      <c r="C19" s="192" t="s">
        <v>525</v>
      </c>
      <c r="D19" s="105">
        <v>10.3</v>
      </c>
      <c r="E19" s="604">
        <f t="shared" si="3"/>
        <v>0.95100476516619803</v>
      </c>
      <c r="F19" s="106" t="s">
        <v>40</v>
      </c>
      <c r="G19" s="105">
        <v>1</v>
      </c>
      <c r="H19" s="145">
        <v>3168000</v>
      </c>
      <c r="I19" s="867">
        <v>820310</v>
      </c>
      <c r="J19" s="867">
        <v>820310</v>
      </c>
      <c r="K19" s="867">
        <f t="shared" si="0"/>
        <v>0</v>
      </c>
      <c r="L19" s="146">
        <f t="shared" si="4"/>
        <v>3168000</v>
      </c>
      <c r="M19" s="1328">
        <v>189498.11407243699</v>
      </c>
      <c r="N19" s="1328">
        <f t="shared" si="5"/>
        <v>189498.11407243699</v>
      </c>
      <c r="O19" s="1328">
        <f t="shared" si="6"/>
        <v>820310</v>
      </c>
      <c r="P19" s="1328">
        <f t="shared" si="7"/>
        <v>0</v>
      </c>
      <c r="Q19" s="1328">
        <f t="shared" si="8"/>
        <v>820310</v>
      </c>
      <c r="R19" s="1328">
        <v>0</v>
      </c>
      <c r="S19" s="1328">
        <f t="shared" si="1"/>
        <v>1009808.1140724369</v>
      </c>
      <c r="T19" s="1328"/>
      <c r="U19" s="1328">
        <f t="shared" si="13"/>
        <v>934142.56620946992</v>
      </c>
      <c r="V19" s="1328">
        <f t="shared" si="9"/>
        <v>0</v>
      </c>
      <c r="W19" s="867">
        <f>IF(L19=0,0,(HLOOKUP(F19,'2012-2013 CE W T&amp;D &amp; ConsCredit'!$C$6:$P$36,D19+1,FALSE)))</f>
        <v>0.7822748356026008</v>
      </c>
      <c r="X19" s="1328">
        <f t="shared" si="2"/>
        <v>2478246.6791890394</v>
      </c>
      <c r="Y19" s="91">
        <f t="shared" si="14"/>
        <v>2.6529640858195549</v>
      </c>
      <c r="Z19" s="172"/>
      <c r="AA19" s="1328">
        <f t="shared" si="10"/>
        <v>1009808.1140724369</v>
      </c>
      <c r="AB19" s="1328">
        <f t="shared" si="11"/>
        <v>934142.56620946992</v>
      </c>
      <c r="AC19" s="867">
        <f>IF(L19=0,0,(HLOOKUP(F19,'2012-2013 CE W T&amp;D No ConsCredi'!$C$6:$P$36,D19+1,FALSE)))</f>
        <v>0.71115894145690994</v>
      </c>
      <c r="AD19" s="1328">
        <f t="shared" si="12"/>
        <v>2252951.5265354905</v>
      </c>
      <c r="AE19" s="93">
        <f t="shared" si="15"/>
        <v>2.4117855325632318</v>
      </c>
    </row>
    <row r="20" spans="1:495" s="97" customFormat="1" ht="15.75" thickBot="1">
      <c r="B20" s="144" t="s">
        <v>95</v>
      </c>
      <c r="C20" s="194" t="s">
        <v>526</v>
      </c>
      <c r="D20" s="116">
        <v>10</v>
      </c>
      <c r="E20" s="830">
        <f t="shared" si="3"/>
        <v>5.2460545298223631E-3</v>
      </c>
      <c r="F20" s="122" t="s">
        <v>41</v>
      </c>
      <c r="G20" s="116">
        <v>1</v>
      </c>
      <c r="H20" s="124">
        <v>18000</v>
      </c>
      <c r="I20" s="869">
        <v>2955</v>
      </c>
      <c r="J20" s="869">
        <v>2955</v>
      </c>
      <c r="K20" s="869">
        <f t="shared" si="0"/>
        <v>0</v>
      </c>
      <c r="L20" s="125">
        <f t="shared" si="4"/>
        <v>18000</v>
      </c>
      <c r="M20" s="1397">
        <v>171.02924299560814</v>
      </c>
      <c r="N20" s="1397">
        <f t="shared" si="5"/>
        <v>171.02924299560814</v>
      </c>
      <c r="O20" s="1397">
        <f t="shared" si="6"/>
        <v>2955</v>
      </c>
      <c r="P20" s="1397">
        <f t="shared" si="7"/>
        <v>0</v>
      </c>
      <c r="Q20" s="1397">
        <f t="shared" si="8"/>
        <v>2955</v>
      </c>
      <c r="R20" s="1397">
        <v>0</v>
      </c>
      <c r="S20" s="1397">
        <f t="shared" si="1"/>
        <v>3126.029242995608</v>
      </c>
      <c r="T20" s="1397">
        <v>0</v>
      </c>
      <c r="U20" s="1397">
        <f t="shared" si="13"/>
        <v>2891.793934316011</v>
      </c>
      <c r="V20" s="1397">
        <f t="shared" si="9"/>
        <v>0</v>
      </c>
      <c r="W20" s="869">
        <f>IF(L20=0,0,(HLOOKUP(F20,'2012-2013 CE W T&amp;D &amp; ConsCredit'!$C$6:$P$36,D20+1,FALSE)))</f>
        <v>0.72894926895830681</v>
      </c>
      <c r="X20" s="1397">
        <f t="shared" si="2"/>
        <v>13121.086841249522</v>
      </c>
      <c r="Y20" s="133">
        <f t="shared" si="14"/>
        <v>4.5373519480574682</v>
      </c>
      <c r="Z20" s="173"/>
      <c r="AA20" s="1397">
        <f t="shared" si="10"/>
        <v>3126.029242995608</v>
      </c>
      <c r="AB20" s="1397">
        <f t="shared" si="11"/>
        <v>2891.793934316011</v>
      </c>
      <c r="AC20" s="869">
        <f>IF(L20=0,0,(HLOOKUP(F20,'2012-2013 CE W T&amp;D No ConsCredi'!$C$6:$P$36,D20+1,FALSE)))</f>
        <v>0.66268115359846069</v>
      </c>
      <c r="AD20" s="1397">
        <f t="shared" si="12"/>
        <v>11928.260764772293</v>
      </c>
      <c r="AE20" s="135">
        <f t="shared" si="15"/>
        <v>4.1248654073249709</v>
      </c>
    </row>
    <row r="21" spans="1:495" s="220" customFormat="1" thickBot="1">
      <c r="A21" s="99"/>
      <c r="B21" s="842"/>
      <c r="C21" s="843"/>
      <c r="D21" s="843"/>
      <c r="E21" s="974">
        <f>SUM(E5:E15)</f>
        <v>8.1242289028459851</v>
      </c>
      <c r="F21" s="843"/>
      <c r="G21" s="843"/>
      <c r="H21" s="843"/>
      <c r="I21" s="843"/>
      <c r="J21" s="845"/>
      <c r="K21" s="845"/>
      <c r="L21" s="831">
        <f t="shared" ref="L21:V21" si="16">SUM(L5:L20)</f>
        <v>34311500</v>
      </c>
      <c r="M21" s="1022"/>
      <c r="N21" s="1022">
        <f t="shared" si="16"/>
        <v>1521579.9999999998</v>
      </c>
      <c r="O21" s="1022">
        <f t="shared" si="16"/>
        <v>5126539.7503200006</v>
      </c>
      <c r="P21" s="1022">
        <f t="shared" si="16"/>
        <v>2667681.5288012181</v>
      </c>
      <c r="Q21" s="1022">
        <f t="shared" si="16"/>
        <v>7794221.2791212173</v>
      </c>
      <c r="R21" s="1022">
        <f t="shared" si="16"/>
        <v>0</v>
      </c>
      <c r="S21" s="1022">
        <f t="shared" si="16"/>
        <v>9315801.2791212182</v>
      </c>
      <c r="T21" s="1022">
        <f t="shared" si="16"/>
        <v>0</v>
      </c>
      <c r="U21" s="1022">
        <f t="shared" si="16"/>
        <v>8617762.5153757781</v>
      </c>
      <c r="V21" s="1022">
        <f t="shared" si="16"/>
        <v>0</v>
      </c>
      <c r="W21" s="849"/>
      <c r="X21" s="1022">
        <f>SUM(X5:X20)</f>
        <v>26471660.197475225</v>
      </c>
      <c r="Y21" s="844">
        <f>(X21+V21)/U21</f>
        <v>3.0717555920396498</v>
      </c>
      <c r="Z21" s="848"/>
      <c r="AA21" s="1022">
        <f>SUM(AA5:AA20)</f>
        <v>6648119.7503199996</v>
      </c>
      <c r="AB21" s="1022">
        <f>SUM(AB5:AB20)</f>
        <v>6149972.0169472713</v>
      </c>
      <c r="AC21" s="849"/>
      <c r="AD21" s="1022">
        <f>SUM(AD5:AD20)</f>
        <v>24065145.634068388</v>
      </c>
      <c r="AE21" s="863">
        <f t="shared" si="15"/>
        <v>3.9130496151450567</v>
      </c>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c r="IW21" s="99"/>
      <c r="IX21" s="99"/>
      <c r="IY21" s="99"/>
      <c r="IZ21" s="99"/>
      <c r="JA21" s="99"/>
      <c r="JB21" s="99"/>
      <c r="JC21" s="99"/>
      <c r="JD21" s="99"/>
      <c r="JE21" s="99"/>
      <c r="JF21" s="99"/>
      <c r="JG21" s="99"/>
      <c r="JH21" s="99"/>
      <c r="JI21" s="99"/>
      <c r="JJ21" s="99"/>
      <c r="JK21" s="99"/>
      <c r="JL21" s="99"/>
      <c r="JM21" s="99"/>
      <c r="JN21" s="99"/>
      <c r="JO21" s="99"/>
      <c r="JP21" s="99"/>
      <c r="JQ21" s="99"/>
      <c r="JR21" s="99"/>
      <c r="JS21" s="99"/>
      <c r="JT21" s="99"/>
      <c r="JU21" s="99"/>
      <c r="JV21" s="99"/>
      <c r="JW21" s="99"/>
      <c r="JX21" s="99"/>
      <c r="JY21" s="99"/>
      <c r="JZ21" s="99"/>
      <c r="KA21" s="99"/>
      <c r="KB21" s="99"/>
      <c r="KC21" s="99"/>
      <c r="KD21" s="99"/>
      <c r="KE21" s="99"/>
      <c r="KF21" s="99"/>
      <c r="KG21" s="99"/>
      <c r="KH21" s="99"/>
      <c r="KI21" s="99"/>
      <c r="KJ21" s="99"/>
      <c r="KK21" s="99"/>
      <c r="KL21" s="99"/>
      <c r="KM21" s="99"/>
      <c r="KN21" s="99"/>
      <c r="KO21" s="99"/>
      <c r="KP21" s="99"/>
      <c r="KQ21" s="99"/>
      <c r="KR21" s="99"/>
      <c r="KS21" s="99"/>
      <c r="KT21" s="99"/>
      <c r="KU21" s="99"/>
      <c r="KV21" s="99"/>
      <c r="KW21" s="99"/>
      <c r="KX21" s="99"/>
      <c r="KY21" s="99"/>
      <c r="KZ21" s="99"/>
      <c r="LA21" s="99"/>
      <c r="LB21" s="99"/>
      <c r="LC21" s="99"/>
      <c r="LD21" s="99"/>
      <c r="LE21" s="99"/>
      <c r="LF21" s="99"/>
      <c r="LG21" s="99"/>
      <c r="LH21" s="99"/>
      <c r="LI21" s="99"/>
      <c r="LJ21" s="99"/>
      <c r="LK21" s="99"/>
      <c r="LL21" s="99"/>
      <c r="LM21" s="99"/>
      <c r="LN21" s="99"/>
      <c r="LO21" s="99"/>
      <c r="LP21" s="99"/>
      <c r="LQ21" s="99"/>
      <c r="LR21" s="99"/>
      <c r="LS21" s="99"/>
      <c r="LT21" s="99"/>
      <c r="LU21" s="99"/>
      <c r="LV21" s="99"/>
      <c r="LW21" s="99"/>
      <c r="LX21" s="99"/>
      <c r="LY21" s="99"/>
      <c r="LZ21" s="99"/>
      <c r="MA21" s="99"/>
      <c r="MB21" s="99"/>
      <c r="MC21" s="99"/>
      <c r="MD21" s="99"/>
      <c r="ME21" s="99"/>
      <c r="MF21" s="99"/>
      <c r="MG21" s="99"/>
      <c r="MH21" s="99"/>
      <c r="MI21" s="99"/>
      <c r="MJ21" s="99"/>
      <c r="MK21" s="99"/>
      <c r="ML21" s="99"/>
      <c r="MM21" s="99"/>
      <c r="MN21" s="99"/>
      <c r="MO21" s="99"/>
      <c r="MP21" s="99"/>
      <c r="MQ21" s="99"/>
      <c r="MR21" s="99"/>
      <c r="MS21" s="99"/>
      <c r="MT21" s="99"/>
      <c r="MU21" s="99"/>
      <c r="MV21" s="99"/>
      <c r="MW21" s="99"/>
      <c r="MX21" s="99"/>
      <c r="MY21" s="99"/>
      <c r="MZ21" s="99"/>
      <c r="NA21" s="99"/>
      <c r="NB21" s="99"/>
      <c r="NC21" s="99"/>
      <c r="ND21" s="99"/>
      <c r="NE21" s="99"/>
      <c r="NF21" s="99"/>
      <c r="NG21" s="99"/>
      <c r="NH21" s="99"/>
      <c r="NI21" s="99"/>
      <c r="NJ21" s="99"/>
      <c r="NK21" s="99"/>
      <c r="NL21" s="99"/>
      <c r="NM21" s="99"/>
      <c r="NN21" s="99"/>
      <c r="NO21" s="99"/>
      <c r="NP21" s="99"/>
      <c r="NQ21" s="99"/>
      <c r="NR21" s="99"/>
      <c r="NS21" s="99"/>
      <c r="NT21" s="99"/>
      <c r="NU21" s="99"/>
      <c r="NV21" s="99"/>
      <c r="NW21" s="99"/>
      <c r="NX21" s="99"/>
      <c r="NY21" s="99"/>
      <c r="NZ21" s="99"/>
      <c r="OA21" s="99"/>
      <c r="OB21" s="99"/>
      <c r="OC21" s="99"/>
      <c r="OD21" s="99"/>
      <c r="OE21" s="99"/>
      <c r="OF21" s="99"/>
      <c r="OG21" s="99"/>
      <c r="OH21" s="99"/>
      <c r="OI21" s="99"/>
      <c r="OJ21" s="99"/>
      <c r="OK21" s="99"/>
      <c r="OL21" s="99"/>
      <c r="OM21" s="99"/>
      <c r="ON21" s="99"/>
      <c r="OO21" s="99"/>
      <c r="OP21" s="99"/>
      <c r="OQ21" s="99"/>
      <c r="OR21" s="99"/>
      <c r="OS21" s="99"/>
      <c r="OT21" s="99"/>
      <c r="OU21" s="99"/>
      <c r="OV21" s="99"/>
      <c r="OW21" s="99"/>
      <c r="OX21" s="99"/>
      <c r="OY21" s="99"/>
      <c r="OZ21" s="99"/>
      <c r="PA21" s="99"/>
      <c r="PB21" s="99"/>
      <c r="PC21" s="99"/>
      <c r="PD21" s="99"/>
      <c r="PE21" s="99"/>
      <c r="PF21" s="99"/>
      <c r="PG21" s="99"/>
      <c r="PH21" s="99"/>
      <c r="PI21" s="99"/>
      <c r="PJ21" s="99"/>
      <c r="PK21" s="99"/>
      <c r="PL21" s="99"/>
      <c r="PM21" s="99"/>
      <c r="PN21" s="99"/>
      <c r="PO21" s="99"/>
      <c r="PP21" s="99"/>
      <c r="PQ21" s="99"/>
      <c r="PR21" s="99"/>
      <c r="PS21" s="99"/>
      <c r="PT21" s="99"/>
      <c r="PU21" s="99"/>
      <c r="PV21" s="99"/>
      <c r="PW21" s="99"/>
      <c r="PX21" s="99"/>
      <c r="PY21" s="99"/>
      <c r="PZ21" s="99"/>
      <c r="QA21" s="99"/>
      <c r="QB21" s="99"/>
      <c r="QC21" s="99"/>
      <c r="QD21" s="99"/>
      <c r="QE21" s="99"/>
      <c r="QF21" s="99"/>
      <c r="QG21" s="99"/>
      <c r="QH21" s="99"/>
      <c r="QI21" s="99"/>
      <c r="QJ21" s="99"/>
      <c r="QK21" s="99"/>
      <c r="QL21" s="99"/>
      <c r="QM21" s="99"/>
      <c r="QN21" s="99"/>
      <c r="QO21" s="99"/>
      <c r="QP21" s="99"/>
      <c r="QQ21" s="99"/>
      <c r="QR21" s="99"/>
      <c r="QS21" s="99"/>
      <c r="QT21" s="99"/>
      <c r="QU21" s="99"/>
      <c r="QV21" s="99"/>
      <c r="QW21" s="99"/>
      <c r="QX21" s="99"/>
      <c r="QY21" s="99"/>
      <c r="QZ21" s="99"/>
      <c r="RA21" s="99"/>
      <c r="RB21" s="99"/>
      <c r="RC21" s="99"/>
      <c r="RD21" s="99"/>
      <c r="RE21" s="99"/>
      <c r="RF21" s="99"/>
      <c r="RG21" s="99"/>
      <c r="RH21" s="99"/>
      <c r="RI21" s="99"/>
      <c r="RJ21" s="99"/>
      <c r="RK21" s="99"/>
      <c r="RL21" s="99"/>
      <c r="RM21" s="99"/>
      <c r="RN21" s="99"/>
      <c r="RO21" s="99"/>
      <c r="RP21" s="99"/>
      <c r="RQ21" s="99"/>
      <c r="RR21" s="99"/>
      <c r="RS21" s="99"/>
      <c r="RT21" s="99"/>
      <c r="RU21" s="99"/>
      <c r="RV21" s="99"/>
      <c r="RW21" s="99"/>
      <c r="RX21" s="99"/>
      <c r="RY21" s="99"/>
      <c r="RZ21" s="99"/>
      <c r="SA21" s="99"/>
    </row>
    <row r="24" spans="1:495">
      <c r="O24" s="953"/>
    </row>
    <row r="25" spans="1:495">
      <c r="O25" s="953"/>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W1">
      <selection activeCell="AD24" sqref="AD24"/>
      <pageMargins left="0.7" right="0.7" top="0.75" bottom="0.75" header="0.3" footer="0.3"/>
      <pageSetup paperSize="3" scale="60" orientation="landscape" r:id="rId2"/>
    </customSheetView>
  </customSheetViews>
  <mergeCells count="2">
    <mergeCell ref="N3:S3"/>
    <mergeCell ref="U3:X3"/>
  </mergeCells>
  <dataValidations count="5">
    <dataValidation type="list" allowBlank="1" showInputMessage="1" showErrorMessage="1" sqref="F5:F20">
      <formula1>INDIRECT($F5)</formula1>
    </dataValidation>
    <dataValidation type="decimal" operator="greaterThan" allowBlank="1" showInputMessage="1" showErrorMessage="1" errorTitle="Overhead" error="Overhead must be greater than zero." sqref="M5:M20">
      <formula1>0</formula1>
    </dataValidation>
    <dataValidation allowBlank="1" showErrorMessage="1" sqref="J5:J20"/>
    <dataValidation type="decimal" operator="greaterThan" allowBlank="1" showInputMessage="1" showErrorMessage="1" errorTitle="Measure Life" error="Measure Life must be greater than zero." sqref="D5:D20 G5:G20">
      <formula1>0</formula1>
    </dataValidation>
    <dataValidation allowBlank="1" showErrorMessage="1" prompt="_x000a__x000a_" sqref="T5:T19"/>
  </dataValidations>
  <hyperlinks>
    <hyperlink ref="A1" location="'Electric CE'!A1" display="Rtn to Summary"/>
  </hyperlinks>
  <pageMargins left="0.42" right="0.21" top="0.75" bottom="0.75" header="0.3" footer="0.3"/>
  <pageSetup paperSize="3" scale="42" orientation="landscape" r:id="rId3"/>
</worksheet>
</file>

<file path=xl/worksheets/sheet27.xml><?xml version="1.0" encoding="utf-8"?>
<worksheet xmlns="http://schemas.openxmlformats.org/spreadsheetml/2006/main" xmlns:r="http://schemas.openxmlformats.org/officeDocument/2006/relationships">
  <sheetPr>
    <tabColor theme="2" tint="-0.249977111117893"/>
  </sheetPr>
  <dimension ref="A1:PA9"/>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21"/>
    <col min="2" max="2" width="11.85546875" customWidth="1"/>
    <col min="3" max="3" width="21.7109375" customWidth="1"/>
    <col min="4" max="4" width="11.7109375" customWidth="1"/>
    <col min="5" max="5" width="13.28515625" customWidth="1"/>
    <col min="6" max="6" width="20.7109375" customWidth="1"/>
    <col min="7" max="7" width="11.42578125" customWidth="1"/>
    <col min="8" max="8" width="16.28515625" customWidth="1"/>
    <col min="9" max="9" width="22.42578125" customWidth="1"/>
    <col min="10" max="10" width="17" customWidth="1"/>
    <col min="11" max="11" width="15.85546875" customWidth="1"/>
    <col min="12" max="12" width="16.7109375" customWidth="1"/>
    <col min="13" max="13" width="14.140625" customWidth="1"/>
    <col min="14" max="14" width="18.7109375" customWidth="1"/>
    <col min="15" max="15" width="13.85546875" customWidth="1"/>
    <col min="16" max="16" width="16.85546875" customWidth="1"/>
    <col min="17" max="17" width="20.140625" customWidth="1"/>
    <col min="18" max="18" width="14.7109375" customWidth="1"/>
    <col min="19" max="19" width="14.85546875" customWidth="1"/>
    <col min="20" max="20" width="16.85546875" customWidth="1"/>
    <col min="21" max="21" width="18.7109375" customWidth="1"/>
    <col min="22" max="22" width="16" customWidth="1"/>
    <col min="23" max="23" width="19.140625" customWidth="1"/>
    <col min="24" max="24" width="18.28515625" customWidth="1"/>
    <col min="25" max="25" width="17.140625" customWidth="1"/>
    <col min="26" max="26" width="3.85546875" style="21" customWidth="1"/>
    <col min="27" max="27" width="19.140625" style="21" customWidth="1"/>
    <col min="28" max="28" width="21.5703125" style="21" customWidth="1"/>
    <col min="29" max="29" width="15.7109375" style="21" customWidth="1"/>
    <col min="30" max="30" width="20.5703125" style="21" customWidth="1"/>
    <col min="31" max="31" width="14.85546875" style="21" customWidth="1"/>
    <col min="32" max="67" width="9.140625" style="21"/>
  </cols>
  <sheetData>
    <row r="1" spans="1:417" ht="25.5">
      <c r="A1" s="1454" t="s">
        <v>680</v>
      </c>
      <c r="B1" t="s">
        <v>570</v>
      </c>
    </row>
    <row r="2" spans="1:417" s="84" customFormat="1" ht="15.75" thickBot="1">
      <c r="A2" s="83"/>
      <c r="D2" s="109"/>
      <c r="E2" s="109"/>
      <c r="F2" s="109"/>
      <c r="G2" s="109"/>
      <c r="H2" s="109"/>
      <c r="I2" s="109"/>
      <c r="J2" s="109"/>
      <c r="K2" s="109"/>
      <c r="L2" s="109"/>
      <c r="M2" s="109"/>
      <c r="N2" s="1481"/>
      <c r="O2" s="1482"/>
      <c r="P2" s="1482"/>
      <c r="Q2" s="1482"/>
      <c r="R2" s="1482"/>
      <c r="S2" s="1482"/>
      <c r="T2" s="108"/>
      <c r="U2" s="1481"/>
      <c r="V2" s="1481"/>
      <c r="W2" s="1481"/>
      <c r="X2" s="1481"/>
      <c r="Y2" s="992"/>
      <c r="Z2" s="609"/>
      <c r="AA2" s="110"/>
      <c r="AB2" s="901"/>
      <c r="AC2" s="901"/>
      <c r="AD2" s="901"/>
      <c r="AE2" s="901"/>
      <c r="AF2" s="901"/>
      <c r="AG2" s="901"/>
      <c r="AH2" s="901"/>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row>
    <row r="3" spans="1:417" s="84" customFormat="1" ht="45.75" thickBot="1">
      <c r="A3" s="83"/>
      <c r="B3" s="835" t="s">
        <v>2</v>
      </c>
      <c r="C3" s="835" t="s">
        <v>3</v>
      </c>
      <c r="D3" s="835" t="s">
        <v>1</v>
      </c>
      <c r="E3" s="835" t="s">
        <v>141</v>
      </c>
      <c r="F3" s="835" t="s">
        <v>4</v>
      </c>
      <c r="G3" s="835" t="s">
        <v>571</v>
      </c>
      <c r="H3" s="835" t="s">
        <v>44</v>
      </c>
      <c r="I3" s="835" t="s">
        <v>48</v>
      </c>
      <c r="J3" s="835" t="s">
        <v>50</v>
      </c>
      <c r="K3" s="835" t="s">
        <v>97</v>
      </c>
      <c r="L3" s="835" t="s">
        <v>45</v>
      </c>
      <c r="M3" s="835" t="s">
        <v>272</v>
      </c>
      <c r="N3" s="835" t="s">
        <v>8</v>
      </c>
      <c r="O3" s="835" t="s">
        <v>46</v>
      </c>
      <c r="P3" s="835" t="s">
        <v>47</v>
      </c>
      <c r="Q3" s="835" t="s">
        <v>51</v>
      </c>
      <c r="R3" s="835" t="s">
        <v>9</v>
      </c>
      <c r="S3" s="835" t="s">
        <v>5</v>
      </c>
      <c r="T3" s="835" t="s">
        <v>7</v>
      </c>
      <c r="U3" s="835" t="s">
        <v>10</v>
      </c>
      <c r="V3" s="835" t="s">
        <v>11</v>
      </c>
      <c r="W3" s="835" t="s">
        <v>52</v>
      </c>
      <c r="X3" s="835" t="s">
        <v>572</v>
      </c>
      <c r="Y3" s="835" t="s">
        <v>6</v>
      </c>
      <c r="Z3" s="835"/>
      <c r="AA3" s="835" t="s">
        <v>573</v>
      </c>
      <c r="AB3" s="835" t="s">
        <v>356</v>
      </c>
      <c r="AC3" s="835" t="s">
        <v>125</v>
      </c>
      <c r="AD3" s="835" t="s">
        <v>293</v>
      </c>
      <c r="AE3" s="835" t="s">
        <v>123</v>
      </c>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row>
    <row r="4" spans="1:417" s="83" customFormat="1" ht="15.75" thickBot="1">
      <c r="B4" s="112"/>
      <c r="C4" s="985" t="s">
        <v>544</v>
      </c>
      <c r="D4" s="116">
        <v>12</v>
      </c>
      <c r="E4" s="117">
        <f>(L4/$L$5)*D4</f>
        <v>12</v>
      </c>
      <c r="F4" s="122" t="s">
        <v>41</v>
      </c>
      <c r="G4" s="123">
        <v>1</v>
      </c>
      <c r="H4" s="124">
        <v>8078500</v>
      </c>
      <c r="I4" s="869">
        <v>0</v>
      </c>
      <c r="J4" s="987"/>
      <c r="K4" s="896">
        <f>IF(J4&gt;I4,J4-I4,0)</f>
        <v>0</v>
      </c>
      <c r="L4" s="1395">
        <f>H4*G4</f>
        <v>8078500</v>
      </c>
      <c r="M4" s="869">
        <v>1.0000000000000001E-9</v>
      </c>
      <c r="N4" s="114">
        <f>M4*G4</f>
        <v>1.0000000000000001E-9</v>
      </c>
      <c r="O4" s="114">
        <f>I4*G4</f>
        <v>0</v>
      </c>
      <c r="P4" s="114">
        <f>K4*G4</f>
        <v>0</v>
      </c>
      <c r="Q4" s="114">
        <f>P4+O4</f>
        <v>0</v>
      </c>
      <c r="R4" s="132">
        <v>0</v>
      </c>
      <c r="S4" s="132">
        <f>N4+Q4+R4</f>
        <v>1.0000000000000001E-9</v>
      </c>
      <c r="T4" s="132"/>
      <c r="U4" s="988">
        <f>S4/(1+0.081)^1</f>
        <v>9.250693802035154E-10</v>
      </c>
      <c r="V4" s="132">
        <f>T4/(1+0.081)^1</f>
        <v>0</v>
      </c>
      <c r="W4" s="132">
        <f>IF(L4=0,0,(HLOOKUP(F4,'2012-2013 CE W T&amp;D &amp; ConsCredit'!$C$6:$P$36,D4+1,FALSE)))</f>
        <v>0.8364176614385509</v>
      </c>
      <c r="X4" s="127">
        <f>W4*L4</f>
        <v>6757000.0779313333</v>
      </c>
      <c r="Y4" s="133">
        <v>0</v>
      </c>
      <c r="Z4" s="134"/>
      <c r="AA4" s="986">
        <f>S4-P4</f>
        <v>1.0000000000000001E-9</v>
      </c>
      <c r="AB4" s="986">
        <f>AA4/(1.081)^1</f>
        <v>9.250693802035154E-10</v>
      </c>
      <c r="AC4" s="132">
        <f>IF(L4=0,0,(HLOOKUP(F4,'2012-2013 CE W T&amp;D No ConsCredi'!$C$6:$P$36,D4+1,FALSE)))</f>
        <v>0.76037969221686463</v>
      </c>
      <c r="AD4" s="127">
        <f>AC4*L4</f>
        <v>6142727.3435739409</v>
      </c>
      <c r="AE4" s="135">
        <v>0</v>
      </c>
    </row>
    <row r="5" spans="1:417" s="113" customFormat="1" ht="15.75" thickBot="1">
      <c r="A5" s="83"/>
      <c r="B5" s="842"/>
      <c r="C5" s="862" t="s">
        <v>568</v>
      </c>
      <c r="D5" s="843"/>
      <c r="E5" s="989">
        <f>SUM(E4:E4)</f>
        <v>12</v>
      </c>
      <c r="F5" s="843"/>
      <c r="G5" s="843"/>
      <c r="H5" s="843"/>
      <c r="I5" s="881"/>
      <c r="J5" s="881"/>
      <c r="K5" s="881"/>
      <c r="L5" s="1396">
        <f>SUM(L4:L4)</f>
        <v>8078500</v>
      </c>
      <c r="M5" s="990">
        <v>0</v>
      </c>
      <c r="N5" s="876">
        <f t="shared" ref="N5:V5" si="0">SUM(N4:N4)</f>
        <v>1.0000000000000001E-9</v>
      </c>
      <c r="O5" s="990">
        <f t="shared" si="0"/>
        <v>0</v>
      </c>
      <c r="P5" s="990">
        <f t="shared" si="0"/>
        <v>0</v>
      </c>
      <c r="Q5" s="877">
        <f t="shared" si="0"/>
        <v>0</v>
      </c>
      <c r="R5" s="877">
        <f t="shared" si="0"/>
        <v>0</v>
      </c>
      <c r="S5" s="877">
        <f t="shared" si="0"/>
        <v>1.0000000000000001E-9</v>
      </c>
      <c r="T5" s="877">
        <f t="shared" si="0"/>
        <v>0</v>
      </c>
      <c r="U5" s="877">
        <f t="shared" si="0"/>
        <v>9.250693802035154E-10</v>
      </c>
      <c r="V5" s="877">
        <f t="shared" si="0"/>
        <v>0</v>
      </c>
      <c r="W5" s="877"/>
      <c r="X5" s="1287">
        <f>SUM(X4:X4)</f>
        <v>6757000.0779313333</v>
      </c>
      <c r="Y5" s="844">
        <v>0</v>
      </c>
      <c r="Z5" s="991"/>
      <c r="AA5" s="881">
        <f>S5-P5</f>
        <v>1.0000000000000001E-9</v>
      </c>
      <c r="AB5" s="881">
        <f>AA5/(1.081)^1</f>
        <v>9.250693802035154E-10</v>
      </c>
      <c r="AC5" s="849"/>
      <c r="AD5" s="1022">
        <f>SUM(AD4:AD4)</f>
        <v>6142727.3435739409</v>
      </c>
      <c r="AE5" s="863">
        <v>0</v>
      </c>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c r="IW5" s="83"/>
      <c r="IX5" s="83"/>
      <c r="IY5" s="83"/>
      <c r="IZ5" s="83"/>
      <c r="JA5" s="83"/>
      <c r="JB5" s="83"/>
      <c r="JC5" s="83"/>
      <c r="JD5" s="83"/>
      <c r="JE5" s="83"/>
      <c r="JF5" s="83"/>
      <c r="JG5" s="83"/>
      <c r="JH5" s="83"/>
      <c r="JI5" s="83"/>
      <c r="JJ5" s="83"/>
      <c r="JK5" s="83"/>
      <c r="JL5" s="83"/>
      <c r="JM5" s="83"/>
      <c r="JN5" s="83"/>
      <c r="JO5" s="83"/>
      <c r="JP5" s="83"/>
      <c r="JQ5" s="83"/>
      <c r="JR5" s="83"/>
      <c r="JS5" s="83"/>
      <c r="JT5" s="83"/>
      <c r="JU5" s="83"/>
      <c r="JV5" s="83"/>
      <c r="JW5" s="83"/>
      <c r="JX5" s="83"/>
      <c r="JY5" s="83"/>
      <c r="JZ5" s="83"/>
      <c r="KA5" s="83"/>
      <c r="KB5" s="83"/>
      <c r="KC5" s="83"/>
      <c r="KD5" s="83"/>
      <c r="KE5" s="83"/>
      <c r="KF5" s="83"/>
      <c r="KG5" s="83"/>
      <c r="KH5" s="83"/>
      <c r="KI5" s="83"/>
      <c r="KJ5" s="83"/>
      <c r="KK5" s="83"/>
      <c r="KL5" s="83"/>
      <c r="KM5" s="83"/>
      <c r="KN5" s="83"/>
      <c r="KO5" s="83"/>
      <c r="KP5" s="83"/>
      <c r="KQ5" s="83"/>
      <c r="KR5" s="83"/>
      <c r="KS5" s="83"/>
      <c r="KT5" s="83"/>
      <c r="KU5" s="83"/>
      <c r="KV5" s="83"/>
      <c r="KW5" s="83"/>
      <c r="KX5" s="83"/>
      <c r="KY5" s="83"/>
      <c r="KZ5" s="83"/>
      <c r="LA5" s="83"/>
      <c r="LB5" s="83"/>
      <c r="LC5" s="83"/>
      <c r="LD5" s="83"/>
      <c r="LE5" s="83"/>
      <c r="LF5" s="83"/>
      <c r="LG5" s="83"/>
      <c r="LH5" s="83"/>
      <c r="LI5" s="83"/>
      <c r="LJ5" s="83"/>
      <c r="LK5" s="83"/>
      <c r="LL5" s="83"/>
      <c r="LM5" s="83"/>
      <c r="LN5" s="83"/>
      <c r="LO5" s="83"/>
      <c r="LP5" s="83"/>
      <c r="LQ5" s="83"/>
      <c r="LR5" s="83"/>
      <c r="LS5" s="83"/>
      <c r="LT5" s="83"/>
      <c r="LU5" s="83"/>
      <c r="LV5" s="83"/>
      <c r="LW5" s="83"/>
      <c r="LX5" s="83"/>
      <c r="LY5" s="83"/>
      <c r="LZ5" s="83"/>
      <c r="MA5" s="83"/>
      <c r="MB5" s="83"/>
      <c r="MC5" s="83"/>
      <c r="MD5" s="83"/>
      <c r="ME5" s="83"/>
      <c r="MF5" s="83"/>
      <c r="MG5" s="83"/>
      <c r="MH5" s="83"/>
      <c r="MI5" s="83"/>
      <c r="MJ5" s="83"/>
      <c r="MK5" s="83"/>
      <c r="ML5" s="83"/>
      <c r="MM5" s="83"/>
      <c r="MN5" s="83"/>
      <c r="MO5" s="83"/>
      <c r="MP5" s="83"/>
      <c r="MQ5" s="83"/>
      <c r="MR5" s="83"/>
      <c r="MS5" s="83"/>
      <c r="MT5" s="83"/>
      <c r="MU5" s="83"/>
      <c r="MV5" s="83"/>
      <c r="MW5" s="83"/>
      <c r="MX5" s="83"/>
      <c r="MY5" s="83"/>
      <c r="MZ5" s="83"/>
      <c r="NA5" s="83"/>
      <c r="NB5" s="83"/>
      <c r="NC5" s="83"/>
      <c r="ND5" s="83"/>
      <c r="NE5" s="83"/>
      <c r="NF5" s="83"/>
      <c r="NG5" s="83"/>
      <c r="NH5" s="83"/>
      <c r="NI5" s="83"/>
      <c r="NJ5" s="83"/>
      <c r="NK5" s="83"/>
      <c r="NL5" s="83"/>
      <c r="NM5" s="83"/>
      <c r="NN5" s="83"/>
      <c r="NO5" s="83"/>
      <c r="NP5" s="83"/>
      <c r="NQ5" s="83"/>
      <c r="NR5" s="83"/>
      <c r="NS5" s="83"/>
      <c r="NT5" s="83"/>
      <c r="NU5" s="83"/>
      <c r="NV5" s="83"/>
      <c r="NW5" s="83"/>
      <c r="NX5" s="83"/>
      <c r="NY5" s="83"/>
      <c r="NZ5" s="83"/>
      <c r="OA5" s="83"/>
      <c r="OB5" s="83"/>
      <c r="OC5" s="83"/>
      <c r="OD5" s="83"/>
      <c r="OE5" s="83"/>
      <c r="OF5" s="83"/>
      <c r="OG5" s="83"/>
      <c r="OH5" s="83"/>
      <c r="OI5" s="83"/>
      <c r="OJ5" s="83"/>
      <c r="OK5" s="83"/>
      <c r="OL5" s="83"/>
      <c r="OM5" s="83"/>
      <c r="ON5" s="83"/>
      <c r="OO5" s="83"/>
      <c r="OP5" s="83"/>
      <c r="OQ5" s="83"/>
      <c r="OR5" s="83"/>
      <c r="OS5" s="83"/>
      <c r="OT5" s="83"/>
      <c r="OU5" s="83"/>
      <c r="OV5" s="83"/>
      <c r="OW5" s="83"/>
      <c r="OX5" s="83"/>
      <c r="OY5" s="83"/>
      <c r="OZ5" s="83"/>
      <c r="PA5" s="83"/>
    </row>
    <row r="8" spans="1:417">
      <c r="O8" s="34"/>
    </row>
    <row r="9" spans="1:417">
      <c r="O9" s="34"/>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selection sqref="A1:A1048576"/>
      <pageMargins left="0.7" right="0.7" top="0.75" bottom="0.75" header="0.3" footer="0.3"/>
      <pageSetup paperSize="3" scale="60" orientation="landscape" r:id="rId2"/>
    </customSheetView>
  </customSheetViews>
  <mergeCells count="2">
    <mergeCell ref="N2:S2"/>
    <mergeCell ref="U2:X2"/>
  </mergeCells>
  <dataValidations count="6">
    <dataValidation type="list" allowBlank="1" showInputMessage="1" showErrorMessage="1" sqref="F4">
      <formula1>INDIRECT($F4)</formula1>
    </dataValidation>
    <dataValidation type="decimal" operator="greaterThanOrEqual" allowBlank="1" showInputMessage="1" sqref="G4">
      <formula1>0</formula1>
    </dataValidation>
    <dataValidation type="decimal" operator="greaterThan" allowBlank="1" showInputMessage="1" showErrorMessage="1" errorTitle="Overhead" error="Overhead must be greater than zero." sqref="M4">
      <formula1>0</formula1>
    </dataValidation>
    <dataValidation allowBlank="1" showErrorMessage="1" sqref="J4"/>
    <dataValidation type="decimal" operator="greaterThan" allowBlank="1" showInputMessage="1" showErrorMessage="1" errorTitle="Measure Life" error="Measure Life must be greater than zero." sqref="D4">
      <formula1>0</formula1>
    </dataValidation>
    <dataValidation allowBlank="1" showErrorMessage="1" prompt="_x000a__x000a_" sqref="T4"/>
  </dataValidations>
  <hyperlinks>
    <hyperlink ref="A1" location="'Electric CE'!A1" display="Rtn to Summary"/>
  </hyperlinks>
  <pageMargins left="0.33" right="0.21" top="0.75" bottom="0.75" header="0.3" footer="0.3"/>
  <pageSetup paperSize="3" scale="42" orientation="landscape" r:id="rId3"/>
</worksheet>
</file>

<file path=xl/worksheets/sheet28.xml><?xml version="1.0" encoding="utf-8"?>
<worksheet xmlns="http://schemas.openxmlformats.org/spreadsheetml/2006/main" xmlns:r="http://schemas.openxmlformats.org/officeDocument/2006/relationships">
  <sheetPr>
    <tabColor theme="4"/>
  </sheetPr>
  <dimension ref="A1:QF51"/>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293"/>
    <col min="2" max="2" width="13.140625" style="294" customWidth="1"/>
    <col min="3" max="3" width="37.28515625" style="294" customWidth="1"/>
    <col min="4" max="4" width="9.28515625" style="294" customWidth="1"/>
    <col min="5" max="5" width="13.28515625" style="294" customWidth="1"/>
    <col min="6" max="6" width="17.5703125" style="294" customWidth="1"/>
    <col min="7" max="9" width="11.42578125" style="294" customWidth="1"/>
    <col min="10" max="10" width="14" style="294" customWidth="1"/>
    <col min="11" max="11" width="11.42578125" style="294" customWidth="1"/>
    <col min="12" max="12" width="13.140625" style="294" customWidth="1"/>
    <col min="13" max="14" width="14.7109375" style="294" customWidth="1"/>
    <col min="15" max="15" width="16.85546875" style="294" customWidth="1"/>
    <col min="16" max="19" width="14.7109375" style="294" customWidth="1"/>
    <col min="20" max="23" width="14.140625" style="294" customWidth="1"/>
    <col min="24" max="25" width="18.28515625" style="294" customWidth="1"/>
    <col min="26" max="26" width="12.28515625" style="294" customWidth="1"/>
    <col min="27" max="27" width="14.140625" style="293" customWidth="1"/>
    <col min="28" max="28" width="10.85546875" style="293" customWidth="1"/>
    <col min="29" max="68" width="9.140625" style="293"/>
    <col min="69" max="16384" width="9.140625" style="294"/>
  </cols>
  <sheetData>
    <row r="1" spans="1:448" ht="25.5">
      <c r="A1" s="1454" t="s">
        <v>680</v>
      </c>
      <c r="B1" t="s">
        <v>603</v>
      </c>
    </row>
    <row r="2" spans="1:448">
      <c r="B2" s="860" t="s">
        <v>605</v>
      </c>
      <c r="C2" s="861">
        <v>7.8E-2</v>
      </c>
    </row>
    <row r="3" spans="1:448" s="383" customFormat="1" ht="15.75" thickBot="1">
      <c r="A3" s="382"/>
      <c r="C3" s="378"/>
      <c r="D3" s="379"/>
      <c r="E3" s="379"/>
      <c r="F3" s="379"/>
      <c r="G3" s="379"/>
      <c r="H3" s="379"/>
      <c r="I3" s="379"/>
      <c r="J3" s="379"/>
      <c r="K3" s="379"/>
      <c r="L3" s="379"/>
      <c r="M3" s="379"/>
      <c r="N3" s="1483"/>
      <c r="O3" s="1484"/>
      <c r="P3" s="1484"/>
      <c r="Q3" s="1484"/>
      <c r="R3" s="1484"/>
      <c r="S3" s="1484"/>
      <c r="T3" s="380"/>
      <c r="U3" s="371"/>
      <c r="V3" s="371"/>
      <c r="W3" s="1483"/>
      <c r="X3" s="1483"/>
      <c r="Y3" s="1483"/>
      <c r="Z3" s="372"/>
      <c r="AA3" s="373"/>
      <c r="AB3" s="374"/>
      <c r="AC3" s="381"/>
      <c r="AD3" s="382"/>
      <c r="AE3" s="382"/>
      <c r="AF3" s="382"/>
      <c r="AG3" s="382"/>
      <c r="AH3" s="382"/>
      <c r="AI3" s="382"/>
      <c r="AJ3" s="382"/>
      <c r="AK3" s="382"/>
      <c r="AL3" s="382"/>
      <c r="AM3" s="382"/>
      <c r="AN3" s="382"/>
      <c r="AO3" s="382"/>
      <c r="AP3" s="382"/>
      <c r="AQ3" s="382"/>
      <c r="AR3" s="382"/>
      <c r="AS3" s="382"/>
      <c r="AT3" s="382"/>
      <c r="AU3" s="382"/>
      <c r="AV3" s="382"/>
      <c r="AW3" s="382"/>
      <c r="AX3" s="382"/>
      <c r="AY3" s="382"/>
      <c r="AZ3" s="382"/>
      <c r="BA3" s="382"/>
      <c r="BB3" s="382"/>
      <c r="BC3" s="382"/>
      <c r="BD3" s="382"/>
      <c r="BE3" s="382"/>
      <c r="BF3" s="382"/>
      <c r="BG3" s="382"/>
      <c r="BH3" s="382"/>
      <c r="BI3" s="382"/>
      <c r="BJ3" s="382"/>
      <c r="BK3" s="382"/>
      <c r="BL3" s="382"/>
      <c r="BM3" s="382"/>
      <c r="BN3" s="382"/>
      <c r="BO3" s="382"/>
      <c r="BP3" s="382"/>
      <c r="BQ3" s="382"/>
    </row>
    <row r="4" spans="1:448" s="296" customFormat="1" ht="60.75" thickBot="1">
      <c r="A4" s="295"/>
      <c r="B4" s="998" t="s">
        <v>2</v>
      </c>
      <c r="C4" s="999" t="s">
        <v>558</v>
      </c>
      <c r="D4" s="1000" t="s">
        <v>1</v>
      </c>
      <c r="E4" s="1000" t="s">
        <v>140</v>
      </c>
      <c r="F4" s="1001" t="s">
        <v>507</v>
      </c>
      <c r="G4" s="1001" t="s">
        <v>43</v>
      </c>
      <c r="H4" s="1001" t="s">
        <v>562</v>
      </c>
      <c r="I4" s="1001" t="s">
        <v>48</v>
      </c>
      <c r="J4" s="1001" t="s">
        <v>563</v>
      </c>
      <c r="K4" s="1001" t="s">
        <v>49</v>
      </c>
      <c r="L4" s="1000" t="s">
        <v>167</v>
      </c>
      <c r="M4" s="1002" t="s">
        <v>564</v>
      </c>
      <c r="N4" s="1002" t="s">
        <v>46</v>
      </c>
      <c r="O4" s="1002" t="s">
        <v>47</v>
      </c>
      <c r="P4" s="1002" t="s">
        <v>51</v>
      </c>
      <c r="Q4" s="1002" t="s">
        <v>9</v>
      </c>
      <c r="R4" s="1002" t="s">
        <v>5</v>
      </c>
      <c r="S4" s="1002" t="s">
        <v>561</v>
      </c>
      <c r="T4" s="1002" t="s">
        <v>7</v>
      </c>
      <c r="U4" s="1002" t="s">
        <v>409</v>
      </c>
      <c r="V4" s="1002" t="s">
        <v>10</v>
      </c>
      <c r="W4" s="1002" t="s">
        <v>11</v>
      </c>
      <c r="X4" s="1003" t="s">
        <v>560</v>
      </c>
      <c r="Y4" s="1003" t="s">
        <v>168</v>
      </c>
      <c r="Z4" s="1001" t="s">
        <v>6</v>
      </c>
      <c r="AA4" s="1004" t="s">
        <v>169</v>
      </c>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row>
    <row r="5" spans="1:448" s="392" customFormat="1" ht="15">
      <c r="A5" s="295"/>
      <c r="B5" s="384"/>
      <c r="C5" s="385"/>
      <c r="D5" s="386"/>
      <c r="E5" s="386"/>
      <c r="F5" s="387"/>
      <c r="G5" s="387"/>
      <c r="H5" s="387"/>
      <c r="I5" s="387"/>
      <c r="J5" s="387"/>
      <c r="K5" s="387"/>
      <c r="L5" s="386"/>
      <c r="M5" s="388"/>
      <c r="N5" s="389"/>
      <c r="O5" s="389"/>
      <c r="P5" s="390"/>
      <c r="Q5" s="390"/>
      <c r="R5" s="390"/>
      <c r="S5" s="390"/>
      <c r="T5" s="390"/>
      <c r="U5" s="390"/>
      <c r="V5" s="390"/>
      <c r="W5" s="390"/>
      <c r="X5" s="390"/>
      <c r="Y5" s="390"/>
      <c r="Z5" s="387"/>
      <c r="AA5" s="391"/>
    </row>
    <row r="6" spans="1:448" s="257" customFormat="1" ht="15">
      <c r="A6" s="1460"/>
      <c r="B6" s="369" t="s">
        <v>56</v>
      </c>
      <c r="C6" s="297" t="s">
        <v>410</v>
      </c>
      <c r="D6" s="303">
        <v>18</v>
      </c>
      <c r="E6" s="1238">
        <f t="shared" ref="E6:E46" si="0">(L6/$L$47)*D6</f>
        <v>5.6094621327361649E-2</v>
      </c>
      <c r="F6" s="370" t="s">
        <v>162</v>
      </c>
      <c r="G6" s="263">
        <v>1</v>
      </c>
      <c r="H6" s="305">
        <v>66</v>
      </c>
      <c r="I6" s="375">
        <v>600</v>
      </c>
      <c r="J6" s="375">
        <v>600</v>
      </c>
      <c r="K6" s="375">
        <f>IF(J6&gt;I6,J6-I6,0)</f>
        <v>0</v>
      </c>
      <c r="L6" s="263">
        <f>H6*G6</f>
        <v>66</v>
      </c>
      <c r="M6" s="1425">
        <v>163.5</v>
      </c>
      <c r="N6" s="1425">
        <f t="shared" ref="N6:N46" si="1">I6*G6</f>
        <v>600</v>
      </c>
      <c r="O6" s="1425">
        <f t="shared" ref="O6:O46" si="2">K6*G6</f>
        <v>0</v>
      </c>
      <c r="P6" s="1425">
        <f>N6+O6</f>
        <v>600</v>
      </c>
      <c r="Q6" s="1425">
        <v>0</v>
      </c>
      <c r="R6" s="1422">
        <f>M6+P6+Q6</f>
        <v>763.5</v>
      </c>
      <c r="S6" s="1422">
        <f>N6+M6</f>
        <v>763.5</v>
      </c>
      <c r="T6" s="375">
        <v>0</v>
      </c>
      <c r="U6" s="1422">
        <f>S6/(1+$C$2)^1</f>
        <v>708.25602968460112</v>
      </c>
      <c r="V6" s="1422">
        <f>R6/(1+$C$2)^1</f>
        <v>708.25602968460112</v>
      </c>
      <c r="W6" s="1422">
        <f>T6/(1+$C$2)^1</f>
        <v>0</v>
      </c>
      <c r="X6" s="375">
        <f>IF(L6=0,0,(HLOOKUP(F6,GasAvoidedCosts!$C$6:$N$36,D6+1,FALSE)))</f>
        <v>8.273893819205755</v>
      </c>
      <c r="Y6" s="1422">
        <f t="shared" ref="Y6:Y46" si="3">X6*L6</f>
        <v>546.07699206757979</v>
      </c>
      <c r="Z6" s="298">
        <f>(Y6+W6)/V6</f>
        <v>0.77101636862979828</v>
      </c>
      <c r="AA6" s="1298">
        <f>(Y6)/U6</f>
        <v>0.77101636862979828</v>
      </c>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c r="HQ6" s="382"/>
      <c r="HR6" s="382"/>
      <c r="HS6" s="382"/>
      <c r="HT6" s="382"/>
      <c r="HU6" s="382"/>
      <c r="HV6" s="382"/>
      <c r="HW6" s="382"/>
      <c r="HX6" s="382"/>
      <c r="HY6" s="382"/>
      <c r="HZ6" s="382"/>
      <c r="IA6" s="382"/>
      <c r="IB6" s="382"/>
      <c r="IC6" s="382"/>
      <c r="ID6" s="382"/>
      <c r="IE6" s="382"/>
      <c r="IF6" s="382"/>
      <c r="IG6" s="382"/>
      <c r="IH6" s="382"/>
      <c r="II6" s="382"/>
      <c r="IJ6" s="382"/>
      <c r="IK6" s="382"/>
      <c r="IL6" s="382"/>
      <c r="IM6" s="382"/>
      <c r="IN6" s="382"/>
      <c r="IO6" s="382"/>
      <c r="IP6" s="382"/>
      <c r="IQ6" s="382"/>
      <c r="IR6" s="382"/>
      <c r="IS6" s="382"/>
      <c r="IT6" s="382"/>
      <c r="IU6" s="382"/>
      <c r="IV6" s="382"/>
      <c r="IW6" s="382"/>
      <c r="IX6" s="382"/>
      <c r="IY6" s="382"/>
      <c r="IZ6" s="382"/>
      <c r="JA6" s="382"/>
      <c r="JB6" s="382"/>
      <c r="JC6" s="382"/>
      <c r="JD6" s="382"/>
      <c r="JE6" s="382"/>
      <c r="JF6" s="382"/>
      <c r="JG6" s="382"/>
      <c r="JH6" s="382"/>
      <c r="JI6" s="382"/>
      <c r="JJ6" s="382"/>
      <c r="JK6" s="382"/>
      <c r="JL6" s="382"/>
      <c r="JM6" s="382"/>
      <c r="JN6" s="382"/>
      <c r="JO6" s="382"/>
      <c r="JP6" s="382"/>
      <c r="JQ6" s="382"/>
      <c r="JR6" s="382"/>
      <c r="JS6" s="382"/>
      <c r="JT6" s="382"/>
      <c r="JU6" s="382"/>
      <c r="JV6" s="382"/>
      <c r="JW6" s="382"/>
      <c r="JX6" s="382"/>
      <c r="JY6" s="382"/>
      <c r="JZ6" s="382"/>
      <c r="KA6" s="382"/>
      <c r="KB6" s="382"/>
      <c r="KC6" s="382"/>
      <c r="KD6" s="382"/>
      <c r="KE6" s="382"/>
      <c r="KF6" s="382"/>
      <c r="KG6" s="382"/>
      <c r="KH6" s="382"/>
      <c r="KI6" s="382"/>
      <c r="KJ6" s="382"/>
      <c r="KK6" s="382"/>
      <c r="KL6" s="382"/>
      <c r="KM6" s="382"/>
      <c r="KN6" s="382"/>
      <c r="KO6" s="382"/>
      <c r="KP6" s="382"/>
      <c r="KQ6" s="382"/>
      <c r="KR6" s="382"/>
      <c r="KS6" s="382"/>
      <c r="KT6" s="382"/>
      <c r="KU6" s="382"/>
      <c r="KV6" s="382"/>
      <c r="KW6" s="382"/>
      <c r="KX6" s="382"/>
      <c r="KY6" s="382"/>
      <c r="KZ6" s="382"/>
      <c r="LA6" s="382"/>
      <c r="LB6" s="382"/>
      <c r="LC6" s="382"/>
      <c r="LD6" s="382"/>
      <c r="LE6" s="382"/>
      <c r="LF6" s="382"/>
      <c r="LG6" s="382"/>
      <c r="LH6" s="382"/>
      <c r="LI6" s="382"/>
      <c r="LJ6" s="382"/>
      <c r="LK6" s="382"/>
      <c r="LL6" s="382"/>
      <c r="LM6" s="382"/>
      <c r="LN6" s="382"/>
      <c r="LO6" s="382"/>
      <c r="LP6" s="382"/>
      <c r="LQ6" s="382"/>
      <c r="LR6" s="382"/>
      <c r="LS6" s="382"/>
      <c r="LT6" s="382"/>
      <c r="LU6" s="382"/>
      <c r="LV6" s="382"/>
      <c r="LW6" s="382"/>
      <c r="LX6" s="382"/>
      <c r="LY6" s="382"/>
      <c r="LZ6" s="382"/>
      <c r="MA6" s="382"/>
      <c r="MB6" s="382"/>
      <c r="MC6" s="382"/>
      <c r="MD6" s="382"/>
      <c r="ME6" s="382"/>
      <c r="MF6" s="382"/>
      <c r="MG6" s="382"/>
      <c r="MH6" s="382"/>
      <c r="MI6" s="382"/>
      <c r="MJ6" s="382"/>
      <c r="MK6" s="382"/>
      <c r="ML6" s="382"/>
      <c r="MM6" s="382"/>
      <c r="MN6" s="382"/>
      <c r="MO6" s="382"/>
      <c r="MP6" s="382"/>
      <c r="MQ6" s="382"/>
      <c r="MR6" s="382"/>
      <c r="MS6" s="382"/>
      <c r="MT6" s="382"/>
      <c r="MU6" s="382"/>
      <c r="MV6" s="382"/>
      <c r="MW6" s="382"/>
      <c r="MX6" s="382"/>
      <c r="MY6" s="382"/>
      <c r="MZ6" s="382"/>
      <c r="NA6" s="382"/>
      <c r="NB6" s="382"/>
      <c r="NC6" s="382"/>
      <c r="ND6" s="382"/>
      <c r="NE6" s="382"/>
      <c r="NF6" s="382"/>
      <c r="NG6" s="382"/>
      <c r="NH6" s="382"/>
      <c r="NI6" s="382"/>
      <c r="NJ6" s="382"/>
      <c r="NK6" s="382"/>
      <c r="NL6" s="382"/>
      <c r="NM6" s="382"/>
      <c r="NN6" s="382"/>
      <c r="NO6" s="382"/>
      <c r="NP6" s="382"/>
      <c r="NQ6" s="382"/>
      <c r="NR6" s="382"/>
      <c r="NS6" s="382"/>
      <c r="NT6" s="382"/>
      <c r="NU6" s="382"/>
      <c r="NV6" s="382"/>
      <c r="NW6" s="382"/>
      <c r="NX6" s="382"/>
      <c r="NY6" s="382"/>
      <c r="NZ6" s="382"/>
      <c r="OA6" s="382"/>
      <c r="OB6" s="382"/>
      <c r="OC6" s="382"/>
      <c r="OD6" s="382"/>
      <c r="OE6" s="382"/>
      <c r="OF6" s="382"/>
      <c r="OG6" s="382"/>
      <c r="OH6" s="382"/>
      <c r="OI6" s="382"/>
      <c r="OJ6" s="382"/>
      <c r="OK6" s="382"/>
      <c r="OL6" s="382"/>
      <c r="OM6" s="382"/>
      <c r="ON6" s="382"/>
      <c r="OO6" s="382"/>
      <c r="OP6" s="382"/>
      <c r="OQ6" s="382"/>
      <c r="OR6" s="382"/>
      <c r="OS6" s="382"/>
      <c r="OT6" s="382"/>
      <c r="OU6" s="382"/>
      <c r="OV6" s="382"/>
      <c r="OW6" s="382"/>
      <c r="OX6" s="382"/>
      <c r="OY6" s="382"/>
      <c r="OZ6" s="382"/>
      <c r="PA6" s="382"/>
      <c r="PB6" s="382"/>
      <c r="PC6" s="382"/>
      <c r="PD6" s="382"/>
      <c r="PE6" s="382"/>
      <c r="PF6" s="382"/>
      <c r="PG6" s="382"/>
      <c r="PH6" s="382"/>
      <c r="PI6" s="382"/>
      <c r="PJ6" s="382"/>
      <c r="PK6" s="382"/>
      <c r="PL6" s="382"/>
      <c r="PM6" s="382"/>
      <c r="PN6" s="382"/>
      <c r="PO6" s="382"/>
      <c r="PP6" s="382"/>
      <c r="PQ6" s="382"/>
      <c r="PR6" s="382"/>
      <c r="PS6" s="382"/>
      <c r="PT6" s="382"/>
      <c r="PU6" s="382"/>
      <c r="PV6" s="382"/>
      <c r="PW6" s="382"/>
      <c r="PX6" s="382"/>
      <c r="PY6" s="382"/>
      <c r="PZ6" s="382"/>
      <c r="QA6" s="382"/>
      <c r="QB6" s="382"/>
      <c r="QC6" s="382"/>
      <c r="QD6" s="382"/>
      <c r="QE6" s="382"/>
      <c r="QF6" s="382"/>
    </row>
    <row r="7" spans="1:448" s="258" customFormat="1" ht="15">
      <c r="A7" s="1460"/>
      <c r="B7" s="299" t="s">
        <v>56</v>
      </c>
      <c r="C7" s="300" t="s">
        <v>411</v>
      </c>
      <c r="D7" s="81">
        <v>18</v>
      </c>
      <c r="E7" s="332">
        <f t="shared" si="0"/>
        <v>0.22692824082432667</v>
      </c>
      <c r="F7" s="304" t="s">
        <v>162</v>
      </c>
      <c r="G7" s="82">
        <v>3</v>
      </c>
      <c r="H7" s="306">
        <v>89</v>
      </c>
      <c r="I7" s="376">
        <v>692</v>
      </c>
      <c r="J7" s="376">
        <v>692</v>
      </c>
      <c r="K7" s="376">
        <f t="shared" ref="K7:K46" si="4">IF(J7&gt;I7,J7-I7,0)</f>
        <v>0</v>
      </c>
      <c r="L7" s="82">
        <f t="shared" ref="L7:L46" si="5">H7*G7</f>
        <v>267</v>
      </c>
      <c r="M7" s="1426">
        <v>565.71</v>
      </c>
      <c r="N7" s="1426">
        <f t="shared" si="1"/>
        <v>2076</v>
      </c>
      <c r="O7" s="1426">
        <f t="shared" si="2"/>
        <v>0</v>
      </c>
      <c r="P7" s="1426">
        <f t="shared" ref="P7:P46" si="6">N7+O7</f>
        <v>2076</v>
      </c>
      <c r="Q7" s="1426">
        <v>0</v>
      </c>
      <c r="R7" s="1423">
        <f t="shared" ref="R7:R46" si="7">M7+P7+Q7</f>
        <v>2641.71</v>
      </c>
      <c r="S7" s="1423">
        <f t="shared" ref="S7:S46" si="8">N7+M7</f>
        <v>2641.71</v>
      </c>
      <c r="T7" s="376">
        <v>0</v>
      </c>
      <c r="U7" s="1423">
        <f t="shared" ref="U7:U46" si="9">S7/(1+$C$2)^1</f>
        <v>2450.5658627087196</v>
      </c>
      <c r="V7" s="1423">
        <f t="shared" ref="V7:V46" si="10">R7/(1+$C$2)^1</f>
        <v>2450.5658627087196</v>
      </c>
      <c r="W7" s="1423">
        <f t="shared" ref="W7:W46" si="11">T7/(1+$C$2)^1</f>
        <v>0</v>
      </c>
      <c r="X7" s="376">
        <f>IF(L7=0,0,(HLOOKUP(F7,GasAvoidedCosts!$C$6:$N$36,D7+1,FALSE)))</f>
        <v>8.273893819205755</v>
      </c>
      <c r="Y7" s="1423">
        <f t="shared" si="3"/>
        <v>2209.1296497279368</v>
      </c>
      <c r="Z7" s="80">
        <f t="shared" ref="Z7:Z46" si="12">(Y7+W7)/V7</f>
        <v>0.90147736216568664</v>
      </c>
      <c r="AA7" s="80">
        <f t="shared" ref="AA7:AA46" si="13">(Y7)/U7</f>
        <v>0.90147736216568664</v>
      </c>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c r="IR7" s="382"/>
      <c r="IS7" s="382"/>
      <c r="IT7" s="382"/>
      <c r="IU7" s="382"/>
      <c r="IV7" s="382"/>
      <c r="IW7" s="382"/>
      <c r="IX7" s="382"/>
      <c r="IY7" s="382"/>
      <c r="IZ7" s="382"/>
      <c r="JA7" s="382"/>
      <c r="JB7" s="382"/>
      <c r="JC7" s="382"/>
      <c r="JD7" s="382"/>
      <c r="JE7" s="382"/>
      <c r="JF7" s="382"/>
      <c r="JG7" s="382"/>
      <c r="JH7" s="382"/>
      <c r="JI7" s="382"/>
      <c r="JJ7" s="382"/>
      <c r="JK7" s="382"/>
      <c r="JL7" s="382"/>
      <c r="JM7" s="382"/>
      <c r="JN7" s="382"/>
      <c r="JO7" s="382"/>
      <c r="JP7" s="382"/>
      <c r="JQ7" s="382"/>
      <c r="JR7" s="382"/>
      <c r="JS7" s="382"/>
      <c r="JT7" s="382"/>
      <c r="JU7" s="382"/>
      <c r="JV7" s="382"/>
      <c r="JW7" s="382"/>
      <c r="JX7" s="382"/>
      <c r="JY7" s="382"/>
      <c r="JZ7" s="382"/>
      <c r="KA7" s="382"/>
      <c r="KB7" s="382"/>
      <c r="KC7" s="382"/>
      <c r="KD7" s="382"/>
      <c r="KE7" s="382"/>
      <c r="KF7" s="382"/>
      <c r="KG7" s="382"/>
      <c r="KH7" s="382"/>
      <c r="KI7" s="382"/>
      <c r="KJ7" s="382"/>
      <c r="KK7" s="382"/>
      <c r="KL7" s="382"/>
      <c r="KM7" s="382"/>
      <c r="KN7" s="382"/>
      <c r="KO7" s="382"/>
      <c r="KP7" s="382"/>
      <c r="KQ7" s="382"/>
      <c r="KR7" s="382"/>
      <c r="KS7" s="382"/>
      <c r="KT7" s="382"/>
      <c r="KU7" s="382"/>
      <c r="KV7" s="382"/>
      <c r="KW7" s="382"/>
      <c r="KX7" s="382"/>
      <c r="KY7" s="382"/>
      <c r="KZ7" s="382"/>
      <c r="LA7" s="382"/>
      <c r="LB7" s="382"/>
      <c r="LC7" s="382"/>
      <c r="LD7" s="382"/>
      <c r="LE7" s="382"/>
      <c r="LF7" s="382"/>
      <c r="LG7" s="382"/>
      <c r="LH7" s="382"/>
      <c r="LI7" s="382"/>
      <c r="LJ7" s="382"/>
      <c r="LK7" s="382"/>
      <c r="LL7" s="382"/>
      <c r="LM7" s="382"/>
      <c r="LN7" s="382"/>
      <c r="LO7" s="382"/>
      <c r="LP7" s="382"/>
      <c r="LQ7" s="382"/>
      <c r="LR7" s="382"/>
      <c r="LS7" s="382"/>
      <c r="LT7" s="382"/>
      <c r="LU7" s="382"/>
      <c r="LV7" s="382"/>
      <c r="LW7" s="382"/>
      <c r="LX7" s="382"/>
      <c r="LY7" s="382"/>
      <c r="LZ7" s="382"/>
      <c r="MA7" s="382"/>
      <c r="MB7" s="382"/>
      <c r="MC7" s="382"/>
      <c r="MD7" s="382"/>
      <c r="ME7" s="382"/>
      <c r="MF7" s="382"/>
      <c r="MG7" s="382"/>
      <c r="MH7" s="382"/>
      <c r="MI7" s="382"/>
      <c r="MJ7" s="382"/>
      <c r="MK7" s="382"/>
      <c r="ML7" s="382"/>
      <c r="MM7" s="382"/>
      <c r="MN7" s="382"/>
      <c r="MO7" s="382"/>
      <c r="MP7" s="382"/>
      <c r="MQ7" s="382"/>
      <c r="MR7" s="382"/>
      <c r="MS7" s="382"/>
      <c r="MT7" s="382"/>
      <c r="MU7" s="382"/>
      <c r="MV7" s="382"/>
      <c r="MW7" s="382"/>
      <c r="MX7" s="382"/>
      <c r="MY7" s="382"/>
      <c r="MZ7" s="382"/>
      <c r="NA7" s="382"/>
      <c r="NB7" s="382"/>
      <c r="NC7" s="382"/>
      <c r="ND7" s="382"/>
      <c r="NE7" s="382"/>
      <c r="NF7" s="382"/>
      <c r="NG7" s="382"/>
      <c r="NH7" s="382"/>
      <c r="NI7" s="382"/>
      <c r="NJ7" s="382"/>
      <c r="NK7" s="382"/>
      <c r="NL7" s="382"/>
      <c r="NM7" s="382"/>
      <c r="NN7" s="382"/>
      <c r="NO7" s="382"/>
      <c r="NP7" s="382"/>
      <c r="NQ7" s="382"/>
      <c r="NR7" s="382"/>
      <c r="NS7" s="382"/>
      <c r="NT7" s="382"/>
      <c r="NU7" s="382"/>
      <c r="NV7" s="382"/>
      <c r="NW7" s="382"/>
      <c r="NX7" s="382"/>
      <c r="NY7" s="382"/>
      <c r="NZ7" s="382"/>
      <c r="OA7" s="382"/>
      <c r="OB7" s="382"/>
      <c r="OC7" s="382"/>
      <c r="OD7" s="382"/>
      <c r="OE7" s="382"/>
      <c r="OF7" s="382"/>
      <c r="OG7" s="382"/>
      <c r="OH7" s="382"/>
      <c r="OI7" s="382"/>
      <c r="OJ7" s="382"/>
      <c r="OK7" s="382"/>
      <c r="OL7" s="382"/>
      <c r="OM7" s="382"/>
      <c r="ON7" s="382"/>
      <c r="OO7" s="382"/>
      <c r="OP7" s="382"/>
      <c r="OQ7" s="382"/>
      <c r="OR7" s="382"/>
      <c r="OS7" s="382"/>
      <c r="OT7" s="382"/>
      <c r="OU7" s="382"/>
      <c r="OV7" s="382"/>
      <c r="OW7" s="382"/>
      <c r="OX7" s="382"/>
      <c r="OY7" s="382"/>
      <c r="OZ7" s="382"/>
      <c r="PA7" s="382"/>
      <c r="PB7" s="382"/>
      <c r="PC7" s="382"/>
      <c r="PD7" s="382"/>
      <c r="PE7" s="382"/>
      <c r="PF7" s="382"/>
      <c r="PG7" s="382"/>
      <c r="PH7" s="382"/>
      <c r="PI7" s="382"/>
      <c r="PJ7" s="382"/>
      <c r="PK7" s="382"/>
      <c r="PL7" s="382"/>
      <c r="PM7" s="382"/>
      <c r="PN7" s="382"/>
      <c r="PO7" s="382"/>
      <c r="PP7" s="382"/>
      <c r="PQ7" s="382"/>
      <c r="PR7" s="382"/>
      <c r="PS7" s="382"/>
      <c r="PT7" s="382"/>
      <c r="PU7" s="382"/>
      <c r="PV7" s="382"/>
      <c r="PW7" s="382"/>
      <c r="PX7" s="382"/>
      <c r="PY7" s="382"/>
      <c r="PZ7" s="382"/>
      <c r="QA7" s="382"/>
      <c r="QB7" s="382"/>
      <c r="QC7" s="382"/>
      <c r="QD7" s="382"/>
      <c r="QE7" s="382"/>
      <c r="QF7" s="382"/>
    </row>
    <row r="8" spans="1:448" s="258" customFormat="1" ht="15">
      <c r="A8" s="1460"/>
      <c r="B8" s="299" t="s">
        <v>56</v>
      </c>
      <c r="C8" s="300" t="s">
        <v>412</v>
      </c>
      <c r="D8" s="81">
        <v>18</v>
      </c>
      <c r="E8" s="332">
        <f t="shared" si="0"/>
        <v>0.22692824082432667</v>
      </c>
      <c r="F8" s="304" t="s">
        <v>162</v>
      </c>
      <c r="G8" s="82">
        <v>3</v>
      </c>
      <c r="H8" s="306">
        <v>89</v>
      </c>
      <c r="I8" s="376">
        <v>692</v>
      </c>
      <c r="J8" s="376">
        <v>692</v>
      </c>
      <c r="K8" s="376">
        <f t="shared" si="4"/>
        <v>0</v>
      </c>
      <c r="L8" s="82">
        <f t="shared" si="5"/>
        <v>267</v>
      </c>
      <c r="M8" s="1426">
        <v>565.71</v>
      </c>
      <c r="N8" s="1426">
        <f t="shared" si="1"/>
        <v>2076</v>
      </c>
      <c r="O8" s="1426">
        <f t="shared" si="2"/>
        <v>0</v>
      </c>
      <c r="P8" s="1426">
        <f t="shared" si="6"/>
        <v>2076</v>
      </c>
      <c r="Q8" s="1426">
        <v>0</v>
      </c>
      <c r="R8" s="1423">
        <f t="shared" si="7"/>
        <v>2641.71</v>
      </c>
      <c r="S8" s="1423">
        <f t="shared" si="8"/>
        <v>2641.71</v>
      </c>
      <c r="T8" s="376">
        <v>0</v>
      </c>
      <c r="U8" s="1423">
        <f t="shared" si="9"/>
        <v>2450.5658627087196</v>
      </c>
      <c r="V8" s="1423">
        <f t="shared" si="10"/>
        <v>2450.5658627087196</v>
      </c>
      <c r="W8" s="1423">
        <f t="shared" si="11"/>
        <v>0</v>
      </c>
      <c r="X8" s="376">
        <f>IF(L8=0,0,(HLOOKUP(F8,GasAvoidedCosts!$C$6:$N$36,D8+1,FALSE)))</f>
        <v>8.273893819205755</v>
      </c>
      <c r="Y8" s="1423">
        <f t="shared" si="3"/>
        <v>2209.1296497279368</v>
      </c>
      <c r="Z8" s="80">
        <f t="shared" si="12"/>
        <v>0.90147736216568664</v>
      </c>
      <c r="AA8" s="80">
        <f t="shared" si="13"/>
        <v>0.90147736216568664</v>
      </c>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c r="IW8" s="382"/>
      <c r="IX8" s="382"/>
      <c r="IY8" s="382"/>
      <c r="IZ8" s="382"/>
      <c r="JA8" s="382"/>
      <c r="JB8" s="382"/>
      <c r="JC8" s="382"/>
      <c r="JD8" s="382"/>
      <c r="JE8" s="382"/>
      <c r="JF8" s="382"/>
      <c r="JG8" s="382"/>
      <c r="JH8" s="382"/>
      <c r="JI8" s="382"/>
      <c r="JJ8" s="382"/>
      <c r="JK8" s="382"/>
      <c r="JL8" s="382"/>
      <c r="JM8" s="382"/>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c r="MH8" s="382"/>
      <c r="MI8" s="382"/>
      <c r="MJ8" s="382"/>
      <c r="MK8" s="382"/>
      <c r="ML8" s="382"/>
      <c r="MM8" s="382"/>
      <c r="MN8" s="382"/>
      <c r="MO8" s="382"/>
      <c r="MP8" s="382"/>
      <c r="MQ8" s="382"/>
      <c r="MR8" s="382"/>
      <c r="MS8" s="382"/>
      <c r="MT8" s="382"/>
      <c r="MU8" s="382"/>
      <c r="MV8" s="382"/>
      <c r="MW8" s="382"/>
      <c r="MX8" s="382"/>
      <c r="MY8" s="382"/>
      <c r="MZ8" s="382"/>
      <c r="NA8" s="382"/>
      <c r="NB8" s="382"/>
      <c r="NC8" s="382"/>
      <c r="ND8" s="382"/>
      <c r="NE8" s="382"/>
      <c r="NF8" s="382"/>
      <c r="NG8" s="382"/>
      <c r="NH8" s="382"/>
      <c r="NI8" s="382"/>
      <c r="NJ8" s="382"/>
      <c r="NK8" s="382"/>
      <c r="NL8" s="382"/>
      <c r="NM8" s="382"/>
      <c r="NN8" s="382"/>
      <c r="NO8" s="382"/>
      <c r="NP8" s="382"/>
      <c r="NQ8" s="382"/>
      <c r="NR8" s="382"/>
      <c r="NS8" s="382"/>
      <c r="NT8" s="382"/>
      <c r="NU8" s="382"/>
      <c r="NV8" s="382"/>
      <c r="NW8" s="382"/>
      <c r="NX8" s="382"/>
      <c r="NY8" s="382"/>
      <c r="NZ8" s="382"/>
      <c r="OA8" s="382"/>
      <c r="OB8" s="382"/>
      <c r="OC8" s="382"/>
      <c r="OD8" s="382"/>
      <c r="OE8" s="382"/>
      <c r="OF8" s="382"/>
      <c r="OG8" s="382"/>
      <c r="OH8" s="382"/>
      <c r="OI8" s="382"/>
      <c r="OJ8" s="382"/>
      <c r="OK8" s="382"/>
      <c r="OL8" s="382"/>
      <c r="OM8" s="382"/>
      <c r="ON8" s="382"/>
      <c r="OO8" s="382"/>
      <c r="OP8" s="382"/>
      <c r="OQ8" s="382"/>
      <c r="OR8" s="382"/>
      <c r="OS8" s="382"/>
      <c r="OT8" s="382"/>
      <c r="OU8" s="382"/>
      <c r="OV8" s="382"/>
      <c r="OW8" s="382"/>
      <c r="OX8" s="382"/>
      <c r="OY8" s="382"/>
      <c r="OZ8" s="382"/>
      <c r="PA8" s="382"/>
      <c r="PB8" s="382"/>
      <c r="PC8" s="382"/>
      <c r="PD8" s="382"/>
      <c r="PE8" s="382"/>
      <c r="PF8" s="382"/>
      <c r="PG8" s="382"/>
      <c r="PH8" s="382"/>
      <c r="PI8" s="382"/>
      <c r="PJ8" s="382"/>
      <c r="PK8" s="382"/>
      <c r="PL8" s="382"/>
      <c r="PM8" s="382"/>
      <c r="PN8" s="382"/>
      <c r="PO8" s="382"/>
      <c r="PP8" s="382"/>
      <c r="PQ8" s="382"/>
      <c r="PR8" s="382"/>
      <c r="PS8" s="382"/>
      <c r="PT8" s="382"/>
      <c r="PU8" s="382"/>
      <c r="PV8" s="382"/>
      <c r="PW8" s="382"/>
      <c r="PX8" s="382"/>
      <c r="PY8" s="382"/>
      <c r="PZ8" s="382"/>
      <c r="QA8" s="382"/>
      <c r="QB8" s="382"/>
      <c r="QC8" s="382"/>
      <c r="QD8" s="382"/>
      <c r="QE8" s="382"/>
      <c r="QF8" s="382"/>
    </row>
    <row r="9" spans="1:448" s="258" customFormat="1" ht="15">
      <c r="A9" s="1460"/>
      <c r="B9" s="299" t="s">
        <v>56</v>
      </c>
      <c r="C9" s="300" t="s">
        <v>413</v>
      </c>
      <c r="D9" s="81">
        <v>20</v>
      </c>
      <c r="E9" s="332">
        <f t="shared" si="0"/>
        <v>0</v>
      </c>
      <c r="F9" s="304" t="s">
        <v>163</v>
      </c>
      <c r="G9" s="82">
        <v>0.1</v>
      </c>
      <c r="H9" s="306">
        <v>0</v>
      </c>
      <c r="I9" s="376">
        <v>923</v>
      </c>
      <c r="J9" s="376">
        <v>923</v>
      </c>
      <c r="K9" s="376">
        <f t="shared" si="4"/>
        <v>0</v>
      </c>
      <c r="L9" s="82">
        <f t="shared" si="5"/>
        <v>0</v>
      </c>
      <c r="M9" s="1426">
        <v>25.15175</v>
      </c>
      <c r="N9" s="1426">
        <f t="shared" si="1"/>
        <v>92.300000000000011</v>
      </c>
      <c r="O9" s="1426">
        <f t="shared" si="2"/>
        <v>0</v>
      </c>
      <c r="P9" s="1426">
        <f t="shared" si="6"/>
        <v>92.300000000000011</v>
      </c>
      <c r="Q9" s="1426">
        <v>0</v>
      </c>
      <c r="R9" s="1423">
        <f t="shared" si="7"/>
        <v>117.45175</v>
      </c>
      <c r="S9" s="1423">
        <f t="shared" si="8"/>
        <v>117.45175</v>
      </c>
      <c r="T9" s="376">
        <v>0</v>
      </c>
      <c r="U9" s="1423">
        <f t="shared" si="9"/>
        <v>108.95338589981446</v>
      </c>
      <c r="V9" s="1423">
        <f t="shared" si="10"/>
        <v>108.95338589981446</v>
      </c>
      <c r="W9" s="1423">
        <f t="shared" si="11"/>
        <v>0</v>
      </c>
      <c r="X9" s="376">
        <f>IF(L9=0,0,(HLOOKUP(F9,GasAvoidedCosts!$C$6:$N$36,D9+1,FALSE)))</f>
        <v>0</v>
      </c>
      <c r="Y9" s="1423">
        <f t="shared" si="3"/>
        <v>0</v>
      </c>
      <c r="Z9" s="80">
        <f t="shared" si="12"/>
        <v>0</v>
      </c>
      <c r="AA9" s="80">
        <f t="shared" si="13"/>
        <v>0</v>
      </c>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c r="BO9" s="382"/>
      <c r="BP9" s="382"/>
      <c r="BQ9" s="382"/>
      <c r="BR9" s="382"/>
      <c r="BS9" s="382"/>
      <c r="BT9" s="382"/>
      <c r="BU9" s="382"/>
      <c r="BV9" s="382"/>
      <c r="BW9" s="382"/>
      <c r="BX9" s="382"/>
      <c r="BY9" s="382"/>
      <c r="BZ9" s="382"/>
      <c r="CA9" s="382"/>
      <c r="CB9" s="382"/>
      <c r="CC9" s="382"/>
      <c r="CD9" s="382"/>
      <c r="CE9" s="382"/>
      <c r="CF9" s="382"/>
      <c r="CG9" s="382"/>
      <c r="CH9" s="382"/>
      <c r="CI9" s="382"/>
      <c r="CJ9" s="382"/>
      <c r="CK9" s="382"/>
      <c r="CL9" s="382"/>
      <c r="CM9" s="382"/>
      <c r="CN9" s="382"/>
      <c r="CO9" s="382"/>
      <c r="CP9" s="382"/>
      <c r="CQ9" s="382"/>
      <c r="CR9" s="382"/>
      <c r="CS9" s="382"/>
      <c r="CT9" s="382"/>
      <c r="CU9" s="382"/>
      <c r="CV9" s="382"/>
      <c r="CW9" s="382"/>
      <c r="CX9" s="382"/>
      <c r="CY9" s="382"/>
      <c r="CZ9" s="382"/>
      <c r="DA9" s="382"/>
      <c r="DB9" s="382"/>
      <c r="DC9" s="382"/>
      <c r="DD9" s="382"/>
      <c r="DE9" s="382"/>
      <c r="DF9" s="382"/>
      <c r="DG9" s="382"/>
      <c r="DH9" s="382"/>
      <c r="DI9" s="382"/>
      <c r="DJ9" s="382"/>
      <c r="DK9" s="382"/>
      <c r="DL9" s="382"/>
      <c r="DM9" s="382"/>
      <c r="DN9" s="382"/>
      <c r="DO9" s="382"/>
      <c r="DP9" s="382"/>
      <c r="DQ9" s="382"/>
      <c r="DR9" s="382"/>
      <c r="DS9" s="382"/>
      <c r="DT9" s="382"/>
      <c r="DU9" s="382"/>
      <c r="DV9" s="382"/>
      <c r="DW9" s="382"/>
      <c r="DX9" s="382"/>
      <c r="DY9" s="382"/>
      <c r="DZ9" s="382"/>
      <c r="EA9" s="382"/>
      <c r="EB9" s="382"/>
      <c r="EC9" s="382"/>
      <c r="ED9" s="382"/>
      <c r="EE9" s="382"/>
      <c r="EF9" s="382"/>
      <c r="EG9" s="382"/>
      <c r="EH9" s="382"/>
      <c r="EI9" s="382"/>
      <c r="EJ9" s="382"/>
      <c r="EK9" s="382"/>
      <c r="EL9" s="382"/>
      <c r="EM9" s="382"/>
      <c r="EN9" s="382"/>
      <c r="EO9" s="382"/>
      <c r="EP9" s="382"/>
      <c r="EQ9" s="382"/>
      <c r="ER9" s="382"/>
      <c r="ES9" s="382"/>
      <c r="ET9" s="382"/>
      <c r="EU9" s="382"/>
      <c r="EV9" s="382"/>
      <c r="EW9" s="382"/>
      <c r="EX9" s="382"/>
      <c r="EY9" s="382"/>
      <c r="EZ9" s="382"/>
      <c r="FA9" s="382"/>
      <c r="FB9" s="382"/>
      <c r="FC9" s="382"/>
      <c r="FD9" s="382"/>
      <c r="FE9" s="382"/>
      <c r="FF9" s="382"/>
      <c r="FG9" s="382"/>
      <c r="FH9" s="382"/>
      <c r="FI9" s="382"/>
      <c r="FJ9" s="382"/>
      <c r="FK9" s="382"/>
      <c r="FL9" s="382"/>
      <c r="FM9" s="382"/>
      <c r="FN9" s="382"/>
      <c r="FO9" s="382"/>
      <c r="FP9" s="382"/>
      <c r="FQ9" s="382"/>
      <c r="FR9" s="382"/>
      <c r="FS9" s="382"/>
      <c r="FT9" s="382"/>
      <c r="FU9" s="382"/>
      <c r="FV9" s="382"/>
      <c r="FW9" s="382"/>
      <c r="FX9" s="382"/>
      <c r="FY9" s="382"/>
      <c r="FZ9" s="382"/>
      <c r="GA9" s="382"/>
      <c r="GB9" s="382"/>
      <c r="GC9" s="382"/>
      <c r="GD9" s="382"/>
      <c r="GE9" s="382"/>
      <c r="GF9" s="382"/>
      <c r="GG9" s="382"/>
      <c r="GH9" s="382"/>
      <c r="GI9" s="382"/>
      <c r="GJ9" s="382"/>
      <c r="GK9" s="382"/>
      <c r="GL9" s="382"/>
      <c r="GM9" s="382"/>
      <c r="GN9" s="382"/>
      <c r="GO9" s="382"/>
      <c r="GP9" s="382"/>
      <c r="GQ9" s="382"/>
      <c r="GR9" s="382"/>
      <c r="GS9" s="382"/>
      <c r="GT9" s="382"/>
      <c r="GU9" s="382"/>
      <c r="GV9" s="382"/>
      <c r="GW9" s="382"/>
      <c r="GX9" s="382"/>
      <c r="GY9" s="382"/>
      <c r="GZ9" s="382"/>
      <c r="HA9" s="382"/>
      <c r="HB9" s="382"/>
      <c r="HC9" s="382"/>
      <c r="HD9" s="382"/>
      <c r="HE9" s="382"/>
      <c r="HF9" s="382"/>
      <c r="HG9" s="382"/>
      <c r="HH9" s="382"/>
      <c r="HI9" s="382"/>
      <c r="HJ9" s="382"/>
      <c r="HK9" s="382"/>
      <c r="HL9" s="382"/>
      <c r="HM9" s="382"/>
      <c r="HN9" s="382"/>
      <c r="HO9" s="382"/>
      <c r="HP9" s="382"/>
      <c r="HQ9" s="382"/>
      <c r="HR9" s="382"/>
      <c r="HS9" s="382"/>
      <c r="HT9" s="382"/>
      <c r="HU9" s="382"/>
      <c r="HV9" s="382"/>
      <c r="HW9" s="382"/>
      <c r="HX9" s="382"/>
      <c r="HY9" s="382"/>
      <c r="HZ9" s="382"/>
      <c r="IA9" s="382"/>
      <c r="IB9" s="382"/>
      <c r="IC9" s="382"/>
      <c r="ID9" s="382"/>
      <c r="IE9" s="382"/>
      <c r="IF9" s="382"/>
      <c r="IG9" s="382"/>
      <c r="IH9" s="382"/>
      <c r="II9" s="382"/>
      <c r="IJ9" s="382"/>
      <c r="IK9" s="382"/>
      <c r="IL9" s="382"/>
      <c r="IM9" s="382"/>
      <c r="IN9" s="382"/>
      <c r="IO9" s="382"/>
      <c r="IP9" s="382"/>
      <c r="IQ9" s="382"/>
      <c r="IR9" s="382"/>
      <c r="IS9" s="382"/>
      <c r="IT9" s="382"/>
      <c r="IU9" s="382"/>
      <c r="IV9" s="382"/>
      <c r="IW9" s="382"/>
      <c r="IX9" s="382"/>
      <c r="IY9" s="382"/>
      <c r="IZ9" s="382"/>
      <c r="JA9" s="382"/>
      <c r="JB9" s="382"/>
      <c r="JC9" s="382"/>
      <c r="JD9" s="382"/>
      <c r="JE9" s="382"/>
      <c r="JF9" s="382"/>
      <c r="JG9" s="382"/>
      <c r="JH9" s="382"/>
      <c r="JI9" s="382"/>
      <c r="JJ9" s="382"/>
      <c r="JK9" s="382"/>
      <c r="JL9" s="382"/>
      <c r="JM9" s="382"/>
      <c r="JN9" s="382"/>
      <c r="JO9" s="382"/>
      <c r="JP9" s="382"/>
      <c r="JQ9" s="382"/>
      <c r="JR9" s="382"/>
      <c r="JS9" s="382"/>
      <c r="JT9" s="382"/>
      <c r="JU9" s="382"/>
      <c r="JV9" s="382"/>
      <c r="JW9" s="382"/>
      <c r="JX9" s="382"/>
      <c r="JY9" s="382"/>
      <c r="JZ9" s="382"/>
      <c r="KA9" s="382"/>
      <c r="KB9" s="382"/>
      <c r="KC9" s="382"/>
      <c r="KD9" s="382"/>
      <c r="KE9" s="382"/>
      <c r="KF9" s="382"/>
      <c r="KG9" s="382"/>
      <c r="KH9" s="382"/>
      <c r="KI9" s="382"/>
      <c r="KJ9" s="382"/>
      <c r="KK9" s="382"/>
      <c r="KL9" s="382"/>
      <c r="KM9" s="382"/>
      <c r="KN9" s="382"/>
      <c r="KO9" s="382"/>
      <c r="KP9" s="382"/>
      <c r="KQ9" s="382"/>
      <c r="KR9" s="382"/>
      <c r="KS9" s="382"/>
      <c r="KT9" s="382"/>
      <c r="KU9" s="382"/>
      <c r="KV9" s="382"/>
      <c r="KW9" s="382"/>
      <c r="KX9" s="382"/>
      <c r="KY9" s="382"/>
      <c r="KZ9" s="382"/>
      <c r="LA9" s="382"/>
      <c r="LB9" s="382"/>
      <c r="LC9" s="382"/>
      <c r="LD9" s="382"/>
      <c r="LE9" s="382"/>
      <c r="LF9" s="382"/>
      <c r="LG9" s="382"/>
      <c r="LH9" s="382"/>
      <c r="LI9" s="382"/>
      <c r="LJ9" s="382"/>
      <c r="LK9" s="382"/>
      <c r="LL9" s="382"/>
      <c r="LM9" s="382"/>
      <c r="LN9" s="382"/>
      <c r="LO9" s="382"/>
      <c r="LP9" s="382"/>
      <c r="LQ9" s="382"/>
      <c r="LR9" s="382"/>
      <c r="LS9" s="382"/>
      <c r="LT9" s="382"/>
      <c r="LU9" s="382"/>
      <c r="LV9" s="382"/>
      <c r="LW9" s="382"/>
      <c r="LX9" s="382"/>
      <c r="LY9" s="382"/>
      <c r="LZ9" s="382"/>
      <c r="MA9" s="382"/>
      <c r="MB9" s="382"/>
      <c r="MC9" s="382"/>
      <c r="MD9" s="382"/>
      <c r="ME9" s="382"/>
      <c r="MF9" s="382"/>
      <c r="MG9" s="382"/>
      <c r="MH9" s="382"/>
      <c r="MI9" s="382"/>
      <c r="MJ9" s="382"/>
      <c r="MK9" s="382"/>
      <c r="ML9" s="382"/>
      <c r="MM9" s="382"/>
      <c r="MN9" s="382"/>
      <c r="MO9" s="382"/>
      <c r="MP9" s="382"/>
      <c r="MQ9" s="382"/>
      <c r="MR9" s="382"/>
      <c r="MS9" s="382"/>
      <c r="MT9" s="382"/>
      <c r="MU9" s="382"/>
      <c r="MV9" s="382"/>
      <c r="MW9" s="382"/>
      <c r="MX9" s="382"/>
      <c r="MY9" s="382"/>
      <c r="MZ9" s="382"/>
      <c r="NA9" s="382"/>
      <c r="NB9" s="382"/>
      <c r="NC9" s="382"/>
      <c r="ND9" s="382"/>
      <c r="NE9" s="382"/>
      <c r="NF9" s="382"/>
      <c r="NG9" s="382"/>
      <c r="NH9" s="382"/>
      <c r="NI9" s="382"/>
      <c r="NJ9" s="382"/>
      <c r="NK9" s="382"/>
      <c r="NL9" s="382"/>
      <c r="NM9" s="382"/>
      <c r="NN9" s="382"/>
      <c r="NO9" s="382"/>
      <c r="NP9" s="382"/>
      <c r="NQ9" s="382"/>
      <c r="NR9" s="382"/>
      <c r="NS9" s="382"/>
      <c r="NT9" s="382"/>
      <c r="NU9" s="382"/>
      <c r="NV9" s="382"/>
      <c r="NW9" s="382"/>
      <c r="NX9" s="382"/>
      <c r="NY9" s="382"/>
      <c r="NZ9" s="382"/>
      <c r="OA9" s="382"/>
      <c r="OB9" s="382"/>
      <c r="OC9" s="382"/>
      <c r="OD9" s="382"/>
      <c r="OE9" s="382"/>
      <c r="OF9" s="382"/>
      <c r="OG9" s="382"/>
      <c r="OH9" s="382"/>
      <c r="OI9" s="382"/>
      <c r="OJ9" s="382"/>
      <c r="OK9" s="382"/>
      <c r="OL9" s="382"/>
      <c r="OM9" s="382"/>
      <c r="ON9" s="382"/>
      <c r="OO9" s="382"/>
      <c r="OP9" s="382"/>
      <c r="OQ9" s="382"/>
      <c r="OR9" s="382"/>
      <c r="OS9" s="382"/>
      <c r="OT9" s="382"/>
      <c r="OU9" s="382"/>
      <c r="OV9" s="382"/>
      <c r="OW9" s="382"/>
      <c r="OX9" s="382"/>
      <c r="OY9" s="382"/>
      <c r="OZ9" s="382"/>
      <c r="PA9" s="382"/>
      <c r="PB9" s="382"/>
      <c r="PC9" s="382"/>
      <c r="PD9" s="382"/>
      <c r="PE9" s="382"/>
      <c r="PF9" s="382"/>
      <c r="PG9" s="382"/>
      <c r="PH9" s="382"/>
      <c r="PI9" s="382"/>
      <c r="PJ9" s="382"/>
      <c r="PK9" s="382"/>
      <c r="PL9" s="382"/>
      <c r="PM9" s="382"/>
      <c r="PN9" s="382"/>
      <c r="PO9" s="382"/>
      <c r="PP9" s="382"/>
      <c r="PQ9" s="382"/>
      <c r="PR9" s="382"/>
      <c r="PS9" s="382"/>
      <c r="PT9" s="382"/>
      <c r="PU9" s="382"/>
      <c r="PV9" s="382"/>
      <c r="PW9" s="382"/>
      <c r="PX9" s="382"/>
      <c r="PY9" s="382"/>
      <c r="PZ9" s="382"/>
      <c r="QA9" s="382"/>
      <c r="QB9" s="382"/>
      <c r="QC9" s="382"/>
      <c r="QD9" s="382"/>
      <c r="QE9" s="382"/>
      <c r="QF9" s="382"/>
    </row>
    <row r="10" spans="1:448" s="258" customFormat="1" ht="15">
      <c r="A10" s="1460"/>
      <c r="B10" s="299" t="s">
        <v>56</v>
      </c>
      <c r="C10" s="300" t="s">
        <v>414</v>
      </c>
      <c r="D10" s="81">
        <v>20</v>
      </c>
      <c r="E10" s="332">
        <f t="shared" si="0"/>
        <v>0</v>
      </c>
      <c r="F10" s="304" t="s">
        <v>163</v>
      </c>
      <c r="G10" s="82">
        <v>0.1</v>
      </c>
      <c r="H10" s="306">
        <v>0</v>
      </c>
      <c r="I10" s="376">
        <v>923</v>
      </c>
      <c r="J10" s="376">
        <v>923</v>
      </c>
      <c r="K10" s="376">
        <f t="shared" si="4"/>
        <v>0</v>
      </c>
      <c r="L10" s="82">
        <f t="shared" si="5"/>
        <v>0</v>
      </c>
      <c r="M10" s="1426">
        <v>25.15175</v>
      </c>
      <c r="N10" s="1426">
        <f t="shared" si="1"/>
        <v>92.300000000000011</v>
      </c>
      <c r="O10" s="1426">
        <f t="shared" si="2"/>
        <v>0</v>
      </c>
      <c r="P10" s="1426">
        <f t="shared" si="6"/>
        <v>92.300000000000011</v>
      </c>
      <c r="Q10" s="1426">
        <v>0</v>
      </c>
      <c r="R10" s="1423">
        <f t="shared" si="7"/>
        <v>117.45175</v>
      </c>
      <c r="S10" s="1423">
        <f t="shared" si="8"/>
        <v>117.45175</v>
      </c>
      <c r="T10" s="376">
        <v>0</v>
      </c>
      <c r="U10" s="1423">
        <f t="shared" si="9"/>
        <v>108.95338589981446</v>
      </c>
      <c r="V10" s="1423">
        <f t="shared" si="10"/>
        <v>108.95338589981446</v>
      </c>
      <c r="W10" s="1423">
        <f t="shared" si="11"/>
        <v>0</v>
      </c>
      <c r="X10" s="376">
        <f>IF(L10=0,0,(HLOOKUP(F10,GasAvoidedCosts!$C$6:$N$36,D10+1,FALSE)))</f>
        <v>0</v>
      </c>
      <c r="Y10" s="1423">
        <f t="shared" si="3"/>
        <v>0</v>
      </c>
      <c r="Z10" s="80">
        <f t="shared" si="12"/>
        <v>0</v>
      </c>
      <c r="AA10" s="80">
        <f t="shared" si="13"/>
        <v>0</v>
      </c>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c r="CY10" s="382"/>
      <c r="CZ10" s="382"/>
      <c r="DA10" s="382"/>
      <c r="DB10" s="382"/>
      <c r="DC10" s="382"/>
      <c r="DD10" s="382"/>
      <c r="DE10" s="382"/>
      <c r="DF10" s="382"/>
      <c r="DG10" s="382"/>
      <c r="DH10" s="382"/>
      <c r="DI10" s="382"/>
      <c r="DJ10" s="382"/>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c r="EN10" s="382"/>
      <c r="EO10" s="382"/>
      <c r="EP10" s="382"/>
      <c r="EQ10" s="382"/>
      <c r="ER10" s="382"/>
      <c r="ES10" s="382"/>
      <c r="ET10" s="382"/>
      <c r="EU10" s="382"/>
      <c r="EV10" s="382"/>
      <c r="EW10" s="382"/>
      <c r="EX10" s="382"/>
      <c r="EY10" s="382"/>
      <c r="EZ10" s="382"/>
      <c r="FA10" s="382"/>
      <c r="FB10" s="382"/>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c r="GF10" s="382"/>
      <c r="GG10" s="382"/>
      <c r="GH10" s="382"/>
      <c r="GI10" s="382"/>
      <c r="GJ10" s="382"/>
      <c r="GK10" s="382"/>
      <c r="GL10" s="382"/>
      <c r="GM10" s="382"/>
      <c r="GN10" s="382"/>
      <c r="GO10" s="382"/>
      <c r="GP10" s="382"/>
      <c r="GQ10" s="382"/>
      <c r="GR10" s="382"/>
      <c r="GS10" s="382"/>
      <c r="GT10" s="382"/>
      <c r="GU10" s="382"/>
      <c r="GV10" s="382"/>
      <c r="GW10" s="382"/>
      <c r="GX10" s="382"/>
      <c r="GY10" s="382"/>
      <c r="GZ10" s="382"/>
      <c r="HA10" s="382"/>
      <c r="HB10" s="382"/>
      <c r="HC10" s="382"/>
      <c r="HD10" s="382"/>
      <c r="HE10" s="382"/>
      <c r="HF10" s="382"/>
      <c r="HG10" s="382"/>
      <c r="HH10" s="382"/>
      <c r="HI10" s="382"/>
      <c r="HJ10" s="382"/>
      <c r="HK10" s="382"/>
      <c r="HL10" s="382"/>
      <c r="HM10" s="382"/>
      <c r="HN10" s="382"/>
      <c r="HO10" s="382"/>
      <c r="HP10" s="382"/>
      <c r="HQ10" s="382"/>
      <c r="HR10" s="382"/>
      <c r="HS10" s="382"/>
      <c r="HT10" s="382"/>
      <c r="HU10" s="382"/>
      <c r="HV10" s="382"/>
      <c r="HW10" s="382"/>
      <c r="HX10" s="382"/>
      <c r="HY10" s="382"/>
      <c r="HZ10" s="382"/>
      <c r="IA10" s="382"/>
      <c r="IB10" s="382"/>
      <c r="IC10" s="382"/>
      <c r="ID10" s="382"/>
      <c r="IE10" s="382"/>
      <c r="IF10" s="382"/>
      <c r="IG10" s="382"/>
      <c r="IH10" s="382"/>
      <c r="II10" s="382"/>
      <c r="IJ10" s="382"/>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c r="JN10" s="382"/>
      <c r="JO10" s="382"/>
      <c r="JP10" s="382"/>
      <c r="JQ10" s="382"/>
      <c r="JR10" s="382"/>
      <c r="JS10" s="382"/>
      <c r="JT10" s="382"/>
      <c r="JU10" s="382"/>
      <c r="JV10" s="382"/>
      <c r="JW10" s="382"/>
      <c r="JX10" s="382"/>
      <c r="JY10" s="382"/>
      <c r="JZ10" s="382"/>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c r="MZ10" s="382"/>
      <c r="NA10" s="382"/>
      <c r="NB10" s="382"/>
      <c r="NC10" s="382"/>
      <c r="ND10" s="382"/>
      <c r="NE10" s="382"/>
      <c r="NF10" s="382"/>
      <c r="NG10" s="382"/>
      <c r="NH10" s="382"/>
      <c r="NI10" s="382"/>
      <c r="NJ10" s="382"/>
      <c r="NK10" s="382"/>
      <c r="NL10" s="382"/>
      <c r="NM10" s="382"/>
      <c r="NN10" s="382"/>
      <c r="NO10" s="382"/>
      <c r="NP10" s="382"/>
      <c r="NQ10" s="382"/>
      <c r="NR10" s="382"/>
      <c r="NS10" s="382"/>
      <c r="NT10" s="382"/>
      <c r="NU10" s="382"/>
      <c r="NV10" s="382"/>
      <c r="NW10" s="382"/>
      <c r="NX10" s="382"/>
      <c r="NY10" s="382"/>
      <c r="NZ10" s="382"/>
      <c r="OA10" s="382"/>
      <c r="OB10" s="382"/>
      <c r="OC10" s="382"/>
      <c r="OD10" s="382"/>
      <c r="OE10" s="382"/>
      <c r="OF10" s="382"/>
      <c r="OG10" s="382"/>
      <c r="OH10" s="382"/>
      <c r="OI10" s="382"/>
      <c r="OJ10" s="382"/>
      <c r="OK10" s="382"/>
      <c r="OL10" s="382"/>
      <c r="OM10" s="382"/>
      <c r="ON10" s="382"/>
      <c r="OO10" s="382"/>
      <c r="OP10" s="382"/>
      <c r="OQ10" s="382"/>
      <c r="OR10" s="382"/>
      <c r="OS10" s="382"/>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c r="PX10" s="382"/>
      <c r="PY10" s="382"/>
      <c r="PZ10" s="382"/>
      <c r="QA10" s="382"/>
      <c r="QB10" s="382"/>
      <c r="QC10" s="382"/>
      <c r="QD10" s="382"/>
      <c r="QE10" s="382"/>
      <c r="QF10" s="382"/>
    </row>
    <row r="11" spans="1:448" s="258" customFormat="1" ht="15">
      <c r="A11" s="1460"/>
      <c r="B11" s="299" t="s">
        <v>56</v>
      </c>
      <c r="C11" s="300" t="s">
        <v>415</v>
      </c>
      <c r="D11" s="81">
        <v>20</v>
      </c>
      <c r="E11" s="332">
        <f t="shared" si="0"/>
        <v>0</v>
      </c>
      <c r="F11" s="304" t="s">
        <v>163</v>
      </c>
      <c r="G11" s="82">
        <v>0.1</v>
      </c>
      <c r="H11" s="306">
        <v>0</v>
      </c>
      <c r="I11" s="376">
        <v>923</v>
      </c>
      <c r="J11" s="376">
        <v>923</v>
      </c>
      <c r="K11" s="376">
        <f t="shared" si="4"/>
        <v>0</v>
      </c>
      <c r="L11" s="82">
        <f t="shared" si="5"/>
        <v>0</v>
      </c>
      <c r="M11" s="1426">
        <v>25.15175</v>
      </c>
      <c r="N11" s="1426">
        <f t="shared" si="1"/>
        <v>92.300000000000011</v>
      </c>
      <c r="O11" s="1426">
        <f t="shared" si="2"/>
        <v>0</v>
      </c>
      <c r="P11" s="1426">
        <f t="shared" si="6"/>
        <v>92.300000000000011</v>
      </c>
      <c r="Q11" s="1426">
        <v>0</v>
      </c>
      <c r="R11" s="1423">
        <f t="shared" si="7"/>
        <v>117.45175</v>
      </c>
      <c r="S11" s="1423">
        <f t="shared" si="8"/>
        <v>117.45175</v>
      </c>
      <c r="T11" s="376">
        <v>0</v>
      </c>
      <c r="U11" s="1423">
        <f t="shared" si="9"/>
        <v>108.95338589981446</v>
      </c>
      <c r="V11" s="1423">
        <f t="shared" si="10"/>
        <v>108.95338589981446</v>
      </c>
      <c r="W11" s="1423">
        <f t="shared" si="11"/>
        <v>0</v>
      </c>
      <c r="X11" s="376">
        <f>IF(L11=0,0,(HLOOKUP(F11,GasAvoidedCosts!$C$6:$N$36,D11+1,FALSE)))</f>
        <v>0</v>
      </c>
      <c r="Y11" s="1423">
        <f t="shared" si="3"/>
        <v>0</v>
      </c>
      <c r="Z11" s="80">
        <f t="shared" si="12"/>
        <v>0</v>
      </c>
      <c r="AA11" s="80">
        <f t="shared" si="13"/>
        <v>0</v>
      </c>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c r="BO11" s="382"/>
      <c r="BP11" s="382"/>
      <c r="BQ11" s="382"/>
      <c r="BR11" s="382"/>
      <c r="BS11" s="382"/>
      <c r="BT11" s="382"/>
      <c r="BU11" s="382"/>
      <c r="BV11" s="382"/>
      <c r="BW11" s="382"/>
      <c r="BX11" s="382"/>
      <c r="BY11" s="382"/>
      <c r="BZ11" s="382"/>
      <c r="CA11" s="382"/>
      <c r="CB11" s="382"/>
      <c r="CC11" s="382"/>
      <c r="CD11" s="382"/>
      <c r="CE11" s="382"/>
      <c r="CF11" s="382"/>
      <c r="CG11" s="382"/>
      <c r="CH11" s="382"/>
      <c r="CI11" s="382"/>
      <c r="CJ11" s="382"/>
      <c r="CK11" s="382"/>
      <c r="CL11" s="382"/>
      <c r="CM11" s="382"/>
      <c r="CN11" s="382"/>
      <c r="CO11" s="382"/>
      <c r="CP11" s="382"/>
      <c r="CQ11" s="382"/>
      <c r="CR11" s="382"/>
      <c r="CS11" s="382"/>
      <c r="CT11" s="382"/>
      <c r="CU11" s="382"/>
      <c r="CV11" s="382"/>
      <c r="CW11" s="382"/>
      <c r="CX11" s="382"/>
      <c r="CY11" s="382"/>
      <c r="CZ11" s="382"/>
      <c r="DA11" s="382"/>
      <c r="DB11" s="382"/>
      <c r="DC11" s="382"/>
      <c r="DD11" s="382"/>
      <c r="DE11" s="382"/>
      <c r="DF11" s="382"/>
      <c r="DG11" s="382"/>
      <c r="DH11" s="382"/>
      <c r="DI11" s="382"/>
      <c r="DJ11" s="382"/>
      <c r="DK11" s="382"/>
      <c r="DL11" s="382"/>
      <c r="DM11" s="382"/>
      <c r="DN11" s="382"/>
      <c r="DO11" s="382"/>
      <c r="DP11" s="382"/>
      <c r="DQ11" s="382"/>
      <c r="DR11" s="382"/>
      <c r="DS11" s="382"/>
      <c r="DT11" s="382"/>
      <c r="DU11" s="382"/>
      <c r="DV11" s="382"/>
      <c r="DW11" s="382"/>
      <c r="DX11" s="382"/>
      <c r="DY11" s="382"/>
      <c r="DZ11" s="382"/>
      <c r="EA11" s="382"/>
      <c r="EB11" s="382"/>
      <c r="EC11" s="382"/>
      <c r="ED11" s="382"/>
      <c r="EE11" s="382"/>
      <c r="EF11" s="382"/>
      <c r="EG11" s="382"/>
      <c r="EH11" s="382"/>
      <c r="EI11" s="382"/>
      <c r="EJ11" s="382"/>
      <c r="EK11" s="382"/>
      <c r="EL11" s="382"/>
      <c r="EM11" s="382"/>
      <c r="EN11" s="382"/>
      <c r="EO11" s="382"/>
      <c r="EP11" s="382"/>
      <c r="EQ11" s="382"/>
      <c r="ER11" s="382"/>
      <c r="ES11" s="382"/>
      <c r="ET11" s="382"/>
      <c r="EU11" s="382"/>
      <c r="EV11" s="382"/>
      <c r="EW11" s="382"/>
      <c r="EX11" s="382"/>
      <c r="EY11" s="382"/>
      <c r="EZ11" s="382"/>
      <c r="FA11" s="382"/>
      <c r="FB11" s="382"/>
      <c r="FC11" s="382"/>
      <c r="FD11" s="382"/>
      <c r="FE11" s="382"/>
      <c r="FF11" s="382"/>
      <c r="FG11" s="382"/>
      <c r="FH11" s="382"/>
      <c r="FI11" s="382"/>
      <c r="FJ11" s="382"/>
      <c r="FK11" s="382"/>
      <c r="FL11" s="382"/>
      <c r="FM11" s="382"/>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382"/>
      <c r="HM11" s="382"/>
      <c r="HN11" s="382"/>
      <c r="HO11" s="382"/>
      <c r="HP11" s="382"/>
      <c r="HQ11" s="382"/>
      <c r="HR11" s="382"/>
      <c r="HS11" s="382"/>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2"/>
      <c r="IV11" s="382"/>
      <c r="IW11" s="382"/>
      <c r="IX11" s="382"/>
      <c r="IY11" s="382"/>
      <c r="IZ11" s="382"/>
      <c r="JA11" s="382"/>
      <c r="JB11" s="382"/>
      <c r="JC11" s="382"/>
      <c r="JD11" s="382"/>
      <c r="JE11" s="382"/>
      <c r="JF11" s="382"/>
      <c r="JG11" s="382"/>
      <c r="JH11" s="382"/>
      <c r="JI11" s="382"/>
      <c r="JJ11" s="382"/>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c r="MH11" s="382"/>
      <c r="MI11" s="382"/>
      <c r="MJ11" s="382"/>
      <c r="MK11" s="382"/>
      <c r="ML11" s="382"/>
      <c r="MM11" s="382"/>
      <c r="MN11" s="382"/>
      <c r="MO11" s="382"/>
      <c r="MP11" s="382"/>
      <c r="MQ11" s="382"/>
      <c r="MR11" s="382"/>
      <c r="MS11" s="382"/>
      <c r="MT11" s="382"/>
      <c r="MU11" s="382"/>
      <c r="MV11" s="382"/>
      <c r="MW11" s="382"/>
      <c r="MX11" s="382"/>
      <c r="MY11" s="382"/>
      <c r="MZ11" s="382"/>
      <c r="NA11" s="382"/>
      <c r="NB11" s="382"/>
      <c r="NC11" s="382"/>
      <c r="ND11" s="382"/>
      <c r="NE11" s="382"/>
      <c r="NF11" s="382"/>
      <c r="NG11" s="382"/>
      <c r="NH11" s="382"/>
      <c r="NI11" s="382"/>
      <c r="NJ11" s="382"/>
      <c r="NK11" s="382"/>
      <c r="NL11" s="382"/>
      <c r="NM11" s="382"/>
      <c r="NN11" s="382"/>
      <c r="NO11" s="382"/>
      <c r="NP11" s="382"/>
      <c r="NQ11" s="382"/>
      <c r="NR11" s="382"/>
      <c r="NS11" s="382"/>
      <c r="NT11" s="382"/>
      <c r="NU11" s="382"/>
      <c r="NV11" s="382"/>
      <c r="NW11" s="382"/>
      <c r="NX11" s="382"/>
      <c r="NY11" s="382"/>
      <c r="NZ11" s="382"/>
      <c r="OA11" s="382"/>
      <c r="OB11" s="382"/>
      <c r="OC11" s="382"/>
      <c r="OD11" s="382"/>
      <c r="OE11" s="382"/>
      <c r="OF11" s="382"/>
      <c r="OG11" s="382"/>
      <c r="OH11" s="382"/>
      <c r="OI11" s="382"/>
      <c r="OJ11" s="382"/>
      <c r="OK11" s="382"/>
      <c r="OL11" s="382"/>
      <c r="OM11" s="382"/>
      <c r="ON11" s="382"/>
      <c r="OO11" s="382"/>
      <c r="OP11" s="382"/>
      <c r="OQ11" s="382"/>
      <c r="OR11" s="382"/>
      <c r="OS11" s="382"/>
      <c r="OT11" s="382"/>
      <c r="OU11" s="382"/>
      <c r="OV11" s="382"/>
      <c r="OW11" s="382"/>
      <c r="OX11" s="382"/>
      <c r="OY11" s="382"/>
      <c r="OZ11" s="382"/>
      <c r="PA11" s="382"/>
      <c r="PB11" s="382"/>
      <c r="PC11" s="382"/>
      <c r="PD11" s="382"/>
      <c r="PE11" s="382"/>
      <c r="PF11" s="382"/>
      <c r="PG11" s="382"/>
      <c r="PH11" s="382"/>
      <c r="PI11" s="382"/>
      <c r="PJ11" s="382"/>
      <c r="PK11" s="382"/>
      <c r="PL11" s="382"/>
      <c r="PM11" s="382"/>
      <c r="PN11" s="382"/>
      <c r="PO11" s="382"/>
      <c r="PP11" s="382"/>
      <c r="PQ11" s="382"/>
      <c r="PR11" s="382"/>
      <c r="PS11" s="382"/>
      <c r="PT11" s="382"/>
      <c r="PU11" s="382"/>
      <c r="PV11" s="382"/>
      <c r="PW11" s="382"/>
      <c r="PX11" s="382"/>
      <c r="PY11" s="382"/>
      <c r="PZ11" s="382"/>
      <c r="QA11" s="382"/>
      <c r="QB11" s="382"/>
      <c r="QC11" s="382"/>
      <c r="QD11" s="382"/>
      <c r="QE11" s="382"/>
      <c r="QF11" s="382"/>
    </row>
    <row r="12" spans="1:448" s="258" customFormat="1" ht="15">
      <c r="A12" s="1460"/>
      <c r="B12" s="299" t="s">
        <v>56</v>
      </c>
      <c r="C12" s="300" t="s">
        <v>416</v>
      </c>
      <c r="D12" s="81">
        <v>13</v>
      </c>
      <c r="E12" s="332">
        <f t="shared" si="0"/>
        <v>0</v>
      </c>
      <c r="F12" s="304" t="s">
        <v>163</v>
      </c>
      <c r="G12" s="82">
        <v>0.1</v>
      </c>
      <c r="H12" s="306">
        <v>0</v>
      </c>
      <c r="I12" s="376">
        <v>158</v>
      </c>
      <c r="J12" s="376">
        <v>158</v>
      </c>
      <c r="K12" s="376">
        <f t="shared" si="4"/>
        <v>0</v>
      </c>
      <c r="L12" s="82">
        <f t="shared" si="5"/>
        <v>0</v>
      </c>
      <c r="M12" s="1426">
        <v>4.3055000000000003</v>
      </c>
      <c r="N12" s="1426">
        <f t="shared" si="1"/>
        <v>15.8</v>
      </c>
      <c r="O12" s="1426">
        <f t="shared" si="2"/>
        <v>0</v>
      </c>
      <c r="P12" s="1426">
        <f t="shared" si="6"/>
        <v>15.8</v>
      </c>
      <c r="Q12" s="1426">
        <v>0</v>
      </c>
      <c r="R12" s="1423">
        <f t="shared" si="7"/>
        <v>20.105499999999999</v>
      </c>
      <c r="S12" s="1423">
        <f t="shared" si="8"/>
        <v>20.105499999999999</v>
      </c>
      <c r="T12" s="376">
        <v>0</v>
      </c>
      <c r="U12" s="1423">
        <f t="shared" si="9"/>
        <v>18.650742115027828</v>
      </c>
      <c r="V12" s="1423">
        <f t="shared" si="10"/>
        <v>18.650742115027828</v>
      </c>
      <c r="W12" s="1423">
        <f t="shared" si="11"/>
        <v>0</v>
      </c>
      <c r="X12" s="376">
        <f>IF(L12=0,0,(HLOOKUP(F12,GasAvoidedCosts!$C$6:$N$36,D12+1,FALSE)))</f>
        <v>0</v>
      </c>
      <c r="Y12" s="1423">
        <f t="shared" si="3"/>
        <v>0</v>
      </c>
      <c r="Z12" s="80">
        <f t="shared" si="12"/>
        <v>0</v>
      </c>
      <c r="AA12" s="80">
        <f t="shared" si="13"/>
        <v>0</v>
      </c>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382"/>
      <c r="CD12" s="382"/>
      <c r="CE12" s="382"/>
      <c r="CF12" s="382"/>
      <c r="CG12" s="382"/>
      <c r="CH12" s="382"/>
      <c r="CI12" s="382"/>
      <c r="CJ12" s="382"/>
      <c r="CK12" s="382"/>
      <c r="CL12" s="382"/>
      <c r="CM12" s="382"/>
      <c r="CN12" s="382"/>
      <c r="CO12" s="382"/>
      <c r="CP12" s="382"/>
      <c r="CQ12" s="382"/>
      <c r="CR12" s="382"/>
      <c r="CS12" s="382"/>
      <c r="CT12" s="382"/>
      <c r="CU12" s="382"/>
      <c r="CV12" s="382"/>
      <c r="CW12" s="382"/>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c r="EB12" s="382"/>
      <c r="EC12" s="382"/>
      <c r="ED12" s="382"/>
      <c r="EE12" s="382"/>
      <c r="EF12" s="382"/>
      <c r="EG12" s="382"/>
      <c r="EH12" s="382"/>
      <c r="EI12" s="382"/>
      <c r="EJ12" s="382"/>
      <c r="EK12" s="382"/>
      <c r="EL12" s="382"/>
      <c r="EM12" s="382"/>
      <c r="EN12" s="382"/>
      <c r="EO12" s="382"/>
      <c r="EP12" s="382"/>
      <c r="EQ12" s="382"/>
      <c r="ER12" s="382"/>
      <c r="ES12" s="382"/>
      <c r="ET12" s="382"/>
      <c r="EU12" s="382"/>
      <c r="EV12" s="382"/>
      <c r="EW12" s="382"/>
      <c r="EX12" s="382"/>
      <c r="EY12" s="382"/>
      <c r="EZ12" s="382"/>
      <c r="FA12" s="382"/>
      <c r="FB12" s="382"/>
      <c r="FC12" s="382"/>
      <c r="FD12" s="382"/>
      <c r="FE12" s="382"/>
      <c r="FF12" s="382"/>
      <c r="FG12" s="382"/>
      <c r="FH12" s="382"/>
      <c r="FI12" s="382"/>
      <c r="FJ12" s="382"/>
      <c r="FK12" s="382"/>
      <c r="FL12" s="382"/>
      <c r="FM12" s="382"/>
      <c r="FN12" s="382"/>
      <c r="FO12" s="382"/>
      <c r="FP12" s="382"/>
      <c r="FQ12" s="382"/>
      <c r="FR12" s="382"/>
      <c r="FS12" s="382"/>
      <c r="FT12" s="382"/>
      <c r="FU12" s="382"/>
      <c r="FV12" s="382"/>
      <c r="FW12" s="382"/>
      <c r="FX12" s="382"/>
      <c r="FY12" s="382"/>
      <c r="FZ12" s="382"/>
      <c r="GA12" s="382"/>
      <c r="GB12" s="382"/>
      <c r="GC12" s="382"/>
      <c r="GD12" s="382"/>
      <c r="GE12" s="382"/>
      <c r="GF12" s="382"/>
      <c r="GG12" s="382"/>
      <c r="GH12" s="382"/>
      <c r="GI12" s="382"/>
      <c r="GJ12" s="382"/>
      <c r="GK12" s="382"/>
      <c r="GL12" s="382"/>
      <c r="GM12" s="382"/>
      <c r="GN12" s="382"/>
      <c r="GO12" s="382"/>
      <c r="GP12" s="382"/>
      <c r="GQ12" s="382"/>
      <c r="GR12" s="382"/>
      <c r="GS12" s="382"/>
      <c r="GT12" s="382"/>
      <c r="GU12" s="382"/>
      <c r="GV12" s="382"/>
      <c r="GW12" s="382"/>
      <c r="GX12" s="382"/>
      <c r="GY12" s="382"/>
      <c r="GZ12" s="382"/>
      <c r="HA12" s="382"/>
      <c r="HB12" s="382"/>
      <c r="HC12" s="382"/>
      <c r="HD12" s="382"/>
      <c r="HE12" s="382"/>
      <c r="HF12" s="382"/>
      <c r="HG12" s="382"/>
      <c r="HH12" s="382"/>
      <c r="HI12" s="382"/>
      <c r="HJ12" s="382"/>
      <c r="HK12" s="382"/>
      <c r="HL12" s="382"/>
      <c r="HM12" s="382"/>
      <c r="HN12" s="382"/>
      <c r="HO12" s="382"/>
      <c r="HP12" s="382"/>
      <c r="HQ12" s="382"/>
      <c r="HR12" s="382"/>
      <c r="HS12" s="382"/>
      <c r="HT12" s="382"/>
      <c r="HU12" s="382"/>
      <c r="HV12" s="382"/>
      <c r="HW12" s="382"/>
      <c r="HX12" s="382"/>
      <c r="HY12" s="382"/>
      <c r="HZ12" s="382"/>
      <c r="IA12" s="382"/>
      <c r="IB12" s="382"/>
      <c r="IC12" s="382"/>
      <c r="ID12" s="382"/>
      <c r="IE12" s="382"/>
      <c r="IF12" s="382"/>
      <c r="IG12" s="382"/>
      <c r="IH12" s="382"/>
      <c r="II12" s="382"/>
      <c r="IJ12" s="382"/>
      <c r="IK12" s="382"/>
      <c r="IL12" s="382"/>
      <c r="IM12" s="382"/>
      <c r="IN12" s="382"/>
      <c r="IO12" s="382"/>
      <c r="IP12" s="382"/>
      <c r="IQ12" s="382"/>
      <c r="IR12" s="382"/>
      <c r="IS12" s="382"/>
      <c r="IT12" s="382"/>
      <c r="IU12" s="382"/>
      <c r="IV12" s="382"/>
      <c r="IW12" s="382"/>
      <c r="IX12" s="382"/>
      <c r="IY12" s="382"/>
      <c r="IZ12" s="382"/>
      <c r="JA12" s="382"/>
      <c r="JB12" s="382"/>
      <c r="JC12" s="382"/>
      <c r="JD12" s="382"/>
      <c r="JE12" s="382"/>
      <c r="JF12" s="382"/>
      <c r="JG12" s="382"/>
      <c r="JH12" s="382"/>
      <c r="JI12" s="382"/>
      <c r="JJ12" s="382"/>
      <c r="JK12" s="382"/>
      <c r="JL12" s="382"/>
      <c r="JM12" s="382"/>
      <c r="JN12" s="382"/>
      <c r="JO12" s="382"/>
      <c r="JP12" s="382"/>
      <c r="JQ12" s="382"/>
      <c r="JR12" s="382"/>
      <c r="JS12" s="382"/>
      <c r="JT12" s="382"/>
      <c r="JU12" s="382"/>
      <c r="JV12" s="382"/>
      <c r="JW12" s="382"/>
      <c r="JX12" s="382"/>
      <c r="JY12" s="382"/>
      <c r="JZ12" s="382"/>
      <c r="KA12" s="382"/>
      <c r="KB12" s="382"/>
      <c r="KC12" s="382"/>
      <c r="KD12" s="382"/>
      <c r="KE12" s="382"/>
      <c r="KF12" s="382"/>
      <c r="KG12" s="382"/>
      <c r="KH12" s="382"/>
      <c r="KI12" s="382"/>
      <c r="KJ12" s="382"/>
      <c r="KK12" s="382"/>
      <c r="KL12" s="382"/>
      <c r="KM12" s="382"/>
      <c r="KN12" s="382"/>
      <c r="KO12" s="382"/>
      <c r="KP12" s="382"/>
      <c r="KQ12" s="382"/>
      <c r="KR12" s="382"/>
      <c r="KS12" s="382"/>
      <c r="KT12" s="382"/>
      <c r="KU12" s="382"/>
      <c r="KV12" s="382"/>
      <c r="KW12" s="382"/>
      <c r="KX12" s="382"/>
      <c r="KY12" s="382"/>
      <c r="KZ12" s="382"/>
      <c r="LA12" s="382"/>
      <c r="LB12" s="382"/>
      <c r="LC12" s="382"/>
      <c r="LD12" s="382"/>
      <c r="LE12" s="382"/>
      <c r="LF12" s="382"/>
      <c r="LG12" s="382"/>
      <c r="LH12" s="382"/>
      <c r="LI12" s="382"/>
      <c r="LJ12" s="382"/>
      <c r="LK12" s="382"/>
      <c r="LL12" s="382"/>
      <c r="LM12" s="382"/>
      <c r="LN12" s="382"/>
      <c r="LO12" s="382"/>
      <c r="LP12" s="382"/>
      <c r="LQ12" s="382"/>
      <c r="LR12" s="382"/>
      <c r="LS12" s="382"/>
      <c r="LT12" s="382"/>
      <c r="LU12" s="382"/>
      <c r="LV12" s="382"/>
      <c r="LW12" s="382"/>
      <c r="LX12" s="382"/>
      <c r="LY12" s="382"/>
      <c r="LZ12" s="382"/>
      <c r="MA12" s="382"/>
      <c r="MB12" s="382"/>
      <c r="MC12" s="382"/>
      <c r="MD12" s="382"/>
      <c r="ME12" s="382"/>
      <c r="MF12" s="382"/>
      <c r="MG12" s="382"/>
      <c r="MH12" s="382"/>
      <c r="MI12" s="382"/>
      <c r="MJ12" s="382"/>
      <c r="MK12" s="382"/>
      <c r="ML12" s="382"/>
      <c r="MM12" s="382"/>
      <c r="MN12" s="382"/>
      <c r="MO12" s="382"/>
      <c r="MP12" s="382"/>
      <c r="MQ12" s="382"/>
      <c r="MR12" s="382"/>
      <c r="MS12" s="382"/>
      <c r="MT12" s="382"/>
      <c r="MU12" s="382"/>
      <c r="MV12" s="382"/>
      <c r="MW12" s="382"/>
      <c r="MX12" s="382"/>
      <c r="MY12" s="382"/>
      <c r="MZ12" s="382"/>
      <c r="NA12" s="382"/>
      <c r="NB12" s="382"/>
      <c r="NC12" s="382"/>
      <c r="ND12" s="382"/>
      <c r="NE12" s="382"/>
      <c r="NF12" s="382"/>
      <c r="NG12" s="382"/>
      <c r="NH12" s="382"/>
      <c r="NI12" s="382"/>
      <c r="NJ12" s="382"/>
      <c r="NK12" s="382"/>
      <c r="NL12" s="382"/>
      <c r="NM12" s="382"/>
      <c r="NN12" s="382"/>
      <c r="NO12" s="382"/>
      <c r="NP12" s="382"/>
      <c r="NQ12" s="382"/>
      <c r="NR12" s="382"/>
      <c r="NS12" s="382"/>
      <c r="NT12" s="382"/>
      <c r="NU12" s="382"/>
      <c r="NV12" s="382"/>
      <c r="NW12" s="382"/>
      <c r="NX12" s="382"/>
      <c r="NY12" s="382"/>
      <c r="NZ12" s="382"/>
      <c r="OA12" s="382"/>
      <c r="OB12" s="382"/>
      <c r="OC12" s="382"/>
      <c r="OD12" s="382"/>
      <c r="OE12" s="382"/>
      <c r="OF12" s="382"/>
      <c r="OG12" s="382"/>
      <c r="OH12" s="382"/>
      <c r="OI12" s="382"/>
      <c r="OJ12" s="382"/>
      <c r="OK12" s="382"/>
      <c r="OL12" s="382"/>
      <c r="OM12" s="382"/>
      <c r="ON12" s="382"/>
      <c r="OO12" s="382"/>
      <c r="OP12" s="382"/>
      <c r="OQ12" s="382"/>
      <c r="OR12" s="382"/>
      <c r="OS12" s="382"/>
      <c r="OT12" s="382"/>
      <c r="OU12" s="382"/>
      <c r="OV12" s="382"/>
      <c r="OW12" s="382"/>
      <c r="OX12" s="382"/>
      <c r="OY12" s="382"/>
      <c r="OZ12" s="382"/>
      <c r="PA12" s="382"/>
      <c r="PB12" s="382"/>
      <c r="PC12" s="382"/>
      <c r="PD12" s="382"/>
      <c r="PE12" s="382"/>
      <c r="PF12" s="382"/>
      <c r="PG12" s="382"/>
      <c r="PH12" s="382"/>
      <c r="PI12" s="382"/>
      <c r="PJ12" s="382"/>
      <c r="PK12" s="382"/>
      <c r="PL12" s="382"/>
      <c r="PM12" s="382"/>
      <c r="PN12" s="382"/>
      <c r="PO12" s="382"/>
      <c r="PP12" s="382"/>
      <c r="PQ12" s="382"/>
      <c r="PR12" s="382"/>
      <c r="PS12" s="382"/>
      <c r="PT12" s="382"/>
      <c r="PU12" s="382"/>
      <c r="PV12" s="382"/>
      <c r="PW12" s="382"/>
      <c r="PX12" s="382"/>
      <c r="PY12" s="382"/>
      <c r="PZ12" s="382"/>
      <c r="QA12" s="382"/>
      <c r="QB12" s="382"/>
      <c r="QC12" s="382"/>
      <c r="QD12" s="382"/>
      <c r="QE12" s="382"/>
      <c r="QF12" s="382"/>
    </row>
    <row r="13" spans="1:448" s="258" customFormat="1" ht="15">
      <c r="A13" s="1460"/>
      <c r="B13" s="299" t="s">
        <v>56</v>
      </c>
      <c r="C13" s="300" t="s">
        <v>417</v>
      </c>
      <c r="D13" s="81">
        <v>13</v>
      </c>
      <c r="E13" s="332">
        <f t="shared" si="0"/>
        <v>0</v>
      </c>
      <c r="F13" s="304" t="s">
        <v>163</v>
      </c>
      <c r="G13" s="82">
        <v>0.1</v>
      </c>
      <c r="H13" s="306">
        <v>0</v>
      </c>
      <c r="I13" s="376">
        <v>158</v>
      </c>
      <c r="J13" s="376">
        <v>158</v>
      </c>
      <c r="K13" s="376">
        <f t="shared" si="4"/>
        <v>0</v>
      </c>
      <c r="L13" s="82">
        <f t="shared" si="5"/>
        <v>0</v>
      </c>
      <c r="M13" s="1426">
        <v>4.3055000000000003</v>
      </c>
      <c r="N13" s="1426">
        <f t="shared" si="1"/>
        <v>15.8</v>
      </c>
      <c r="O13" s="1426">
        <f t="shared" si="2"/>
        <v>0</v>
      </c>
      <c r="P13" s="1426">
        <f t="shared" si="6"/>
        <v>15.8</v>
      </c>
      <c r="Q13" s="1426">
        <v>0</v>
      </c>
      <c r="R13" s="1423">
        <f t="shared" si="7"/>
        <v>20.105499999999999</v>
      </c>
      <c r="S13" s="1423">
        <f t="shared" si="8"/>
        <v>20.105499999999999</v>
      </c>
      <c r="T13" s="376">
        <v>0</v>
      </c>
      <c r="U13" s="1423">
        <f t="shared" si="9"/>
        <v>18.650742115027828</v>
      </c>
      <c r="V13" s="1423">
        <f t="shared" si="10"/>
        <v>18.650742115027828</v>
      </c>
      <c r="W13" s="1423">
        <f t="shared" si="11"/>
        <v>0</v>
      </c>
      <c r="X13" s="376">
        <f>IF(L13=0,0,(HLOOKUP(F13,GasAvoidedCosts!$C$6:$N$36,D13+1,FALSE)))</f>
        <v>0</v>
      </c>
      <c r="Y13" s="1423">
        <f t="shared" si="3"/>
        <v>0</v>
      </c>
      <c r="Z13" s="80">
        <f t="shared" si="12"/>
        <v>0</v>
      </c>
      <c r="AA13" s="80">
        <f t="shared" si="13"/>
        <v>0</v>
      </c>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c r="BO13" s="382"/>
      <c r="BP13" s="382"/>
      <c r="BQ13" s="382"/>
      <c r="BR13" s="382"/>
      <c r="BS13" s="382"/>
      <c r="BT13" s="382"/>
      <c r="BU13" s="382"/>
      <c r="BV13" s="382"/>
      <c r="BW13" s="382"/>
      <c r="BX13" s="382"/>
      <c r="BY13" s="382"/>
      <c r="BZ13" s="382"/>
      <c r="CA13" s="382"/>
      <c r="CB13" s="382"/>
      <c r="CC13" s="382"/>
      <c r="CD13" s="382"/>
      <c r="CE13" s="382"/>
      <c r="CF13" s="382"/>
      <c r="CG13" s="382"/>
      <c r="CH13" s="382"/>
      <c r="CI13" s="382"/>
      <c r="CJ13" s="382"/>
      <c r="CK13" s="382"/>
      <c r="CL13" s="382"/>
      <c r="CM13" s="382"/>
      <c r="CN13" s="382"/>
      <c r="CO13" s="382"/>
      <c r="CP13" s="382"/>
      <c r="CQ13" s="382"/>
      <c r="CR13" s="382"/>
      <c r="CS13" s="382"/>
      <c r="CT13" s="382"/>
      <c r="CU13" s="382"/>
      <c r="CV13" s="382"/>
      <c r="CW13" s="382"/>
      <c r="CX13" s="382"/>
      <c r="CY13" s="382"/>
      <c r="CZ13" s="382"/>
      <c r="DA13" s="382"/>
      <c r="DB13" s="382"/>
      <c r="DC13" s="382"/>
      <c r="DD13" s="382"/>
      <c r="DE13" s="382"/>
      <c r="DF13" s="382"/>
      <c r="DG13" s="382"/>
      <c r="DH13" s="382"/>
      <c r="DI13" s="382"/>
      <c r="DJ13" s="382"/>
      <c r="DK13" s="382"/>
      <c r="DL13" s="382"/>
      <c r="DM13" s="382"/>
      <c r="DN13" s="382"/>
      <c r="DO13" s="382"/>
      <c r="DP13" s="382"/>
      <c r="DQ13" s="382"/>
      <c r="DR13" s="382"/>
      <c r="DS13" s="382"/>
      <c r="DT13" s="382"/>
      <c r="DU13" s="382"/>
      <c r="DV13" s="382"/>
      <c r="DW13" s="382"/>
      <c r="DX13" s="382"/>
      <c r="DY13" s="382"/>
      <c r="DZ13" s="382"/>
      <c r="EA13" s="382"/>
      <c r="EB13" s="382"/>
      <c r="EC13" s="382"/>
      <c r="ED13" s="382"/>
      <c r="EE13" s="382"/>
      <c r="EF13" s="382"/>
      <c r="EG13" s="382"/>
      <c r="EH13" s="382"/>
      <c r="EI13" s="382"/>
      <c r="EJ13" s="382"/>
      <c r="EK13" s="382"/>
      <c r="EL13" s="382"/>
      <c r="EM13" s="382"/>
      <c r="EN13" s="382"/>
      <c r="EO13" s="382"/>
      <c r="EP13" s="382"/>
      <c r="EQ13" s="382"/>
      <c r="ER13" s="382"/>
      <c r="ES13" s="382"/>
      <c r="ET13" s="382"/>
      <c r="EU13" s="382"/>
      <c r="EV13" s="382"/>
      <c r="EW13" s="382"/>
      <c r="EX13" s="382"/>
      <c r="EY13" s="382"/>
      <c r="EZ13" s="382"/>
      <c r="FA13" s="382"/>
      <c r="FB13" s="382"/>
      <c r="FC13" s="382"/>
      <c r="FD13" s="382"/>
      <c r="FE13" s="382"/>
      <c r="FF13" s="382"/>
      <c r="FG13" s="382"/>
      <c r="FH13" s="382"/>
      <c r="FI13" s="382"/>
      <c r="FJ13" s="382"/>
      <c r="FK13" s="382"/>
      <c r="FL13" s="382"/>
      <c r="FM13" s="382"/>
      <c r="FN13" s="382"/>
      <c r="FO13" s="382"/>
      <c r="FP13" s="382"/>
      <c r="FQ13" s="382"/>
      <c r="FR13" s="382"/>
      <c r="FS13" s="382"/>
      <c r="FT13" s="382"/>
      <c r="FU13" s="382"/>
      <c r="FV13" s="382"/>
      <c r="FW13" s="382"/>
      <c r="FX13" s="382"/>
      <c r="FY13" s="382"/>
      <c r="FZ13" s="382"/>
      <c r="GA13" s="382"/>
      <c r="GB13" s="382"/>
      <c r="GC13" s="382"/>
      <c r="GD13" s="382"/>
      <c r="GE13" s="382"/>
      <c r="GF13" s="382"/>
      <c r="GG13" s="382"/>
      <c r="GH13" s="382"/>
      <c r="GI13" s="382"/>
      <c r="GJ13" s="382"/>
      <c r="GK13" s="382"/>
      <c r="GL13" s="382"/>
      <c r="GM13" s="382"/>
      <c r="GN13" s="382"/>
      <c r="GO13" s="382"/>
      <c r="GP13" s="382"/>
      <c r="GQ13" s="382"/>
      <c r="GR13" s="382"/>
      <c r="GS13" s="382"/>
      <c r="GT13" s="382"/>
      <c r="GU13" s="382"/>
      <c r="GV13" s="382"/>
      <c r="GW13" s="382"/>
      <c r="GX13" s="382"/>
      <c r="GY13" s="382"/>
      <c r="GZ13" s="382"/>
      <c r="HA13" s="382"/>
      <c r="HB13" s="382"/>
      <c r="HC13" s="382"/>
      <c r="HD13" s="382"/>
      <c r="HE13" s="382"/>
      <c r="HF13" s="382"/>
      <c r="HG13" s="382"/>
      <c r="HH13" s="382"/>
      <c r="HI13" s="382"/>
      <c r="HJ13" s="382"/>
      <c r="HK13" s="382"/>
      <c r="HL13" s="382"/>
      <c r="HM13" s="382"/>
      <c r="HN13" s="382"/>
      <c r="HO13" s="382"/>
      <c r="HP13" s="382"/>
      <c r="HQ13" s="382"/>
      <c r="HR13" s="382"/>
      <c r="HS13" s="382"/>
      <c r="HT13" s="382"/>
      <c r="HU13" s="382"/>
      <c r="HV13" s="382"/>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2"/>
      <c r="IV13" s="382"/>
      <c r="IW13" s="382"/>
      <c r="IX13" s="382"/>
      <c r="IY13" s="382"/>
      <c r="IZ13" s="382"/>
      <c r="JA13" s="382"/>
      <c r="JB13" s="382"/>
      <c r="JC13" s="382"/>
      <c r="JD13" s="382"/>
      <c r="JE13" s="382"/>
      <c r="JF13" s="382"/>
      <c r="JG13" s="382"/>
      <c r="JH13" s="382"/>
      <c r="JI13" s="382"/>
      <c r="JJ13" s="382"/>
      <c r="JK13" s="382"/>
      <c r="JL13" s="382"/>
      <c r="JM13" s="382"/>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c r="MH13" s="382"/>
      <c r="MI13" s="382"/>
      <c r="MJ13" s="382"/>
      <c r="MK13" s="382"/>
      <c r="ML13" s="382"/>
      <c r="MM13" s="382"/>
      <c r="MN13" s="382"/>
      <c r="MO13" s="382"/>
      <c r="MP13" s="382"/>
      <c r="MQ13" s="382"/>
      <c r="MR13" s="382"/>
      <c r="MS13" s="382"/>
      <c r="MT13" s="382"/>
      <c r="MU13" s="382"/>
      <c r="MV13" s="382"/>
      <c r="MW13" s="382"/>
      <c r="MX13" s="382"/>
      <c r="MY13" s="382"/>
      <c r="MZ13" s="382"/>
      <c r="NA13" s="382"/>
      <c r="NB13" s="382"/>
      <c r="NC13" s="382"/>
      <c r="ND13" s="382"/>
      <c r="NE13" s="382"/>
      <c r="NF13" s="382"/>
      <c r="NG13" s="382"/>
      <c r="NH13" s="382"/>
      <c r="NI13" s="382"/>
      <c r="NJ13" s="382"/>
      <c r="NK13" s="382"/>
      <c r="NL13" s="382"/>
      <c r="NM13" s="382"/>
      <c r="NN13" s="382"/>
      <c r="NO13" s="382"/>
      <c r="NP13" s="382"/>
      <c r="NQ13" s="382"/>
      <c r="NR13" s="382"/>
      <c r="NS13" s="382"/>
      <c r="NT13" s="382"/>
      <c r="NU13" s="382"/>
      <c r="NV13" s="382"/>
      <c r="NW13" s="382"/>
      <c r="NX13" s="382"/>
      <c r="NY13" s="382"/>
      <c r="NZ13" s="382"/>
      <c r="OA13" s="382"/>
      <c r="OB13" s="382"/>
      <c r="OC13" s="382"/>
      <c r="OD13" s="382"/>
      <c r="OE13" s="382"/>
      <c r="OF13" s="382"/>
      <c r="OG13" s="382"/>
      <c r="OH13" s="382"/>
      <c r="OI13" s="382"/>
      <c r="OJ13" s="382"/>
      <c r="OK13" s="382"/>
      <c r="OL13" s="382"/>
      <c r="OM13" s="382"/>
      <c r="ON13" s="382"/>
      <c r="OO13" s="382"/>
      <c r="OP13" s="382"/>
      <c r="OQ13" s="382"/>
      <c r="OR13" s="382"/>
      <c r="OS13" s="382"/>
      <c r="OT13" s="382"/>
      <c r="OU13" s="382"/>
      <c r="OV13" s="382"/>
      <c r="OW13" s="382"/>
      <c r="OX13" s="382"/>
      <c r="OY13" s="382"/>
      <c r="OZ13" s="382"/>
      <c r="PA13" s="382"/>
      <c r="PB13" s="382"/>
      <c r="PC13" s="382"/>
      <c r="PD13" s="382"/>
      <c r="PE13" s="382"/>
      <c r="PF13" s="382"/>
      <c r="PG13" s="382"/>
      <c r="PH13" s="382"/>
      <c r="PI13" s="382"/>
      <c r="PJ13" s="382"/>
      <c r="PK13" s="382"/>
      <c r="PL13" s="382"/>
      <c r="PM13" s="382"/>
      <c r="PN13" s="382"/>
      <c r="PO13" s="382"/>
      <c r="PP13" s="382"/>
      <c r="PQ13" s="382"/>
      <c r="PR13" s="382"/>
      <c r="PS13" s="382"/>
      <c r="PT13" s="382"/>
      <c r="PU13" s="382"/>
      <c r="PV13" s="382"/>
      <c r="PW13" s="382"/>
      <c r="PX13" s="382"/>
      <c r="PY13" s="382"/>
      <c r="PZ13" s="382"/>
      <c r="QA13" s="382"/>
      <c r="QB13" s="382"/>
      <c r="QC13" s="382"/>
      <c r="QD13" s="382"/>
      <c r="QE13" s="382"/>
      <c r="QF13" s="382"/>
    </row>
    <row r="14" spans="1:448" s="258" customFormat="1" ht="15">
      <c r="A14" s="1460"/>
      <c r="B14" s="299" t="s">
        <v>56</v>
      </c>
      <c r="C14" s="300" t="s">
        <v>418</v>
      </c>
      <c r="D14" s="81">
        <v>13</v>
      </c>
      <c r="E14" s="332">
        <f t="shared" si="0"/>
        <v>0</v>
      </c>
      <c r="F14" s="304" t="s">
        <v>163</v>
      </c>
      <c r="G14" s="82">
        <v>0.1</v>
      </c>
      <c r="H14" s="306">
        <v>0</v>
      </c>
      <c r="I14" s="376">
        <v>158</v>
      </c>
      <c r="J14" s="376">
        <v>158</v>
      </c>
      <c r="K14" s="376">
        <f t="shared" si="4"/>
        <v>0</v>
      </c>
      <c r="L14" s="82">
        <f t="shared" si="5"/>
        <v>0</v>
      </c>
      <c r="M14" s="1426">
        <v>4.3055000000000003</v>
      </c>
      <c r="N14" s="1426">
        <f t="shared" si="1"/>
        <v>15.8</v>
      </c>
      <c r="O14" s="1426">
        <f t="shared" si="2"/>
        <v>0</v>
      </c>
      <c r="P14" s="1426">
        <f t="shared" si="6"/>
        <v>15.8</v>
      </c>
      <c r="Q14" s="1426">
        <v>0</v>
      </c>
      <c r="R14" s="1423">
        <f t="shared" si="7"/>
        <v>20.105499999999999</v>
      </c>
      <c r="S14" s="1423">
        <f t="shared" si="8"/>
        <v>20.105499999999999</v>
      </c>
      <c r="T14" s="376">
        <v>0</v>
      </c>
      <c r="U14" s="1423">
        <f t="shared" si="9"/>
        <v>18.650742115027828</v>
      </c>
      <c r="V14" s="1423">
        <f t="shared" si="10"/>
        <v>18.650742115027828</v>
      </c>
      <c r="W14" s="1423">
        <f t="shared" si="11"/>
        <v>0</v>
      </c>
      <c r="X14" s="376">
        <f>IF(L14=0,0,(HLOOKUP(F14,GasAvoidedCosts!$C$6:$N$36,D14+1,FALSE)))</f>
        <v>0</v>
      </c>
      <c r="Y14" s="1423">
        <f t="shared" si="3"/>
        <v>0</v>
      </c>
      <c r="Z14" s="80">
        <f t="shared" si="12"/>
        <v>0</v>
      </c>
      <c r="AA14" s="80">
        <f t="shared" si="13"/>
        <v>0</v>
      </c>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82"/>
      <c r="CD14" s="382"/>
      <c r="CE14" s="382"/>
      <c r="CF14" s="382"/>
      <c r="CG14" s="382"/>
      <c r="CH14" s="382"/>
      <c r="CI14" s="382"/>
      <c r="CJ14" s="382"/>
      <c r="CK14" s="382"/>
      <c r="CL14" s="382"/>
      <c r="CM14" s="382"/>
      <c r="CN14" s="382"/>
      <c r="CO14" s="382"/>
      <c r="CP14" s="382"/>
      <c r="CQ14" s="382"/>
      <c r="CR14" s="382"/>
      <c r="CS14" s="382"/>
      <c r="CT14" s="382"/>
      <c r="CU14" s="382"/>
      <c r="CV14" s="382"/>
      <c r="CW14" s="382"/>
      <c r="CX14" s="382"/>
      <c r="CY14" s="382"/>
      <c r="CZ14" s="382"/>
      <c r="DA14" s="382"/>
      <c r="DB14" s="382"/>
      <c r="DC14" s="382"/>
      <c r="DD14" s="382"/>
      <c r="DE14" s="382"/>
      <c r="DF14" s="382"/>
      <c r="DG14" s="382"/>
      <c r="DH14" s="382"/>
      <c r="DI14" s="382"/>
      <c r="DJ14" s="382"/>
      <c r="DK14" s="382"/>
      <c r="DL14" s="382"/>
      <c r="DM14" s="382"/>
      <c r="DN14" s="382"/>
      <c r="DO14" s="382"/>
      <c r="DP14" s="382"/>
      <c r="DQ14" s="382"/>
      <c r="DR14" s="382"/>
      <c r="DS14" s="382"/>
      <c r="DT14" s="382"/>
      <c r="DU14" s="382"/>
      <c r="DV14" s="382"/>
      <c r="DW14" s="382"/>
      <c r="DX14" s="382"/>
      <c r="DY14" s="382"/>
      <c r="DZ14" s="382"/>
      <c r="EA14" s="382"/>
      <c r="EB14" s="382"/>
      <c r="EC14" s="382"/>
      <c r="ED14" s="382"/>
      <c r="EE14" s="382"/>
      <c r="EF14" s="382"/>
      <c r="EG14" s="382"/>
      <c r="EH14" s="382"/>
      <c r="EI14" s="382"/>
      <c r="EJ14" s="382"/>
      <c r="EK14" s="382"/>
      <c r="EL14" s="382"/>
      <c r="EM14" s="382"/>
      <c r="EN14" s="382"/>
      <c r="EO14" s="382"/>
      <c r="EP14" s="382"/>
      <c r="EQ14" s="382"/>
      <c r="ER14" s="382"/>
      <c r="ES14" s="382"/>
      <c r="ET14" s="382"/>
      <c r="EU14" s="382"/>
      <c r="EV14" s="382"/>
      <c r="EW14" s="382"/>
      <c r="EX14" s="382"/>
      <c r="EY14" s="382"/>
      <c r="EZ14" s="382"/>
      <c r="FA14" s="382"/>
      <c r="FB14" s="382"/>
      <c r="FC14" s="382"/>
      <c r="FD14" s="382"/>
      <c r="FE14" s="382"/>
      <c r="FF14" s="382"/>
      <c r="FG14" s="382"/>
      <c r="FH14" s="382"/>
      <c r="FI14" s="382"/>
      <c r="FJ14" s="382"/>
      <c r="FK14" s="382"/>
      <c r="FL14" s="382"/>
      <c r="FM14" s="382"/>
      <c r="FN14" s="382"/>
      <c r="FO14" s="382"/>
      <c r="FP14" s="382"/>
      <c r="FQ14" s="382"/>
      <c r="FR14" s="382"/>
      <c r="FS14" s="382"/>
      <c r="FT14" s="382"/>
      <c r="FU14" s="382"/>
      <c r="FV14" s="382"/>
      <c r="FW14" s="382"/>
      <c r="FX14" s="382"/>
      <c r="FY14" s="382"/>
      <c r="FZ14" s="382"/>
      <c r="GA14" s="382"/>
      <c r="GB14" s="382"/>
      <c r="GC14" s="382"/>
      <c r="GD14" s="382"/>
      <c r="GE14" s="382"/>
      <c r="GF14" s="382"/>
      <c r="GG14" s="382"/>
      <c r="GH14" s="382"/>
      <c r="GI14" s="382"/>
      <c r="GJ14" s="382"/>
      <c r="GK14" s="382"/>
      <c r="GL14" s="382"/>
      <c r="GM14" s="382"/>
      <c r="GN14" s="382"/>
      <c r="GO14" s="382"/>
      <c r="GP14" s="382"/>
      <c r="GQ14" s="382"/>
      <c r="GR14" s="382"/>
      <c r="GS14" s="382"/>
      <c r="GT14" s="382"/>
      <c r="GU14" s="382"/>
      <c r="GV14" s="382"/>
      <c r="GW14" s="382"/>
      <c r="GX14" s="382"/>
      <c r="GY14" s="382"/>
      <c r="GZ14" s="382"/>
      <c r="HA14" s="382"/>
      <c r="HB14" s="382"/>
      <c r="HC14" s="382"/>
      <c r="HD14" s="382"/>
      <c r="HE14" s="382"/>
      <c r="HF14" s="382"/>
      <c r="HG14" s="382"/>
      <c r="HH14" s="382"/>
      <c r="HI14" s="382"/>
      <c r="HJ14" s="382"/>
      <c r="HK14" s="382"/>
      <c r="HL14" s="382"/>
      <c r="HM14" s="382"/>
      <c r="HN14" s="382"/>
      <c r="HO14" s="382"/>
      <c r="HP14" s="382"/>
      <c r="HQ14" s="382"/>
      <c r="HR14" s="382"/>
      <c r="HS14" s="382"/>
      <c r="HT14" s="382"/>
      <c r="HU14" s="382"/>
      <c r="HV14" s="382"/>
      <c r="HW14" s="382"/>
      <c r="HX14" s="382"/>
      <c r="HY14" s="382"/>
      <c r="HZ14" s="382"/>
      <c r="IA14" s="382"/>
      <c r="IB14" s="382"/>
      <c r="IC14" s="382"/>
      <c r="ID14" s="382"/>
      <c r="IE14" s="382"/>
      <c r="IF14" s="382"/>
      <c r="IG14" s="382"/>
      <c r="IH14" s="382"/>
      <c r="II14" s="382"/>
      <c r="IJ14" s="382"/>
      <c r="IK14" s="382"/>
      <c r="IL14" s="382"/>
      <c r="IM14" s="382"/>
      <c r="IN14" s="382"/>
      <c r="IO14" s="382"/>
      <c r="IP14" s="382"/>
      <c r="IQ14" s="382"/>
      <c r="IR14" s="382"/>
      <c r="IS14" s="382"/>
      <c r="IT14" s="382"/>
      <c r="IU14" s="382"/>
      <c r="IV14" s="382"/>
      <c r="IW14" s="382"/>
      <c r="IX14" s="382"/>
      <c r="IY14" s="382"/>
      <c r="IZ14" s="382"/>
      <c r="JA14" s="382"/>
      <c r="JB14" s="382"/>
      <c r="JC14" s="382"/>
      <c r="JD14" s="382"/>
      <c r="JE14" s="382"/>
      <c r="JF14" s="382"/>
      <c r="JG14" s="382"/>
      <c r="JH14" s="382"/>
      <c r="JI14" s="382"/>
      <c r="JJ14" s="382"/>
      <c r="JK14" s="382"/>
      <c r="JL14" s="382"/>
      <c r="JM14" s="382"/>
      <c r="JN14" s="382"/>
      <c r="JO14" s="382"/>
      <c r="JP14" s="382"/>
      <c r="JQ14" s="382"/>
      <c r="JR14" s="382"/>
      <c r="JS14" s="382"/>
      <c r="JT14" s="382"/>
      <c r="JU14" s="382"/>
      <c r="JV14" s="382"/>
      <c r="JW14" s="382"/>
      <c r="JX14" s="382"/>
      <c r="JY14" s="382"/>
      <c r="JZ14" s="382"/>
      <c r="KA14" s="382"/>
      <c r="KB14" s="382"/>
      <c r="KC14" s="382"/>
      <c r="KD14" s="382"/>
      <c r="KE14" s="382"/>
      <c r="KF14" s="382"/>
      <c r="KG14" s="382"/>
      <c r="KH14" s="382"/>
      <c r="KI14" s="382"/>
      <c r="KJ14" s="382"/>
      <c r="KK14" s="382"/>
      <c r="KL14" s="382"/>
      <c r="KM14" s="382"/>
      <c r="KN14" s="382"/>
      <c r="KO14" s="382"/>
      <c r="KP14" s="382"/>
      <c r="KQ14" s="382"/>
      <c r="KR14" s="382"/>
      <c r="KS14" s="382"/>
      <c r="KT14" s="382"/>
      <c r="KU14" s="382"/>
      <c r="KV14" s="382"/>
      <c r="KW14" s="382"/>
      <c r="KX14" s="382"/>
      <c r="KY14" s="382"/>
      <c r="KZ14" s="382"/>
      <c r="LA14" s="382"/>
      <c r="LB14" s="382"/>
      <c r="LC14" s="382"/>
      <c r="LD14" s="382"/>
      <c r="LE14" s="382"/>
      <c r="LF14" s="382"/>
      <c r="LG14" s="382"/>
      <c r="LH14" s="382"/>
      <c r="LI14" s="382"/>
      <c r="LJ14" s="382"/>
      <c r="LK14" s="382"/>
      <c r="LL14" s="382"/>
      <c r="LM14" s="382"/>
      <c r="LN14" s="382"/>
      <c r="LO14" s="382"/>
      <c r="LP14" s="382"/>
      <c r="LQ14" s="382"/>
      <c r="LR14" s="382"/>
      <c r="LS14" s="382"/>
      <c r="LT14" s="382"/>
      <c r="LU14" s="382"/>
      <c r="LV14" s="382"/>
      <c r="LW14" s="382"/>
      <c r="LX14" s="382"/>
      <c r="LY14" s="382"/>
      <c r="LZ14" s="382"/>
      <c r="MA14" s="382"/>
      <c r="MB14" s="382"/>
      <c r="MC14" s="382"/>
      <c r="MD14" s="382"/>
      <c r="ME14" s="382"/>
      <c r="MF14" s="382"/>
      <c r="MG14" s="382"/>
      <c r="MH14" s="382"/>
      <c r="MI14" s="382"/>
      <c r="MJ14" s="382"/>
      <c r="MK14" s="382"/>
      <c r="ML14" s="382"/>
      <c r="MM14" s="382"/>
      <c r="MN14" s="382"/>
      <c r="MO14" s="382"/>
      <c r="MP14" s="382"/>
      <c r="MQ14" s="382"/>
      <c r="MR14" s="382"/>
      <c r="MS14" s="382"/>
      <c r="MT14" s="382"/>
      <c r="MU14" s="382"/>
      <c r="MV14" s="382"/>
      <c r="MW14" s="382"/>
      <c r="MX14" s="382"/>
      <c r="MY14" s="382"/>
      <c r="MZ14" s="382"/>
      <c r="NA14" s="382"/>
      <c r="NB14" s="382"/>
      <c r="NC14" s="382"/>
      <c r="ND14" s="382"/>
      <c r="NE14" s="382"/>
      <c r="NF14" s="382"/>
      <c r="NG14" s="382"/>
      <c r="NH14" s="382"/>
      <c r="NI14" s="382"/>
      <c r="NJ14" s="382"/>
      <c r="NK14" s="382"/>
      <c r="NL14" s="382"/>
      <c r="NM14" s="382"/>
      <c r="NN14" s="382"/>
      <c r="NO14" s="382"/>
      <c r="NP14" s="382"/>
      <c r="NQ14" s="382"/>
      <c r="NR14" s="382"/>
      <c r="NS14" s="382"/>
      <c r="NT14" s="382"/>
      <c r="NU14" s="382"/>
      <c r="NV14" s="382"/>
      <c r="NW14" s="382"/>
      <c r="NX14" s="382"/>
      <c r="NY14" s="382"/>
      <c r="NZ14" s="382"/>
      <c r="OA14" s="382"/>
      <c r="OB14" s="382"/>
      <c r="OC14" s="382"/>
      <c r="OD14" s="382"/>
      <c r="OE14" s="382"/>
      <c r="OF14" s="382"/>
      <c r="OG14" s="382"/>
      <c r="OH14" s="382"/>
      <c r="OI14" s="382"/>
      <c r="OJ14" s="382"/>
      <c r="OK14" s="382"/>
      <c r="OL14" s="382"/>
      <c r="OM14" s="382"/>
      <c r="ON14" s="382"/>
      <c r="OO14" s="382"/>
      <c r="OP14" s="382"/>
      <c r="OQ14" s="382"/>
      <c r="OR14" s="382"/>
      <c r="OS14" s="382"/>
      <c r="OT14" s="382"/>
      <c r="OU14" s="382"/>
      <c r="OV14" s="382"/>
      <c r="OW14" s="382"/>
      <c r="OX14" s="382"/>
      <c r="OY14" s="382"/>
      <c r="OZ14" s="382"/>
      <c r="PA14" s="382"/>
      <c r="PB14" s="382"/>
      <c r="PC14" s="382"/>
      <c r="PD14" s="382"/>
      <c r="PE14" s="382"/>
      <c r="PF14" s="382"/>
      <c r="PG14" s="382"/>
      <c r="PH14" s="382"/>
      <c r="PI14" s="382"/>
      <c r="PJ14" s="382"/>
      <c r="PK14" s="382"/>
      <c r="PL14" s="382"/>
      <c r="PM14" s="382"/>
      <c r="PN14" s="382"/>
      <c r="PO14" s="382"/>
      <c r="PP14" s="382"/>
      <c r="PQ14" s="382"/>
      <c r="PR14" s="382"/>
      <c r="PS14" s="382"/>
      <c r="PT14" s="382"/>
      <c r="PU14" s="382"/>
      <c r="PV14" s="382"/>
      <c r="PW14" s="382"/>
      <c r="PX14" s="382"/>
      <c r="PY14" s="382"/>
      <c r="PZ14" s="382"/>
      <c r="QA14" s="382"/>
      <c r="QB14" s="382"/>
      <c r="QC14" s="382"/>
      <c r="QD14" s="382"/>
      <c r="QE14" s="382"/>
      <c r="QF14" s="382"/>
    </row>
    <row r="15" spans="1:448" s="258" customFormat="1" ht="15">
      <c r="A15" s="1460"/>
      <c r="B15" s="299" t="s">
        <v>56</v>
      </c>
      <c r="C15" s="300" t="s">
        <v>419</v>
      </c>
      <c r="D15" s="81">
        <v>30</v>
      </c>
      <c r="E15" s="332">
        <f t="shared" si="0"/>
        <v>6.3743887872001873E-2</v>
      </c>
      <c r="F15" s="304" t="s">
        <v>162</v>
      </c>
      <c r="G15" s="82">
        <v>500</v>
      </c>
      <c r="H15" s="306">
        <v>0.09</v>
      </c>
      <c r="I15" s="376">
        <v>0.95</v>
      </c>
      <c r="J15" s="376">
        <v>0.95</v>
      </c>
      <c r="K15" s="376">
        <f t="shared" si="4"/>
        <v>0</v>
      </c>
      <c r="L15" s="82">
        <f t="shared" si="5"/>
        <v>45</v>
      </c>
      <c r="M15" s="1426">
        <v>129.4375</v>
      </c>
      <c r="N15" s="1426">
        <f t="shared" si="1"/>
        <v>475</v>
      </c>
      <c r="O15" s="1426">
        <f t="shared" si="2"/>
        <v>0</v>
      </c>
      <c r="P15" s="1426">
        <f t="shared" si="6"/>
        <v>475</v>
      </c>
      <c r="Q15" s="1426">
        <v>0</v>
      </c>
      <c r="R15" s="1423">
        <f t="shared" si="7"/>
        <v>604.4375</v>
      </c>
      <c r="S15" s="1423">
        <f t="shared" si="8"/>
        <v>604.4375</v>
      </c>
      <c r="T15" s="376">
        <v>0</v>
      </c>
      <c r="U15" s="1423">
        <f t="shared" si="9"/>
        <v>560.7026901669758</v>
      </c>
      <c r="V15" s="1423">
        <f t="shared" si="10"/>
        <v>560.7026901669758</v>
      </c>
      <c r="W15" s="1423">
        <f t="shared" si="11"/>
        <v>0</v>
      </c>
      <c r="X15" s="376">
        <f>IF(L15=0,0,(HLOOKUP(F15,GasAvoidedCosts!$C$6:$N$36,D15+1,FALSE)))</f>
        <v>11.242394187140158</v>
      </c>
      <c r="Y15" s="1423">
        <f t="shared" si="3"/>
        <v>505.90773842130716</v>
      </c>
      <c r="Z15" s="80">
        <f t="shared" si="12"/>
        <v>0.90227449822052597</v>
      </c>
      <c r="AA15" s="80">
        <f t="shared" si="13"/>
        <v>0.90227449822052597</v>
      </c>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c r="BQ15" s="382"/>
      <c r="BR15" s="382"/>
      <c r="BS15" s="382"/>
      <c r="BT15" s="382"/>
      <c r="BU15" s="382"/>
      <c r="BV15" s="382"/>
      <c r="BW15" s="382"/>
      <c r="BX15" s="382"/>
      <c r="BY15" s="382"/>
      <c r="BZ15" s="382"/>
      <c r="CA15" s="382"/>
      <c r="CB15" s="382"/>
      <c r="CC15" s="382"/>
      <c r="CD15" s="382"/>
      <c r="CE15" s="382"/>
      <c r="CF15" s="382"/>
      <c r="CG15" s="382"/>
      <c r="CH15" s="382"/>
      <c r="CI15" s="382"/>
      <c r="CJ15" s="382"/>
      <c r="CK15" s="382"/>
      <c r="CL15" s="382"/>
      <c r="CM15" s="382"/>
      <c r="CN15" s="382"/>
      <c r="CO15" s="382"/>
      <c r="CP15" s="382"/>
      <c r="CQ15" s="382"/>
      <c r="CR15" s="382"/>
      <c r="CS15" s="382"/>
      <c r="CT15" s="382"/>
      <c r="CU15" s="382"/>
      <c r="CV15" s="382"/>
      <c r="CW15" s="382"/>
      <c r="CX15" s="382"/>
      <c r="CY15" s="382"/>
      <c r="CZ15" s="382"/>
      <c r="DA15" s="382"/>
      <c r="DB15" s="382"/>
      <c r="DC15" s="382"/>
      <c r="DD15" s="382"/>
      <c r="DE15" s="382"/>
      <c r="DF15" s="382"/>
      <c r="DG15" s="382"/>
      <c r="DH15" s="382"/>
      <c r="DI15" s="382"/>
      <c r="DJ15" s="382"/>
      <c r="DK15" s="382"/>
      <c r="DL15" s="382"/>
      <c r="DM15" s="382"/>
      <c r="DN15" s="382"/>
      <c r="DO15" s="382"/>
      <c r="DP15" s="382"/>
      <c r="DQ15" s="382"/>
      <c r="DR15" s="382"/>
      <c r="DS15" s="382"/>
      <c r="DT15" s="382"/>
      <c r="DU15" s="382"/>
      <c r="DV15" s="382"/>
      <c r="DW15" s="382"/>
      <c r="DX15" s="382"/>
      <c r="DY15" s="382"/>
      <c r="DZ15" s="382"/>
      <c r="EA15" s="382"/>
      <c r="EB15" s="382"/>
      <c r="EC15" s="382"/>
      <c r="ED15" s="382"/>
      <c r="EE15" s="382"/>
      <c r="EF15" s="382"/>
      <c r="EG15" s="382"/>
      <c r="EH15" s="382"/>
      <c r="EI15" s="382"/>
      <c r="EJ15" s="382"/>
      <c r="EK15" s="382"/>
      <c r="EL15" s="382"/>
      <c r="EM15" s="382"/>
      <c r="EN15" s="382"/>
      <c r="EO15" s="382"/>
      <c r="EP15" s="382"/>
      <c r="EQ15" s="382"/>
      <c r="ER15" s="382"/>
      <c r="ES15" s="382"/>
      <c r="ET15" s="382"/>
      <c r="EU15" s="382"/>
      <c r="EV15" s="382"/>
      <c r="EW15" s="382"/>
      <c r="EX15" s="382"/>
      <c r="EY15" s="382"/>
      <c r="EZ15" s="382"/>
      <c r="FA15" s="382"/>
      <c r="FB15" s="382"/>
      <c r="FC15" s="382"/>
      <c r="FD15" s="382"/>
      <c r="FE15" s="382"/>
      <c r="FF15" s="382"/>
      <c r="FG15" s="382"/>
      <c r="FH15" s="382"/>
      <c r="FI15" s="382"/>
      <c r="FJ15" s="382"/>
      <c r="FK15" s="382"/>
      <c r="FL15" s="382"/>
      <c r="FM15" s="382"/>
      <c r="FN15" s="382"/>
      <c r="FO15" s="382"/>
      <c r="FP15" s="382"/>
      <c r="FQ15" s="382"/>
      <c r="FR15" s="382"/>
      <c r="FS15" s="382"/>
      <c r="FT15" s="382"/>
      <c r="FU15" s="382"/>
      <c r="FV15" s="382"/>
      <c r="FW15" s="382"/>
      <c r="FX15" s="382"/>
      <c r="FY15" s="382"/>
      <c r="FZ15" s="382"/>
      <c r="GA15" s="382"/>
      <c r="GB15" s="382"/>
      <c r="GC15" s="382"/>
      <c r="GD15" s="382"/>
      <c r="GE15" s="382"/>
      <c r="GF15" s="382"/>
      <c r="GG15" s="382"/>
      <c r="GH15" s="382"/>
      <c r="GI15" s="382"/>
      <c r="GJ15" s="382"/>
      <c r="GK15" s="382"/>
      <c r="GL15" s="382"/>
      <c r="GM15" s="382"/>
      <c r="GN15" s="382"/>
      <c r="GO15" s="382"/>
      <c r="GP15" s="382"/>
      <c r="GQ15" s="382"/>
      <c r="GR15" s="382"/>
      <c r="GS15" s="382"/>
      <c r="GT15" s="382"/>
      <c r="GU15" s="382"/>
      <c r="GV15" s="382"/>
      <c r="GW15" s="382"/>
      <c r="GX15" s="382"/>
      <c r="GY15" s="382"/>
      <c r="GZ15" s="382"/>
      <c r="HA15" s="382"/>
      <c r="HB15" s="382"/>
      <c r="HC15" s="382"/>
      <c r="HD15" s="382"/>
      <c r="HE15" s="382"/>
      <c r="HF15" s="382"/>
      <c r="HG15" s="382"/>
      <c r="HH15" s="382"/>
      <c r="HI15" s="382"/>
      <c r="HJ15" s="382"/>
      <c r="HK15" s="382"/>
      <c r="HL15" s="382"/>
      <c r="HM15" s="382"/>
      <c r="HN15" s="382"/>
      <c r="HO15" s="382"/>
      <c r="HP15" s="382"/>
      <c r="HQ15" s="382"/>
      <c r="HR15" s="382"/>
      <c r="HS15" s="382"/>
      <c r="HT15" s="382"/>
      <c r="HU15" s="382"/>
      <c r="HV15" s="382"/>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2"/>
      <c r="IV15" s="382"/>
      <c r="IW15" s="382"/>
      <c r="IX15" s="382"/>
      <c r="IY15" s="382"/>
      <c r="IZ15" s="382"/>
      <c r="JA15" s="382"/>
      <c r="JB15" s="382"/>
      <c r="JC15" s="382"/>
      <c r="JD15" s="382"/>
      <c r="JE15" s="382"/>
      <c r="JF15" s="382"/>
      <c r="JG15" s="382"/>
      <c r="JH15" s="382"/>
      <c r="JI15" s="382"/>
      <c r="JJ15" s="382"/>
      <c r="JK15" s="382"/>
      <c r="JL15" s="382"/>
      <c r="JM15" s="382"/>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c r="MH15" s="382"/>
      <c r="MI15" s="382"/>
      <c r="MJ15" s="382"/>
      <c r="MK15" s="382"/>
      <c r="ML15" s="382"/>
      <c r="MM15" s="382"/>
      <c r="MN15" s="382"/>
      <c r="MO15" s="382"/>
      <c r="MP15" s="382"/>
      <c r="MQ15" s="382"/>
      <c r="MR15" s="382"/>
      <c r="MS15" s="382"/>
      <c r="MT15" s="382"/>
      <c r="MU15" s="382"/>
      <c r="MV15" s="382"/>
      <c r="MW15" s="382"/>
      <c r="MX15" s="382"/>
      <c r="MY15" s="382"/>
      <c r="MZ15" s="382"/>
      <c r="NA15" s="382"/>
      <c r="NB15" s="382"/>
      <c r="NC15" s="382"/>
      <c r="ND15" s="382"/>
      <c r="NE15" s="382"/>
      <c r="NF15" s="382"/>
      <c r="NG15" s="382"/>
      <c r="NH15" s="382"/>
      <c r="NI15" s="382"/>
      <c r="NJ15" s="382"/>
      <c r="NK15" s="382"/>
      <c r="NL15" s="382"/>
      <c r="NM15" s="382"/>
      <c r="NN15" s="382"/>
      <c r="NO15" s="382"/>
      <c r="NP15" s="382"/>
      <c r="NQ15" s="382"/>
      <c r="NR15" s="382"/>
      <c r="NS15" s="382"/>
      <c r="NT15" s="382"/>
      <c r="NU15" s="382"/>
      <c r="NV15" s="382"/>
      <c r="NW15" s="382"/>
      <c r="NX15" s="382"/>
      <c r="NY15" s="382"/>
      <c r="NZ15" s="382"/>
      <c r="OA15" s="382"/>
      <c r="OB15" s="382"/>
      <c r="OC15" s="382"/>
      <c r="OD15" s="382"/>
      <c r="OE15" s="382"/>
      <c r="OF15" s="382"/>
      <c r="OG15" s="382"/>
      <c r="OH15" s="382"/>
      <c r="OI15" s="382"/>
      <c r="OJ15" s="382"/>
      <c r="OK15" s="382"/>
      <c r="OL15" s="382"/>
      <c r="OM15" s="382"/>
      <c r="ON15" s="382"/>
      <c r="OO15" s="382"/>
      <c r="OP15" s="382"/>
      <c r="OQ15" s="382"/>
      <c r="OR15" s="382"/>
      <c r="OS15" s="382"/>
      <c r="OT15" s="382"/>
      <c r="OU15" s="382"/>
      <c r="OV15" s="382"/>
      <c r="OW15" s="382"/>
      <c r="OX15" s="382"/>
      <c r="OY15" s="382"/>
      <c r="OZ15" s="382"/>
      <c r="PA15" s="382"/>
      <c r="PB15" s="382"/>
      <c r="PC15" s="382"/>
      <c r="PD15" s="382"/>
      <c r="PE15" s="382"/>
      <c r="PF15" s="382"/>
      <c r="PG15" s="382"/>
      <c r="PH15" s="382"/>
      <c r="PI15" s="382"/>
      <c r="PJ15" s="382"/>
      <c r="PK15" s="382"/>
      <c r="PL15" s="382"/>
      <c r="PM15" s="382"/>
      <c r="PN15" s="382"/>
      <c r="PO15" s="382"/>
      <c r="PP15" s="382"/>
      <c r="PQ15" s="382"/>
      <c r="PR15" s="382"/>
      <c r="PS15" s="382"/>
      <c r="PT15" s="382"/>
      <c r="PU15" s="382"/>
      <c r="PV15" s="382"/>
      <c r="PW15" s="382"/>
      <c r="PX15" s="382"/>
      <c r="PY15" s="382"/>
      <c r="PZ15" s="382"/>
      <c r="QA15" s="382"/>
      <c r="QB15" s="382"/>
      <c r="QC15" s="382"/>
      <c r="QD15" s="382"/>
      <c r="QE15" s="382"/>
      <c r="QF15" s="382"/>
    </row>
    <row r="16" spans="1:448" s="258" customFormat="1" ht="15">
      <c r="A16" s="1460"/>
      <c r="B16" s="299" t="s">
        <v>56</v>
      </c>
      <c r="C16" s="300" t="s">
        <v>420</v>
      </c>
      <c r="D16" s="81">
        <v>30</v>
      </c>
      <c r="E16" s="332">
        <f t="shared" si="0"/>
        <v>3.6244774644020259</v>
      </c>
      <c r="F16" s="304" t="s">
        <v>162</v>
      </c>
      <c r="G16" s="307">
        <v>28430</v>
      </c>
      <c r="H16" s="306">
        <v>0.09</v>
      </c>
      <c r="I16" s="376">
        <v>0.95</v>
      </c>
      <c r="J16" s="376">
        <v>0.95</v>
      </c>
      <c r="K16" s="376">
        <f t="shared" si="4"/>
        <v>0</v>
      </c>
      <c r="L16" s="82">
        <f t="shared" si="5"/>
        <v>2558.6999999999998</v>
      </c>
      <c r="M16" s="1426">
        <v>7359.8162499999999</v>
      </c>
      <c r="N16" s="1426">
        <f t="shared" si="1"/>
        <v>27008.5</v>
      </c>
      <c r="O16" s="1426">
        <f t="shared" si="2"/>
        <v>0</v>
      </c>
      <c r="P16" s="1426">
        <f t="shared" si="6"/>
        <v>27008.5</v>
      </c>
      <c r="Q16" s="1426">
        <v>0</v>
      </c>
      <c r="R16" s="1423">
        <f t="shared" si="7"/>
        <v>34368.316250000003</v>
      </c>
      <c r="S16" s="1423">
        <f t="shared" si="8"/>
        <v>34368.316250000003</v>
      </c>
      <c r="T16" s="376">
        <v>0</v>
      </c>
      <c r="U16" s="1423">
        <f t="shared" si="9"/>
        <v>31881.55496289425</v>
      </c>
      <c r="V16" s="1423">
        <f t="shared" si="10"/>
        <v>31881.55496289425</v>
      </c>
      <c r="W16" s="1423">
        <f t="shared" si="11"/>
        <v>0</v>
      </c>
      <c r="X16" s="376">
        <f>IF(L16=0,0,(HLOOKUP(F16,GasAvoidedCosts!$C$6:$N$36,D16+1,FALSE)))</f>
        <v>11.242394187140158</v>
      </c>
      <c r="Y16" s="1423">
        <f t="shared" si="3"/>
        <v>28765.914006635521</v>
      </c>
      <c r="Z16" s="80">
        <f t="shared" si="12"/>
        <v>0.90227449822052574</v>
      </c>
      <c r="AA16" s="80">
        <f t="shared" si="13"/>
        <v>0.90227449822052574</v>
      </c>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c r="BQ16" s="382"/>
      <c r="BR16" s="382"/>
      <c r="BS16" s="382"/>
      <c r="BT16" s="382"/>
      <c r="BU16" s="382"/>
      <c r="BV16" s="382"/>
      <c r="BW16" s="382"/>
      <c r="BX16" s="382"/>
      <c r="BY16" s="382"/>
      <c r="BZ16" s="382"/>
      <c r="CA16" s="382"/>
      <c r="CB16" s="382"/>
      <c r="CC16" s="382"/>
      <c r="CD16" s="382"/>
      <c r="CE16" s="382"/>
      <c r="CF16" s="382"/>
      <c r="CG16" s="382"/>
      <c r="CH16" s="382"/>
      <c r="CI16" s="382"/>
      <c r="CJ16" s="382"/>
      <c r="CK16" s="382"/>
      <c r="CL16" s="382"/>
      <c r="CM16" s="382"/>
      <c r="CN16" s="382"/>
      <c r="CO16" s="382"/>
      <c r="CP16" s="382"/>
      <c r="CQ16" s="382"/>
      <c r="CR16" s="382"/>
      <c r="CS16" s="382"/>
      <c r="CT16" s="382"/>
      <c r="CU16" s="382"/>
      <c r="CV16" s="382"/>
      <c r="CW16" s="382"/>
      <c r="CX16" s="382"/>
      <c r="CY16" s="382"/>
      <c r="CZ16" s="382"/>
      <c r="DA16" s="382"/>
      <c r="DB16" s="382"/>
      <c r="DC16" s="382"/>
      <c r="DD16" s="382"/>
      <c r="DE16" s="382"/>
      <c r="DF16" s="382"/>
      <c r="DG16" s="382"/>
      <c r="DH16" s="382"/>
      <c r="DI16" s="382"/>
      <c r="DJ16" s="382"/>
      <c r="DK16" s="382"/>
      <c r="DL16" s="382"/>
      <c r="DM16" s="382"/>
      <c r="DN16" s="382"/>
      <c r="DO16" s="382"/>
      <c r="DP16" s="382"/>
      <c r="DQ16" s="382"/>
      <c r="DR16" s="382"/>
      <c r="DS16" s="382"/>
      <c r="DT16" s="382"/>
      <c r="DU16" s="382"/>
      <c r="DV16" s="382"/>
      <c r="DW16" s="382"/>
      <c r="DX16" s="382"/>
      <c r="DY16" s="382"/>
      <c r="DZ16" s="382"/>
      <c r="EA16" s="382"/>
      <c r="EB16" s="382"/>
      <c r="EC16" s="382"/>
      <c r="ED16" s="382"/>
      <c r="EE16" s="382"/>
      <c r="EF16" s="382"/>
      <c r="EG16" s="382"/>
      <c r="EH16" s="382"/>
      <c r="EI16" s="382"/>
      <c r="EJ16" s="382"/>
      <c r="EK16" s="382"/>
      <c r="EL16" s="382"/>
      <c r="EM16" s="382"/>
      <c r="EN16" s="382"/>
      <c r="EO16" s="382"/>
      <c r="EP16" s="382"/>
      <c r="EQ16" s="382"/>
      <c r="ER16" s="382"/>
      <c r="ES16" s="382"/>
      <c r="ET16" s="382"/>
      <c r="EU16" s="382"/>
      <c r="EV16" s="382"/>
      <c r="EW16" s="382"/>
      <c r="EX16" s="382"/>
      <c r="EY16" s="382"/>
      <c r="EZ16" s="382"/>
      <c r="FA16" s="382"/>
      <c r="FB16" s="382"/>
      <c r="FC16" s="382"/>
      <c r="FD16" s="382"/>
      <c r="FE16" s="382"/>
      <c r="FF16" s="382"/>
      <c r="FG16" s="382"/>
      <c r="FH16" s="382"/>
      <c r="FI16" s="382"/>
      <c r="FJ16" s="382"/>
      <c r="FK16" s="382"/>
      <c r="FL16" s="382"/>
      <c r="FM16" s="382"/>
      <c r="FN16" s="382"/>
      <c r="FO16" s="382"/>
      <c r="FP16" s="382"/>
      <c r="FQ16" s="382"/>
      <c r="FR16" s="382"/>
      <c r="FS16" s="382"/>
      <c r="FT16" s="382"/>
      <c r="FU16" s="382"/>
      <c r="FV16" s="382"/>
      <c r="FW16" s="382"/>
      <c r="FX16" s="382"/>
      <c r="FY16" s="382"/>
      <c r="FZ16" s="382"/>
      <c r="GA16" s="382"/>
      <c r="GB16" s="382"/>
      <c r="GC16" s="382"/>
      <c r="GD16" s="382"/>
      <c r="GE16" s="382"/>
      <c r="GF16" s="382"/>
      <c r="GG16" s="382"/>
      <c r="GH16" s="382"/>
      <c r="GI16" s="382"/>
      <c r="GJ16" s="382"/>
      <c r="GK16" s="382"/>
      <c r="GL16" s="382"/>
      <c r="GM16" s="382"/>
      <c r="GN16" s="382"/>
      <c r="GO16" s="382"/>
      <c r="GP16" s="382"/>
      <c r="GQ16" s="382"/>
      <c r="GR16" s="382"/>
      <c r="GS16" s="382"/>
      <c r="GT16" s="382"/>
      <c r="GU16" s="382"/>
      <c r="GV16" s="382"/>
      <c r="GW16" s="382"/>
      <c r="GX16" s="382"/>
      <c r="GY16" s="382"/>
      <c r="GZ16" s="382"/>
      <c r="HA16" s="382"/>
      <c r="HB16" s="382"/>
      <c r="HC16" s="382"/>
      <c r="HD16" s="382"/>
      <c r="HE16" s="382"/>
      <c r="HF16" s="382"/>
      <c r="HG16" s="382"/>
      <c r="HH16" s="382"/>
      <c r="HI16" s="382"/>
      <c r="HJ16" s="382"/>
      <c r="HK16" s="382"/>
      <c r="HL16" s="382"/>
      <c r="HM16" s="382"/>
      <c r="HN16" s="382"/>
      <c r="HO16" s="382"/>
      <c r="HP16" s="382"/>
      <c r="HQ16" s="382"/>
      <c r="HR16" s="382"/>
      <c r="HS16" s="382"/>
      <c r="HT16" s="382"/>
      <c r="HU16" s="382"/>
      <c r="HV16" s="382"/>
      <c r="HW16" s="382"/>
      <c r="HX16" s="382"/>
      <c r="HY16" s="382"/>
      <c r="HZ16" s="382"/>
      <c r="IA16" s="382"/>
      <c r="IB16" s="382"/>
      <c r="IC16" s="382"/>
      <c r="ID16" s="382"/>
      <c r="IE16" s="382"/>
      <c r="IF16" s="382"/>
      <c r="IG16" s="382"/>
      <c r="IH16" s="382"/>
      <c r="II16" s="382"/>
      <c r="IJ16" s="382"/>
      <c r="IK16" s="382"/>
      <c r="IL16" s="382"/>
      <c r="IM16" s="382"/>
      <c r="IN16" s="382"/>
      <c r="IO16" s="382"/>
      <c r="IP16" s="382"/>
      <c r="IQ16" s="382"/>
      <c r="IR16" s="382"/>
      <c r="IS16" s="382"/>
      <c r="IT16" s="382"/>
      <c r="IU16" s="382"/>
      <c r="IV16" s="382"/>
      <c r="IW16" s="382"/>
      <c r="IX16" s="382"/>
      <c r="IY16" s="382"/>
      <c r="IZ16" s="382"/>
      <c r="JA16" s="382"/>
      <c r="JB16" s="382"/>
      <c r="JC16" s="382"/>
      <c r="JD16" s="382"/>
      <c r="JE16" s="382"/>
      <c r="JF16" s="382"/>
      <c r="JG16" s="382"/>
      <c r="JH16" s="382"/>
      <c r="JI16" s="382"/>
      <c r="JJ16" s="382"/>
      <c r="JK16" s="382"/>
      <c r="JL16" s="382"/>
      <c r="JM16" s="382"/>
      <c r="JN16" s="382"/>
      <c r="JO16" s="382"/>
      <c r="JP16" s="382"/>
      <c r="JQ16" s="382"/>
      <c r="JR16" s="382"/>
      <c r="JS16" s="382"/>
      <c r="JT16" s="382"/>
      <c r="JU16" s="382"/>
      <c r="JV16" s="382"/>
      <c r="JW16" s="382"/>
      <c r="JX16" s="382"/>
      <c r="JY16" s="382"/>
      <c r="JZ16" s="382"/>
      <c r="KA16" s="382"/>
      <c r="KB16" s="382"/>
      <c r="KC16" s="382"/>
      <c r="KD16" s="382"/>
      <c r="KE16" s="382"/>
      <c r="KF16" s="382"/>
      <c r="KG16" s="382"/>
      <c r="KH16" s="382"/>
      <c r="KI16" s="382"/>
      <c r="KJ16" s="382"/>
      <c r="KK16" s="382"/>
      <c r="KL16" s="382"/>
      <c r="KM16" s="382"/>
      <c r="KN16" s="382"/>
      <c r="KO16" s="382"/>
      <c r="KP16" s="382"/>
      <c r="KQ16" s="382"/>
      <c r="KR16" s="382"/>
      <c r="KS16" s="382"/>
      <c r="KT16" s="382"/>
      <c r="KU16" s="382"/>
      <c r="KV16" s="382"/>
      <c r="KW16" s="382"/>
      <c r="KX16" s="382"/>
      <c r="KY16" s="382"/>
      <c r="KZ16" s="382"/>
      <c r="LA16" s="382"/>
      <c r="LB16" s="382"/>
      <c r="LC16" s="382"/>
      <c r="LD16" s="382"/>
      <c r="LE16" s="382"/>
      <c r="LF16" s="382"/>
      <c r="LG16" s="382"/>
      <c r="LH16" s="382"/>
      <c r="LI16" s="382"/>
      <c r="LJ16" s="382"/>
      <c r="LK16" s="382"/>
      <c r="LL16" s="382"/>
      <c r="LM16" s="382"/>
      <c r="LN16" s="382"/>
      <c r="LO16" s="382"/>
      <c r="LP16" s="382"/>
      <c r="LQ16" s="382"/>
      <c r="LR16" s="382"/>
      <c r="LS16" s="382"/>
      <c r="LT16" s="382"/>
      <c r="LU16" s="382"/>
      <c r="LV16" s="382"/>
      <c r="LW16" s="382"/>
      <c r="LX16" s="382"/>
      <c r="LY16" s="382"/>
      <c r="LZ16" s="382"/>
      <c r="MA16" s="382"/>
      <c r="MB16" s="382"/>
      <c r="MC16" s="382"/>
      <c r="MD16" s="382"/>
      <c r="ME16" s="382"/>
      <c r="MF16" s="382"/>
      <c r="MG16" s="382"/>
      <c r="MH16" s="382"/>
      <c r="MI16" s="382"/>
      <c r="MJ16" s="382"/>
      <c r="MK16" s="382"/>
      <c r="ML16" s="382"/>
      <c r="MM16" s="382"/>
      <c r="MN16" s="382"/>
      <c r="MO16" s="382"/>
      <c r="MP16" s="382"/>
      <c r="MQ16" s="382"/>
      <c r="MR16" s="382"/>
      <c r="MS16" s="382"/>
      <c r="MT16" s="382"/>
      <c r="MU16" s="382"/>
      <c r="MV16" s="382"/>
      <c r="MW16" s="382"/>
      <c r="MX16" s="382"/>
      <c r="MY16" s="382"/>
      <c r="MZ16" s="382"/>
      <c r="NA16" s="382"/>
      <c r="NB16" s="382"/>
      <c r="NC16" s="382"/>
      <c r="ND16" s="382"/>
      <c r="NE16" s="382"/>
      <c r="NF16" s="382"/>
      <c r="NG16" s="382"/>
      <c r="NH16" s="382"/>
      <c r="NI16" s="382"/>
      <c r="NJ16" s="382"/>
      <c r="NK16" s="382"/>
      <c r="NL16" s="382"/>
      <c r="NM16" s="382"/>
      <c r="NN16" s="382"/>
      <c r="NO16" s="382"/>
      <c r="NP16" s="382"/>
      <c r="NQ16" s="382"/>
      <c r="NR16" s="382"/>
      <c r="NS16" s="382"/>
      <c r="NT16" s="382"/>
      <c r="NU16" s="382"/>
      <c r="NV16" s="382"/>
      <c r="NW16" s="382"/>
      <c r="NX16" s="382"/>
      <c r="NY16" s="382"/>
      <c r="NZ16" s="382"/>
      <c r="OA16" s="382"/>
      <c r="OB16" s="382"/>
      <c r="OC16" s="382"/>
      <c r="OD16" s="382"/>
      <c r="OE16" s="382"/>
      <c r="OF16" s="382"/>
      <c r="OG16" s="382"/>
      <c r="OH16" s="382"/>
      <c r="OI16" s="382"/>
      <c r="OJ16" s="382"/>
      <c r="OK16" s="382"/>
      <c r="OL16" s="382"/>
      <c r="OM16" s="382"/>
      <c r="ON16" s="382"/>
      <c r="OO16" s="382"/>
      <c r="OP16" s="382"/>
      <c r="OQ16" s="382"/>
      <c r="OR16" s="382"/>
      <c r="OS16" s="382"/>
      <c r="OT16" s="382"/>
      <c r="OU16" s="382"/>
      <c r="OV16" s="382"/>
      <c r="OW16" s="382"/>
      <c r="OX16" s="382"/>
      <c r="OY16" s="382"/>
      <c r="OZ16" s="382"/>
      <c r="PA16" s="382"/>
      <c r="PB16" s="382"/>
      <c r="PC16" s="382"/>
      <c r="PD16" s="382"/>
      <c r="PE16" s="382"/>
      <c r="PF16" s="382"/>
      <c r="PG16" s="382"/>
      <c r="PH16" s="382"/>
      <c r="PI16" s="382"/>
      <c r="PJ16" s="382"/>
      <c r="PK16" s="382"/>
      <c r="PL16" s="382"/>
      <c r="PM16" s="382"/>
      <c r="PN16" s="382"/>
      <c r="PO16" s="382"/>
      <c r="PP16" s="382"/>
      <c r="PQ16" s="382"/>
      <c r="PR16" s="382"/>
      <c r="PS16" s="382"/>
      <c r="PT16" s="382"/>
      <c r="PU16" s="382"/>
      <c r="PV16" s="382"/>
      <c r="PW16" s="382"/>
      <c r="PX16" s="382"/>
      <c r="PY16" s="382"/>
      <c r="PZ16" s="382"/>
      <c r="QA16" s="382"/>
      <c r="QB16" s="382"/>
      <c r="QC16" s="382"/>
      <c r="QD16" s="382"/>
      <c r="QE16" s="382"/>
      <c r="QF16" s="382"/>
    </row>
    <row r="17" spans="1:448" s="258" customFormat="1" ht="15">
      <c r="A17" s="1460"/>
      <c r="B17" s="299" t="s">
        <v>56</v>
      </c>
      <c r="C17" s="300" t="s">
        <v>421</v>
      </c>
      <c r="D17" s="81">
        <v>30</v>
      </c>
      <c r="E17" s="332">
        <f t="shared" si="0"/>
        <v>4.2495925248001248E-2</v>
      </c>
      <c r="F17" s="304" t="s">
        <v>162</v>
      </c>
      <c r="G17" s="307">
        <v>500</v>
      </c>
      <c r="H17" s="306">
        <v>0.06</v>
      </c>
      <c r="I17" s="376">
        <v>0.7</v>
      </c>
      <c r="J17" s="376">
        <v>0.7</v>
      </c>
      <c r="K17" s="376">
        <f t="shared" si="4"/>
        <v>0</v>
      </c>
      <c r="L17" s="82">
        <f t="shared" si="5"/>
        <v>30</v>
      </c>
      <c r="M17" s="1426">
        <v>95.375</v>
      </c>
      <c r="N17" s="1426">
        <f t="shared" si="1"/>
        <v>350</v>
      </c>
      <c r="O17" s="1426">
        <f t="shared" si="2"/>
        <v>0</v>
      </c>
      <c r="P17" s="1426">
        <f t="shared" si="6"/>
        <v>350</v>
      </c>
      <c r="Q17" s="1426">
        <v>0</v>
      </c>
      <c r="R17" s="1423">
        <f t="shared" si="7"/>
        <v>445.375</v>
      </c>
      <c r="S17" s="1423">
        <f t="shared" si="8"/>
        <v>445.375</v>
      </c>
      <c r="T17" s="376">
        <v>0</v>
      </c>
      <c r="U17" s="1423">
        <f t="shared" si="9"/>
        <v>413.14935064935059</v>
      </c>
      <c r="V17" s="1423">
        <f t="shared" si="10"/>
        <v>413.14935064935059</v>
      </c>
      <c r="W17" s="1423">
        <f t="shared" si="11"/>
        <v>0</v>
      </c>
      <c r="X17" s="376">
        <f>IF(L17=0,0,(HLOOKUP(F17,GasAvoidedCosts!$C$6:$N$36,D17+1,FALSE)))</f>
        <v>11.242394187140158</v>
      </c>
      <c r="Y17" s="1423">
        <f t="shared" si="3"/>
        <v>337.27182561420477</v>
      </c>
      <c r="Z17" s="80">
        <f t="shared" si="12"/>
        <v>0.81634359362809494</v>
      </c>
      <c r="AA17" s="80">
        <f t="shared" si="13"/>
        <v>0.81634359362809494</v>
      </c>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c r="BQ17" s="382"/>
      <c r="BR17" s="382"/>
      <c r="BS17" s="382"/>
      <c r="BT17" s="382"/>
      <c r="BU17" s="382"/>
      <c r="BV17" s="382"/>
      <c r="BW17" s="382"/>
      <c r="BX17" s="382"/>
      <c r="BY17" s="382"/>
      <c r="BZ17" s="382"/>
      <c r="CA17" s="382"/>
      <c r="CB17" s="382"/>
      <c r="CC17" s="382"/>
      <c r="CD17" s="382"/>
      <c r="CE17" s="382"/>
      <c r="CF17" s="382"/>
      <c r="CG17" s="382"/>
      <c r="CH17" s="382"/>
      <c r="CI17" s="382"/>
      <c r="CJ17" s="382"/>
      <c r="CK17" s="382"/>
      <c r="CL17" s="382"/>
      <c r="CM17" s="382"/>
      <c r="CN17" s="382"/>
      <c r="CO17" s="382"/>
      <c r="CP17" s="382"/>
      <c r="CQ17" s="382"/>
      <c r="CR17" s="382"/>
      <c r="CS17" s="382"/>
      <c r="CT17" s="382"/>
      <c r="CU17" s="382"/>
      <c r="CV17" s="382"/>
      <c r="CW17" s="382"/>
      <c r="CX17" s="382"/>
      <c r="CY17" s="382"/>
      <c r="CZ17" s="382"/>
      <c r="DA17" s="382"/>
      <c r="DB17" s="382"/>
      <c r="DC17" s="382"/>
      <c r="DD17" s="382"/>
      <c r="DE17" s="382"/>
      <c r="DF17" s="382"/>
      <c r="DG17" s="382"/>
      <c r="DH17" s="382"/>
      <c r="DI17" s="382"/>
      <c r="DJ17" s="382"/>
      <c r="DK17" s="382"/>
      <c r="DL17" s="382"/>
      <c r="DM17" s="382"/>
      <c r="DN17" s="382"/>
      <c r="DO17" s="382"/>
      <c r="DP17" s="382"/>
      <c r="DQ17" s="382"/>
      <c r="DR17" s="382"/>
      <c r="DS17" s="382"/>
      <c r="DT17" s="382"/>
      <c r="DU17" s="382"/>
      <c r="DV17" s="382"/>
      <c r="DW17" s="382"/>
      <c r="DX17" s="382"/>
      <c r="DY17" s="382"/>
      <c r="DZ17" s="382"/>
      <c r="EA17" s="382"/>
      <c r="EB17" s="382"/>
      <c r="EC17" s="382"/>
      <c r="ED17" s="382"/>
      <c r="EE17" s="382"/>
      <c r="EF17" s="382"/>
      <c r="EG17" s="382"/>
      <c r="EH17" s="382"/>
      <c r="EI17" s="382"/>
      <c r="EJ17" s="382"/>
      <c r="EK17" s="382"/>
      <c r="EL17" s="382"/>
      <c r="EM17" s="382"/>
      <c r="EN17" s="382"/>
      <c r="EO17" s="382"/>
      <c r="EP17" s="382"/>
      <c r="EQ17" s="382"/>
      <c r="ER17" s="382"/>
      <c r="ES17" s="382"/>
      <c r="ET17" s="382"/>
      <c r="EU17" s="382"/>
      <c r="EV17" s="382"/>
      <c r="EW17" s="382"/>
      <c r="EX17" s="382"/>
      <c r="EY17" s="382"/>
      <c r="EZ17" s="382"/>
      <c r="FA17" s="382"/>
      <c r="FB17" s="382"/>
      <c r="FC17" s="382"/>
      <c r="FD17" s="382"/>
      <c r="FE17" s="382"/>
      <c r="FF17" s="382"/>
      <c r="FG17" s="382"/>
      <c r="FH17" s="382"/>
      <c r="FI17" s="382"/>
      <c r="FJ17" s="382"/>
      <c r="FK17" s="382"/>
      <c r="FL17" s="382"/>
      <c r="FM17" s="382"/>
      <c r="FN17" s="382"/>
      <c r="FO17" s="382"/>
      <c r="FP17" s="382"/>
      <c r="FQ17" s="382"/>
      <c r="FR17" s="382"/>
      <c r="FS17" s="382"/>
      <c r="FT17" s="382"/>
      <c r="FU17" s="382"/>
      <c r="FV17" s="382"/>
      <c r="FW17" s="382"/>
      <c r="FX17" s="382"/>
      <c r="FY17" s="382"/>
      <c r="FZ17" s="382"/>
      <c r="GA17" s="382"/>
      <c r="GB17" s="382"/>
      <c r="GC17" s="382"/>
      <c r="GD17" s="382"/>
      <c r="GE17" s="382"/>
      <c r="GF17" s="382"/>
      <c r="GG17" s="382"/>
      <c r="GH17" s="382"/>
      <c r="GI17" s="382"/>
      <c r="GJ17" s="382"/>
      <c r="GK17" s="382"/>
      <c r="GL17" s="382"/>
      <c r="GM17" s="382"/>
      <c r="GN17" s="382"/>
      <c r="GO17" s="382"/>
      <c r="GP17" s="382"/>
      <c r="GQ17" s="382"/>
      <c r="GR17" s="382"/>
      <c r="GS17" s="382"/>
      <c r="GT17" s="382"/>
      <c r="GU17" s="382"/>
      <c r="GV17" s="382"/>
      <c r="GW17" s="382"/>
      <c r="GX17" s="382"/>
      <c r="GY17" s="382"/>
      <c r="GZ17" s="382"/>
      <c r="HA17" s="382"/>
      <c r="HB17" s="382"/>
      <c r="HC17" s="382"/>
      <c r="HD17" s="382"/>
      <c r="HE17" s="382"/>
      <c r="HF17" s="382"/>
      <c r="HG17" s="382"/>
      <c r="HH17" s="382"/>
      <c r="HI17" s="382"/>
      <c r="HJ17" s="382"/>
      <c r="HK17" s="382"/>
      <c r="HL17" s="382"/>
      <c r="HM17" s="382"/>
      <c r="HN17" s="382"/>
      <c r="HO17" s="382"/>
      <c r="HP17" s="382"/>
      <c r="HQ17" s="382"/>
      <c r="HR17" s="382"/>
      <c r="HS17" s="382"/>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2"/>
      <c r="IV17" s="382"/>
      <c r="IW17" s="382"/>
      <c r="IX17" s="382"/>
      <c r="IY17" s="382"/>
      <c r="IZ17" s="382"/>
      <c r="JA17" s="382"/>
      <c r="JB17" s="382"/>
      <c r="JC17" s="382"/>
      <c r="JD17" s="382"/>
      <c r="JE17" s="382"/>
      <c r="JF17" s="382"/>
      <c r="JG17" s="382"/>
      <c r="JH17" s="382"/>
      <c r="JI17" s="382"/>
      <c r="JJ17" s="382"/>
      <c r="JK17" s="382"/>
      <c r="JL17" s="382"/>
      <c r="JM17" s="382"/>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c r="MH17" s="382"/>
      <c r="MI17" s="382"/>
      <c r="MJ17" s="382"/>
      <c r="MK17" s="382"/>
      <c r="ML17" s="382"/>
      <c r="MM17" s="382"/>
      <c r="MN17" s="382"/>
      <c r="MO17" s="382"/>
      <c r="MP17" s="382"/>
      <c r="MQ17" s="382"/>
      <c r="MR17" s="382"/>
      <c r="MS17" s="382"/>
      <c r="MT17" s="382"/>
      <c r="MU17" s="382"/>
      <c r="MV17" s="382"/>
      <c r="MW17" s="382"/>
      <c r="MX17" s="382"/>
      <c r="MY17" s="382"/>
      <c r="MZ17" s="382"/>
      <c r="NA17" s="382"/>
      <c r="NB17" s="382"/>
      <c r="NC17" s="382"/>
      <c r="ND17" s="382"/>
      <c r="NE17" s="382"/>
      <c r="NF17" s="382"/>
      <c r="NG17" s="382"/>
      <c r="NH17" s="382"/>
      <c r="NI17" s="382"/>
      <c r="NJ17" s="382"/>
      <c r="NK17" s="382"/>
      <c r="NL17" s="382"/>
      <c r="NM17" s="382"/>
      <c r="NN17" s="382"/>
      <c r="NO17" s="382"/>
      <c r="NP17" s="382"/>
      <c r="NQ17" s="382"/>
      <c r="NR17" s="382"/>
      <c r="NS17" s="382"/>
      <c r="NT17" s="382"/>
      <c r="NU17" s="382"/>
      <c r="NV17" s="382"/>
      <c r="NW17" s="382"/>
      <c r="NX17" s="382"/>
      <c r="NY17" s="382"/>
      <c r="NZ17" s="382"/>
      <c r="OA17" s="382"/>
      <c r="OB17" s="382"/>
      <c r="OC17" s="382"/>
      <c r="OD17" s="382"/>
      <c r="OE17" s="382"/>
      <c r="OF17" s="382"/>
      <c r="OG17" s="382"/>
      <c r="OH17" s="382"/>
      <c r="OI17" s="382"/>
      <c r="OJ17" s="382"/>
      <c r="OK17" s="382"/>
      <c r="OL17" s="382"/>
      <c r="OM17" s="382"/>
      <c r="ON17" s="382"/>
      <c r="OO17" s="382"/>
      <c r="OP17" s="382"/>
      <c r="OQ17" s="382"/>
      <c r="OR17" s="382"/>
      <c r="OS17" s="382"/>
      <c r="OT17" s="382"/>
      <c r="OU17" s="382"/>
      <c r="OV17" s="382"/>
      <c r="OW17" s="382"/>
      <c r="OX17" s="382"/>
      <c r="OY17" s="382"/>
      <c r="OZ17" s="382"/>
      <c r="PA17" s="382"/>
      <c r="PB17" s="382"/>
      <c r="PC17" s="382"/>
      <c r="PD17" s="382"/>
      <c r="PE17" s="382"/>
      <c r="PF17" s="382"/>
      <c r="PG17" s="382"/>
      <c r="PH17" s="382"/>
      <c r="PI17" s="382"/>
      <c r="PJ17" s="382"/>
      <c r="PK17" s="382"/>
      <c r="PL17" s="382"/>
      <c r="PM17" s="382"/>
      <c r="PN17" s="382"/>
      <c r="PO17" s="382"/>
      <c r="PP17" s="382"/>
      <c r="PQ17" s="382"/>
      <c r="PR17" s="382"/>
      <c r="PS17" s="382"/>
      <c r="PT17" s="382"/>
      <c r="PU17" s="382"/>
      <c r="PV17" s="382"/>
      <c r="PW17" s="382"/>
      <c r="PX17" s="382"/>
      <c r="PY17" s="382"/>
      <c r="PZ17" s="382"/>
      <c r="QA17" s="382"/>
      <c r="QB17" s="382"/>
      <c r="QC17" s="382"/>
      <c r="QD17" s="382"/>
      <c r="QE17" s="382"/>
      <c r="QF17" s="382"/>
    </row>
    <row r="18" spans="1:448" s="258" customFormat="1" ht="15">
      <c r="A18" s="1460"/>
      <c r="B18" s="299" t="s">
        <v>56</v>
      </c>
      <c r="C18" s="300" t="s">
        <v>422</v>
      </c>
      <c r="D18" s="81">
        <v>30</v>
      </c>
      <c r="E18" s="332">
        <f t="shared" si="0"/>
        <v>4.2495925248001249</v>
      </c>
      <c r="F18" s="304" t="s">
        <v>162</v>
      </c>
      <c r="G18" s="307">
        <v>50000</v>
      </c>
      <c r="H18" s="306">
        <v>0.06</v>
      </c>
      <c r="I18" s="376">
        <v>0.7</v>
      </c>
      <c r="J18" s="376">
        <v>0.7</v>
      </c>
      <c r="K18" s="376">
        <f t="shared" si="4"/>
        <v>0</v>
      </c>
      <c r="L18" s="82">
        <f t="shared" si="5"/>
        <v>3000</v>
      </c>
      <c r="M18" s="1426">
        <v>9537.5</v>
      </c>
      <c r="N18" s="1426">
        <f t="shared" si="1"/>
        <v>35000</v>
      </c>
      <c r="O18" s="1426">
        <f t="shared" si="2"/>
        <v>0</v>
      </c>
      <c r="P18" s="1426">
        <f t="shared" si="6"/>
        <v>35000</v>
      </c>
      <c r="Q18" s="1426">
        <v>0</v>
      </c>
      <c r="R18" s="1423">
        <f t="shared" si="7"/>
        <v>44537.5</v>
      </c>
      <c r="S18" s="1423">
        <f t="shared" si="8"/>
        <v>44537.5</v>
      </c>
      <c r="T18" s="376">
        <v>0</v>
      </c>
      <c r="U18" s="1423">
        <f t="shared" si="9"/>
        <v>41314.93506493506</v>
      </c>
      <c r="V18" s="1423">
        <f t="shared" si="10"/>
        <v>41314.93506493506</v>
      </c>
      <c r="W18" s="1423">
        <f t="shared" si="11"/>
        <v>0</v>
      </c>
      <c r="X18" s="376">
        <f>IF(L18=0,0,(HLOOKUP(F18,GasAvoidedCosts!$C$6:$N$36,D18+1,FALSE)))</f>
        <v>11.242394187140158</v>
      </c>
      <c r="Y18" s="1423">
        <f t="shared" si="3"/>
        <v>33727.182561420479</v>
      </c>
      <c r="Z18" s="80">
        <f t="shared" si="12"/>
        <v>0.81634359362809494</v>
      </c>
      <c r="AA18" s="80">
        <f t="shared" si="13"/>
        <v>0.81634359362809494</v>
      </c>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2"/>
      <c r="BX18" s="382"/>
      <c r="BY18" s="382"/>
      <c r="BZ18" s="382"/>
      <c r="CA18" s="382"/>
      <c r="CB18" s="382"/>
      <c r="CC18" s="382"/>
      <c r="CD18" s="382"/>
      <c r="CE18" s="382"/>
      <c r="CF18" s="382"/>
      <c r="CG18" s="382"/>
      <c r="CH18" s="382"/>
      <c r="CI18" s="382"/>
      <c r="CJ18" s="382"/>
      <c r="CK18" s="382"/>
      <c r="CL18" s="382"/>
      <c r="CM18" s="382"/>
      <c r="CN18" s="382"/>
      <c r="CO18" s="382"/>
      <c r="CP18" s="382"/>
      <c r="CQ18" s="382"/>
      <c r="CR18" s="382"/>
      <c r="CS18" s="382"/>
      <c r="CT18" s="382"/>
      <c r="CU18" s="382"/>
      <c r="CV18" s="382"/>
      <c r="CW18" s="382"/>
      <c r="CX18" s="382"/>
      <c r="CY18" s="382"/>
      <c r="CZ18" s="382"/>
      <c r="DA18" s="382"/>
      <c r="DB18" s="382"/>
      <c r="DC18" s="382"/>
      <c r="DD18" s="382"/>
      <c r="DE18" s="382"/>
      <c r="DF18" s="382"/>
      <c r="DG18" s="382"/>
      <c r="DH18" s="382"/>
      <c r="DI18" s="382"/>
      <c r="DJ18" s="382"/>
      <c r="DK18" s="382"/>
      <c r="DL18" s="382"/>
      <c r="DM18" s="382"/>
      <c r="DN18" s="382"/>
      <c r="DO18" s="382"/>
      <c r="DP18" s="382"/>
      <c r="DQ18" s="382"/>
      <c r="DR18" s="382"/>
      <c r="DS18" s="382"/>
      <c r="DT18" s="382"/>
      <c r="DU18" s="382"/>
      <c r="DV18" s="382"/>
      <c r="DW18" s="382"/>
      <c r="DX18" s="382"/>
      <c r="DY18" s="382"/>
      <c r="DZ18" s="382"/>
      <c r="EA18" s="382"/>
      <c r="EB18" s="382"/>
      <c r="EC18" s="382"/>
      <c r="ED18" s="382"/>
      <c r="EE18" s="382"/>
      <c r="EF18" s="382"/>
      <c r="EG18" s="382"/>
      <c r="EH18" s="382"/>
      <c r="EI18" s="382"/>
      <c r="EJ18" s="382"/>
      <c r="EK18" s="382"/>
      <c r="EL18" s="382"/>
      <c r="EM18" s="382"/>
      <c r="EN18" s="382"/>
      <c r="EO18" s="382"/>
      <c r="EP18" s="382"/>
      <c r="EQ18" s="382"/>
      <c r="ER18" s="382"/>
      <c r="ES18" s="382"/>
      <c r="ET18" s="382"/>
      <c r="EU18" s="382"/>
      <c r="EV18" s="382"/>
      <c r="EW18" s="382"/>
      <c r="EX18" s="382"/>
      <c r="EY18" s="382"/>
      <c r="EZ18" s="382"/>
      <c r="FA18" s="382"/>
      <c r="FB18" s="382"/>
      <c r="FC18" s="382"/>
      <c r="FD18" s="382"/>
      <c r="FE18" s="382"/>
      <c r="FF18" s="382"/>
      <c r="FG18" s="382"/>
      <c r="FH18" s="382"/>
      <c r="FI18" s="382"/>
      <c r="FJ18" s="382"/>
      <c r="FK18" s="382"/>
      <c r="FL18" s="382"/>
      <c r="FM18" s="382"/>
      <c r="FN18" s="382"/>
      <c r="FO18" s="382"/>
      <c r="FP18" s="382"/>
      <c r="FQ18" s="382"/>
      <c r="FR18" s="382"/>
      <c r="FS18" s="382"/>
      <c r="FT18" s="382"/>
      <c r="FU18" s="382"/>
      <c r="FV18" s="382"/>
      <c r="FW18" s="382"/>
      <c r="FX18" s="382"/>
      <c r="FY18" s="382"/>
      <c r="FZ18" s="382"/>
      <c r="GA18" s="382"/>
      <c r="GB18" s="382"/>
      <c r="GC18" s="382"/>
      <c r="GD18" s="382"/>
      <c r="GE18" s="382"/>
      <c r="GF18" s="382"/>
      <c r="GG18" s="382"/>
      <c r="GH18" s="382"/>
      <c r="GI18" s="382"/>
      <c r="GJ18" s="382"/>
      <c r="GK18" s="382"/>
      <c r="GL18" s="382"/>
      <c r="GM18" s="382"/>
      <c r="GN18" s="382"/>
      <c r="GO18" s="382"/>
      <c r="GP18" s="382"/>
      <c r="GQ18" s="382"/>
      <c r="GR18" s="382"/>
      <c r="GS18" s="382"/>
      <c r="GT18" s="382"/>
      <c r="GU18" s="382"/>
      <c r="GV18" s="382"/>
      <c r="GW18" s="382"/>
      <c r="GX18" s="382"/>
      <c r="GY18" s="382"/>
      <c r="GZ18" s="382"/>
      <c r="HA18" s="382"/>
      <c r="HB18" s="382"/>
      <c r="HC18" s="382"/>
      <c r="HD18" s="382"/>
      <c r="HE18" s="382"/>
      <c r="HF18" s="382"/>
      <c r="HG18" s="382"/>
      <c r="HH18" s="382"/>
      <c r="HI18" s="382"/>
      <c r="HJ18" s="382"/>
      <c r="HK18" s="382"/>
      <c r="HL18" s="382"/>
      <c r="HM18" s="382"/>
      <c r="HN18" s="382"/>
      <c r="HO18" s="382"/>
      <c r="HP18" s="382"/>
      <c r="HQ18" s="382"/>
      <c r="HR18" s="382"/>
      <c r="HS18" s="382"/>
      <c r="HT18" s="382"/>
      <c r="HU18" s="382"/>
      <c r="HV18" s="382"/>
      <c r="HW18" s="382"/>
      <c r="HX18" s="382"/>
      <c r="HY18" s="382"/>
      <c r="HZ18" s="382"/>
      <c r="IA18" s="382"/>
      <c r="IB18" s="382"/>
      <c r="IC18" s="382"/>
      <c r="ID18" s="382"/>
      <c r="IE18" s="382"/>
      <c r="IF18" s="382"/>
      <c r="IG18" s="382"/>
      <c r="IH18" s="382"/>
      <c r="II18" s="382"/>
      <c r="IJ18" s="382"/>
      <c r="IK18" s="382"/>
      <c r="IL18" s="382"/>
      <c r="IM18" s="382"/>
      <c r="IN18" s="382"/>
      <c r="IO18" s="382"/>
      <c r="IP18" s="382"/>
      <c r="IQ18" s="382"/>
      <c r="IR18" s="382"/>
      <c r="IS18" s="382"/>
      <c r="IT18" s="382"/>
      <c r="IU18" s="382"/>
      <c r="IV18" s="382"/>
      <c r="IW18" s="382"/>
      <c r="IX18" s="382"/>
      <c r="IY18" s="382"/>
      <c r="IZ18" s="382"/>
      <c r="JA18" s="382"/>
      <c r="JB18" s="382"/>
      <c r="JC18" s="382"/>
      <c r="JD18" s="382"/>
      <c r="JE18" s="382"/>
      <c r="JF18" s="382"/>
      <c r="JG18" s="382"/>
      <c r="JH18" s="382"/>
      <c r="JI18" s="382"/>
      <c r="JJ18" s="382"/>
      <c r="JK18" s="382"/>
      <c r="JL18" s="382"/>
      <c r="JM18" s="382"/>
      <c r="JN18" s="382"/>
      <c r="JO18" s="382"/>
      <c r="JP18" s="382"/>
      <c r="JQ18" s="382"/>
      <c r="JR18" s="382"/>
      <c r="JS18" s="382"/>
      <c r="JT18" s="382"/>
      <c r="JU18" s="382"/>
      <c r="JV18" s="382"/>
      <c r="JW18" s="382"/>
      <c r="JX18" s="382"/>
      <c r="JY18" s="382"/>
      <c r="JZ18" s="382"/>
      <c r="KA18" s="382"/>
      <c r="KB18" s="382"/>
      <c r="KC18" s="382"/>
      <c r="KD18" s="382"/>
      <c r="KE18" s="382"/>
      <c r="KF18" s="382"/>
      <c r="KG18" s="382"/>
      <c r="KH18" s="382"/>
      <c r="KI18" s="382"/>
      <c r="KJ18" s="382"/>
      <c r="KK18" s="382"/>
      <c r="KL18" s="382"/>
      <c r="KM18" s="382"/>
      <c r="KN18" s="382"/>
      <c r="KO18" s="382"/>
      <c r="KP18" s="382"/>
      <c r="KQ18" s="382"/>
      <c r="KR18" s="382"/>
      <c r="KS18" s="382"/>
      <c r="KT18" s="382"/>
      <c r="KU18" s="382"/>
      <c r="KV18" s="382"/>
      <c r="KW18" s="382"/>
      <c r="KX18" s="382"/>
      <c r="KY18" s="382"/>
      <c r="KZ18" s="382"/>
      <c r="LA18" s="382"/>
      <c r="LB18" s="382"/>
      <c r="LC18" s="382"/>
      <c r="LD18" s="382"/>
      <c r="LE18" s="382"/>
      <c r="LF18" s="382"/>
      <c r="LG18" s="382"/>
      <c r="LH18" s="382"/>
      <c r="LI18" s="382"/>
      <c r="LJ18" s="382"/>
      <c r="LK18" s="382"/>
      <c r="LL18" s="382"/>
      <c r="LM18" s="382"/>
      <c r="LN18" s="382"/>
      <c r="LO18" s="382"/>
      <c r="LP18" s="382"/>
      <c r="LQ18" s="382"/>
      <c r="LR18" s="382"/>
      <c r="LS18" s="382"/>
      <c r="LT18" s="382"/>
      <c r="LU18" s="382"/>
      <c r="LV18" s="382"/>
      <c r="LW18" s="382"/>
      <c r="LX18" s="382"/>
      <c r="LY18" s="382"/>
      <c r="LZ18" s="382"/>
      <c r="MA18" s="382"/>
      <c r="MB18" s="382"/>
      <c r="MC18" s="382"/>
      <c r="MD18" s="382"/>
      <c r="ME18" s="382"/>
      <c r="MF18" s="382"/>
      <c r="MG18" s="382"/>
      <c r="MH18" s="382"/>
      <c r="MI18" s="382"/>
      <c r="MJ18" s="382"/>
      <c r="MK18" s="382"/>
      <c r="ML18" s="382"/>
      <c r="MM18" s="382"/>
      <c r="MN18" s="382"/>
      <c r="MO18" s="382"/>
      <c r="MP18" s="382"/>
      <c r="MQ18" s="382"/>
      <c r="MR18" s="382"/>
      <c r="MS18" s="382"/>
      <c r="MT18" s="382"/>
      <c r="MU18" s="382"/>
      <c r="MV18" s="382"/>
      <c r="MW18" s="382"/>
      <c r="MX18" s="382"/>
      <c r="MY18" s="382"/>
      <c r="MZ18" s="382"/>
      <c r="NA18" s="382"/>
      <c r="NB18" s="382"/>
      <c r="NC18" s="382"/>
      <c r="ND18" s="382"/>
      <c r="NE18" s="382"/>
      <c r="NF18" s="382"/>
      <c r="NG18" s="382"/>
      <c r="NH18" s="382"/>
      <c r="NI18" s="382"/>
      <c r="NJ18" s="382"/>
      <c r="NK18" s="382"/>
      <c r="NL18" s="382"/>
      <c r="NM18" s="382"/>
      <c r="NN18" s="382"/>
      <c r="NO18" s="382"/>
      <c r="NP18" s="382"/>
      <c r="NQ18" s="382"/>
      <c r="NR18" s="382"/>
      <c r="NS18" s="382"/>
      <c r="NT18" s="382"/>
      <c r="NU18" s="382"/>
      <c r="NV18" s="382"/>
      <c r="NW18" s="382"/>
      <c r="NX18" s="382"/>
      <c r="NY18" s="382"/>
      <c r="NZ18" s="382"/>
      <c r="OA18" s="382"/>
      <c r="OB18" s="382"/>
      <c r="OC18" s="382"/>
      <c r="OD18" s="382"/>
      <c r="OE18" s="382"/>
      <c r="OF18" s="382"/>
      <c r="OG18" s="382"/>
      <c r="OH18" s="382"/>
      <c r="OI18" s="382"/>
      <c r="OJ18" s="382"/>
      <c r="OK18" s="382"/>
      <c r="OL18" s="382"/>
      <c r="OM18" s="382"/>
      <c r="ON18" s="382"/>
      <c r="OO18" s="382"/>
      <c r="OP18" s="382"/>
      <c r="OQ18" s="382"/>
      <c r="OR18" s="382"/>
      <c r="OS18" s="382"/>
      <c r="OT18" s="382"/>
      <c r="OU18" s="382"/>
      <c r="OV18" s="382"/>
      <c r="OW18" s="382"/>
      <c r="OX18" s="382"/>
      <c r="OY18" s="382"/>
      <c r="OZ18" s="382"/>
      <c r="PA18" s="382"/>
      <c r="PB18" s="382"/>
      <c r="PC18" s="382"/>
      <c r="PD18" s="382"/>
      <c r="PE18" s="382"/>
      <c r="PF18" s="382"/>
      <c r="PG18" s="382"/>
      <c r="PH18" s="382"/>
      <c r="PI18" s="382"/>
      <c r="PJ18" s="382"/>
      <c r="PK18" s="382"/>
      <c r="PL18" s="382"/>
      <c r="PM18" s="382"/>
      <c r="PN18" s="382"/>
      <c r="PO18" s="382"/>
      <c r="PP18" s="382"/>
      <c r="PQ18" s="382"/>
      <c r="PR18" s="382"/>
      <c r="PS18" s="382"/>
      <c r="PT18" s="382"/>
      <c r="PU18" s="382"/>
      <c r="PV18" s="382"/>
      <c r="PW18" s="382"/>
      <c r="PX18" s="382"/>
      <c r="PY18" s="382"/>
      <c r="PZ18" s="382"/>
      <c r="QA18" s="382"/>
      <c r="QB18" s="382"/>
      <c r="QC18" s="382"/>
      <c r="QD18" s="382"/>
      <c r="QE18" s="382"/>
      <c r="QF18" s="382"/>
    </row>
    <row r="19" spans="1:448" s="258" customFormat="1" ht="15">
      <c r="A19" s="1460"/>
      <c r="B19" s="299" t="s">
        <v>56</v>
      </c>
      <c r="C19" s="300" t="s">
        <v>423</v>
      </c>
      <c r="D19" s="81">
        <v>25</v>
      </c>
      <c r="E19" s="332">
        <f t="shared" si="0"/>
        <v>0.23608847360000693</v>
      </c>
      <c r="F19" s="304" t="s">
        <v>162</v>
      </c>
      <c r="G19" s="307">
        <v>5000</v>
      </c>
      <c r="H19" s="306">
        <v>0.04</v>
      </c>
      <c r="I19" s="376">
        <v>0.7</v>
      </c>
      <c r="J19" s="376">
        <v>0.7</v>
      </c>
      <c r="K19" s="376">
        <f t="shared" si="4"/>
        <v>0</v>
      </c>
      <c r="L19" s="82">
        <f t="shared" si="5"/>
        <v>200</v>
      </c>
      <c r="M19" s="1426">
        <v>953.75</v>
      </c>
      <c r="N19" s="1426">
        <f t="shared" si="1"/>
        <v>3500</v>
      </c>
      <c r="O19" s="1426">
        <f t="shared" si="2"/>
        <v>0</v>
      </c>
      <c r="P19" s="1426">
        <f t="shared" si="6"/>
        <v>3500</v>
      </c>
      <c r="Q19" s="1426">
        <v>0</v>
      </c>
      <c r="R19" s="1423">
        <f t="shared" si="7"/>
        <v>4453.75</v>
      </c>
      <c r="S19" s="1423">
        <f t="shared" si="8"/>
        <v>4453.75</v>
      </c>
      <c r="T19" s="376">
        <v>0</v>
      </c>
      <c r="U19" s="1423">
        <f t="shared" si="9"/>
        <v>4131.4935064935062</v>
      </c>
      <c r="V19" s="1423">
        <f t="shared" si="10"/>
        <v>4131.4935064935062</v>
      </c>
      <c r="W19" s="1423">
        <f t="shared" si="11"/>
        <v>0</v>
      </c>
      <c r="X19" s="376">
        <f>IF(L19=0,0,(HLOOKUP(F19,GasAvoidedCosts!$C$6:$N$36,D19+1,FALSE)))</f>
        <v>10.227276328726633</v>
      </c>
      <c r="Y19" s="1423">
        <f t="shared" si="3"/>
        <v>2045.4552657453266</v>
      </c>
      <c r="Z19" s="80">
        <f t="shared" si="12"/>
        <v>0.4950885829859023</v>
      </c>
      <c r="AA19" s="80">
        <f t="shared" si="13"/>
        <v>0.4950885829859023</v>
      </c>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2"/>
      <c r="BX19" s="382"/>
      <c r="BY19" s="382"/>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2"/>
      <c r="CV19" s="382"/>
      <c r="CW19" s="382"/>
      <c r="CX19" s="382"/>
      <c r="CY19" s="382"/>
      <c r="CZ19" s="382"/>
      <c r="DA19" s="382"/>
      <c r="DB19" s="382"/>
      <c r="DC19" s="382"/>
      <c r="DD19" s="382"/>
      <c r="DE19" s="382"/>
      <c r="DF19" s="382"/>
      <c r="DG19" s="382"/>
      <c r="DH19" s="382"/>
      <c r="DI19" s="382"/>
      <c r="DJ19" s="382"/>
      <c r="DK19" s="382"/>
      <c r="DL19" s="382"/>
      <c r="DM19" s="382"/>
      <c r="DN19" s="382"/>
      <c r="DO19" s="382"/>
      <c r="DP19" s="382"/>
      <c r="DQ19" s="382"/>
      <c r="DR19" s="382"/>
      <c r="DS19" s="382"/>
      <c r="DT19" s="382"/>
      <c r="DU19" s="382"/>
      <c r="DV19" s="382"/>
      <c r="DW19" s="382"/>
      <c r="DX19" s="382"/>
      <c r="DY19" s="382"/>
      <c r="DZ19" s="382"/>
      <c r="EA19" s="382"/>
      <c r="EB19" s="382"/>
      <c r="EC19" s="382"/>
      <c r="ED19" s="382"/>
      <c r="EE19" s="382"/>
      <c r="EF19" s="382"/>
      <c r="EG19" s="382"/>
      <c r="EH19" s="382"/>
      <c r="EI19" s="382"/>
      <c r="EJ19" s="382"/>
      <c r="EK19" s="382"/>
      <c r="EL19" s="382"/>
      <c r="EM19" s="382"/>
      <c r="EN19" s="382"/>
      <c r="EO19" s="382"/>
      <c r="EP19" s="382"/>
      <c r="EQ19" s="382"/>
      <c r="ER19" s="382"/>
      <c r="ES19" s="382"/>
      <c r="ET19" s="382"/>
      <c r="EU19" s="382"/>
      <c r="EV19" s="382"/>
      <c r="EW19" s="382"/>
      <c r="EX19" s="382"/>
      <c r="EY19" s="382"/>
      <c r="EZ19" s="382"/>
      <c r="FA19" s="382"/>
      <c r="FB19" s="382"/>
      <c r="FC19" s="382"/>
      <c r="FD19" s="382"/>
      <c r="FE19" s="382"/>
      <c r="FF19" s="382"/>
      <c r="FG19" s="382"/>
      <c r="FH19" s="382"/>
      <c r="FI19" s="382"/>
      <c r="FJ19" s="382"/>
      <c r="FK19" s="382"/>
      <c r="FL19" s="382"/>
      <c r="FM19" s="382"/>
      <c r="FN19" s="382"/>
      <c r="FO19" s="382"/>
      <c r="FP19" s="382"/>
      <c r="FQ19" s="382"/>
      <c r="FR19" s="382"/>
      <c r="FS19" s="382"/>
      <c r="FT19" s="382"/>
      <c r="FU19" s="382"/>
      <c r="FV19" s="382"/>
      <c r="FW19" s="382"/>
      <c r="FX19" s="382"/>
      <c r="FY19" s="382"/>
      <c r="FZ19" s="382"/>
      <c r="GA19" s="382"/>
      <c r="GB19" s="382"/>
      <c r="GC19" s="382"/>
      <c r="GD19" s="382"/>
      <c r="GE19" s="382"/>
      <c r="GF19" s="382"/>
      <c r="GG19" s="382"/>
      <c r="GH19" s="382"/>
      <c r="GI19" s="382"/>
      <c r="GJ19" s="382"/>
      <c r="GK19" s="382"/>
      <c r="GL19" s="382"/>
      <c r="GM19" s="382"/>
      <c r="GN19" s="382"/>
      <c r="GO19" s="382"/>
      <c r="GP19" s="382"/>
      <c r="GQ19" s="382"/>
      <c r="GR19" s="382"/>
      <c r="GS19" s="382"/>
      <c r="GT19" s="382"/>
      <c r="GU19" s="382"/>
      <c r="GV19" s="382"/>
      <c r="GW19" s="382"/>
      <c r="GX19" s="382"/>
      <c r="GY19" s="382"/>
      <c r="GZ19" s="382"/>
      <c r="HA19" s="382"/>
      <c r="HB19" s="382"/>
      <c r="HC19" s="382"/>
      <c r="HD19" s="382"/>
      <c r="HE19" s="382"/>
      <c r="HF19" s="382"/>
      <c r="HG19" s="382"/>
      <c r="HH19" s="382"/>
      <c r="HI19" s="382"/>
      <c r="HJ19" s="382"/>
      <c r="HK19" s="382"/>
      <c r="HL19" s="382"/>
      <c r="HM19" s="382"/>
      <c r="HN19" s="382"/>
      <c r="HO19" s="382"/>
      <c r="HP19" s="382"/>
      <c r="HQ19" s="382"/>
      <c r="HR19" s="382"/>
      <c r="HS19" s="382"/>
      <c r="HT19" s="382"/>
      <c r="HU19" s="382"/>
      <c r="HV19" s="382"/>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2"/>
      <c r="IV19" s="382"/>
      <c r="IW19" s="382"/>
      <c r="IX19" s="382"/>
      <c r="IY19" s="382"/>
      <c r="IZ19" s="382"/>
      <c r="JA19" s="382"/>
      <c r="JB19" s="382"/>
      <c r="JC19" s="382"/>
      <c r="JD19" s="382"/>
      <c r="JE19" s="382"/>
      <c r="JF19" s="382"/>
      <c r="JG19" s="382"/>
      <c r="JH19" s="382"/>
      <c r="JI19" s="382"/>
      <c r="JJ19" s="382"/>
      <c r="JK19" s="382"/>
      <c r="JL19" s="382"/>
      <c r="JM19" s="382"/>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c r="MH19" s="382"/>
      <c r="MI19" s="382"/>
      <c r="MJ19" s="382"/>
      <c r="MK19" s="382"/>
      <c r="ML19" s="382"/>
      <c r="MM19" s="382"/>
      <c r="MN19" s="382"/>
      <c r="MO19" s="382"/>
      <c r="MP19" s="382"/>
      <c r="MQ19" s="382"/>
      <c r="MR19" s="382"/>
      <c r="MS19" s="382"/>
      <c r="MT19" s="382"/>
      <c r="MU19" s="382"/>
      <c r="MV19" s="382"/>
      <c r="MW19" s="382"/>
      <c r="MX19" s="382"/>
      <c r="MY19" s="382"/>
      <c r="MZ19" s="382"/>
      <c r="NA19" s="382"/>
      <c r="NB19" s="382"/>
      <c r="NC19" s="382"/>
      <c r="ND19" s="382"/>
      <c r="NE19" s="382"/>
      <c r="NF19" s="382"/>
      <c r="NG19" s="382"/>
      <c r="NH19" s="382"/>
      <c r="NI19" s="382"/>
      <c r="NJ19" s="382"/>
      <c r="NK19" s="382"/>
      <c r="NL19" s="382"/>
      <c r="NM19" s="382"/>
      <c r="NN19" s="382"/>
      <c r="NO19" s="382"/>
      <c r="NP19" s="382"/>
      <c r="NQ19" s="382"/>
      <c r="NR19" s="382"/>
      <c r="NS19" s="382"/>
      <c r="NT19" s="382"/>
      <c r="NU19" s="382"/>
      <c r="NV19" s="382"/>
      <c r="NW19" s="382"/>
      <c r="NX19" s="382"/>
      <c r="NY19" s="382"/>
      <c r="NZ19" s="382"/>
      <c r="OA19" s="382"/>
      <c r="OB19" s="382"/>
      <c r="OC19" s="382"/>
      <c r="OD19" s="382"/>
      <c r="OE19" s="382"/>
      <c r="OF19" s="382"/>
      <c r="OG19" s="382"/>
      <c r="OH19" s="382"/>
      <c r="OI19" s="382"/>
      <c r="OJ19" s="382"/>
      <c r="OK19" s="382"/>
      <c r="OL19" s="382"/>
      <c r="OM19" s="382"/>
      <c r="ON19" s="382"/>
      <c r="OO19" s="382"/>
      <c r="OP19" s="382"/>
      <c r="OQ19" s="382"/>
      <c r="OR19" s="382"/>
      <c r="OS19" s="382"/>
      <c r="OT19" s="382"/>
      <c r="OU19" s="382"/>
      <c r="OV19" s="382"/>
      <c r="OW19" s="382"/>
      <c r="OX19" s="382"/>
      <c r="OY19" s="382"/>
      <c r="OZ19" s="382"/>
      <c r="PA19" s="382"/>
      <c r="PB19" s="382"/>
      <c r="PC19" s="382"/>
      <c r="PD19" s="382"/>
      <c r="PE19" s="382"/>
      <c r="PF19" s="382"/>
      <c r="PG19" s="382"/>
      <c r="PH19" s="382"/>
      <c r="PI19" s="382"/>
      <c r="PJ19" s="382"/>
      <c r="PK19" s="382"/>
      <c r="PL19" s="382"/>
      <c r="PM19" s="382"/>
      <c r="PN19" s="382"/>
      <c r="PO19" s="382"/>
      <c r="PP19" s="382"/>
      <c r="PQ19" s="382"/>
      <c r="PR19" s="382"/>
      <c r="PS19" s="382"/>
      <c r="PT19" s="382"/>
      <c r="PU19" s="382"/>
      <c r="PV19" s="382"/>
      <c r="PW19" s="382"/>
      <c r="PX19" s="382"/>
      <c r="PY19" s="382"/>
      <c r="PZ19" s="382"/>
      <c r="QA19" s="382"/>
      <c r="QB19" s="382"/>
      <c r="QC19" s="382"/>
      <c r="QD19" s="382"/>
      <c r="QE19" s="382"/>
      <c r="QF19" s="382"/>
    </row>
    <row r="20" spans="1:448" s="258" customFormat="1" ht="15">
      <c r="A20" s="1460"/>
      <c r="B20" s="299" t="s">
        <v>56</v>
      </c>
      <c r="C20" s="300" t="s">
        <v>424</v>
      </c>
      <c r="D20" s="81">
        <v>30</v>
      </c>
      <c r="E20" s="332">
        <f t="shared" si="0"/>
        <v>1.6998370099200497E-2</v>
      </c>
      <c r="F20" s="304" t="s">
        <v>162</v>
      </c>
      <c r="G20" s="307">
        <v>60</v>
      </c>
      <c r="H20" s="306">
        <v>0.2</v>
      </c>
      <c r="I20" s="376">
        <v>2.5</v>
      </c>
      <c r="J20" s="376">
        <v>2.5</v>
      </c>
      <c r="K20" s="376">
        <f t="shared" si="4"/>
        <v>0</v>
      </c>
      <c r="L20" s="82">
        <f t="shared" si="5"/>
        <v>12</v>
      </c>
      <c r="M20" s="1426">
        <v>40.875</v>
      </c>
      <c r="N20" s="1426">
        <f t="shared" si="1"/>
        <v>150</v>
      </c>
      <c r="O20" s="1426">
        <f t="shared" si="2"/>
        <v>0</v>
      </c>
      <c r="P20" s="1426">
        <f t="shared" si="6"/>
        <v>150</v>
      </c>
      <c r="Q20" s="1426">
        <v>0</v>
      </c>
      <c r="R20" s="1423">
        <f t="shared" si="7"/>
        <v>190.875</v>
      </c>
      <c r="S20" s="1423">
        <f t="shared" si="8"/>
        <v>190.875</v>
      </c>
      <c r="T20" s="376">
        <v>0</v>
      </c>
      <c r="U20" s="1423">
        <f t="shared" si="9"/>
        <v>177.06400742115028</v>
      </c>
      <c r="V20" s="1423">
        <f t="shared" si="10"/>
        <v>177.06400742115028</v>
      </c>
      <c r="W20" s="1423">
        <f t="shared" si="11"/>
        <v>0</v>
      </c>
      <c r="X20" s="376">
        <f>IF(L20=0,0,(HLOOKUP(F20,GasAvoidedCosts!$C$6:$N$36,D20+1,FALSE)))</f>
        <v>11.242394187140158</v>
      </c>
      <c r="Y20" s="1423">
        <f t="shared" si="3"/>
        <v>134.90873024568191</v>
      </c>
      <c r="Z20" s="80">
        <f t="shared" si="12"/>
        <v>0.76192068738622187</v>
      </c>
      <c r="AA20" s="80">
        <f t="shared" si="13"/>
        <v>0.76192068738622187</v>
      </c>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c r="BQ20" s="382"/>
      <c r="BR20" s="382"/>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c r="IP20" s="382"/>
      <c r="IQ20" s="382"/>
      <c r="IR20" s="382"/>
      <c r="IS20" s="382"/>
      <c r="IT20" s="382"/>
      <c r="IU20" s="382"/>
      <c r="IV20" s="382"/>
      <c r="IW20" s="382"/>
      <c r="IX20" s="382"/>
      <c r="IY20" s="382"/>
      <c r="IZ20" s="382"/>
      <c r="JA20" s="382"/>
      <c r="JB20" s="382"/>
      <c r="JC20" s="382"/>
      <c r="JD20" s="382"/>
      <c r="JE20" s="382"/>
      <c r="JF20" s="382"/>
      <c r="JG20" s="382"/>
      <c r="JH20" s="382"/>
      <c r="JI20" s="382"/>
      <c r="JJ20" s="382"/>
      <c r="JK20" s="382"/>
      <c r="JL20" s="382"/>
      <c r="JM20" s="382"/>
      <c r="JN20" s="382"/>
      <c r="JO20" s="382"/>
      <c r="JP20" s="382"/>
      <c r="JQ20" s="382"/>
      <c r="JR20" s="382"/>
      <c r="JS20" s="382"/>
      <c r="JT20" s="382"/>
      <c r="JU20" s="382"/>
      <c r="JV20" s="382"/>
      <c r="JW20" s="382"/>
      <c r="JX20" s="382"/>
      <c r="JY20" s="382"/>
      <c r="JZ20" s="382"/>
      <c r="KA20" s="382"/>
      <c r="KB20" s="382"/>
      <c r="KC20" s="382"/>
      <c r="KD20" s="382"/>
      <c r="KE20" s="382"/>
      <c r="KF20" s="382"/>
      <c r="KG20" s="382"/>
      <c r="KH20" s="382"/>
      <c r="KI20" s="382"/>
      <c r="KJ20" s="382"/>
      <c r="KK20" s="382"/>
      <c r="KL20" s="382"/>
      <c r="KM20" s="382"/>
      <c r="KN20" s="382"/>
      <c r="KO20" s="382"/>
      <c r="KP20" s="382"/>
      <c r="KQ20" s="382"/>
      <c r="KR20" s="382"/>
      <c r="KS20" s="382"/>
      <c r="KT20" s="382"/>
      <c r="KU20" s="382"/>
      <c r="KV20" s="382"/>
      <c r="KW20" s="382"/>
      <c r="KX20" s="382"/>
      <c r="KY20" s="382"/>
      <c r="KZ20" s="382"/>
      <c r="LA20" s="382"/>
      <c r="LB20" s="382"/>
      <c r="LC20" s="382"/>
      <c r="LD20" s="382"/>
      <c r="LE20" s="382"/>
      <c r="LF20" s="382"/>
      <c r="LG20" s="382"/>
      <c r="LH20" s="382"/>
      <c r="LI20" s="382"/>
      <c r="LJ20" s="382"/>
      <c r="LK20" s="382"/>
      <c r="LL20" s="382"/>
      <c r="LM20" s="382"/>
      <c r="LN20" s="382"/>
      <c r="LO20" s="382"/>
      <c r="LP20" s="382"/>
      <c r="LQ20" s="382"/>
      <c r="LR20" s="382"/>
      <c r="LS20" s="382"/>
      <c r="LT20" s="382"/>
      <c r="LU20" s="382"/>
      <c r="LV20" s="382"/>
      <c r="LW20" s="382"/>
      <c r="LX20" s="382"/>
      <c r="LY20" s="382"/>
      <c r="LZ20" s="382"/>
      <c r="MA20" s="382"/>
      <c r="MB20" s="382"/>
      <c r="MC20" s="382"/>
      <c r="MD20" s="382"/>
      <c r="ME20" s="382"/>
      <c r="MF20" s="382"/>
      <c r="MG20" s="382"/>
      <c r="MH20" s="382"/>
      <c r="MI20" s="382"/>
      <c r="MJ20" s="382"/>
      <c r="MK20" s="382"/>
      <c r="ML20" s="382"/>
      <c r="MM20" s="382"/>
      <c r="MN20" s="382"/>
      <c r="MO20" s="382"/>
      <c r="MP20" s="382"/>
      <c r="MQ20" s="382"/>
      <c r="MR20" s="382"/>
      <c r="MS20" s="382"/>
      <c r="MT20" s="382"/>
      <c r="MU20" s="382"/>
      <c r="MV20" s="382"/>
      <c r="MW20" s="382"/>
      <c r="MX20" s="382"/>
      <c r="MY20" s="382"/>
      <c r="MZ20" s="382"/>
      <c r="NA20" s="382"/>
      <c r="NB20" s="382"/>
      <c r="NC20" s="382"/>
      <c r="ND20" s="382"/>
      <c r="NE20" s="382"/>
      <c r="NF20" s="382"/>
      <c r="NG20" s="382"/>
      <c r="NH20" s="382"/>
      <c r="NI20" s="382"/>
      <c r="NJ20" s="382"/>
      <c r="NK20" s="382"/>
      <c r="NL20" s="382"/>
      <c r="NM20" s="382"/>
      <c r="NN20" s="382"/>
      <c r="NO20" s="382"/>
      <c r="NP20" s="382"/>
      <c r="NQ20" s="382"/>
      <c r="NR20" s="382"/>
      <c r="NS20" s="382"/>
      <c r="NT20" s="382"/>
      <c r="NU20" s="382"/>
      <c r="NV20" s="382"/>
      <c r="NW20" s="382"/>
      <c r="NX20" s="382"/>
      <c r="NY20" s="382"/>
      <c r="NZ20" s="382"/>
      <c r="OA20" s="382"/>
      <c r="OB20" s="382"/>
      <c r="OC20" s="382"/>
      <c r="OD20" s="382"/>
      <c r="OE20" s="382"/>
      <c r="OF20" s="382"/>
      <c r="OG20" s="382"/>
      <c r="OH20" s="382"/>
      <c r="OI20" s="382"/>
      <c r="OJ20" s="382"/>
      <c r="OK20" s="382"/>
      <c r="OL20" s="382"/>
      <c r="OM20" s="382"/>
      <c r="ON20" s="382"/>
      <c r="OO20" s="382"/>
      <c r="OP20" s="382"/>
      <c r="OQ20" s="382"/>
      <c r="OR20" s="382"/>
      <c r="OS20" s="382"/>
      <c r="OT20" s="382"/>
      <c r="OU20" s="382"/>
      <c r="OV20" s="382"/>
      <c r="OW20" s="382"/>
      <c r="OX20" s="382"/>
      <c r="OY20" s="382"/>
      <c r="OZ20" s="382"/>
      <c r="PA20" s="382"/>
      <c r="PB20" s="382"/>
      <c r="PC20" s="382"/>
      <c r="PD20" s="382"/>
      <c r="PE20" s="382"/>
      <c r="PF20" s="382"/>
      <c r="PG20" s="382"/>
      <c r="PH20" s="382"/>
      <c r="PI20" s="382"/>
      <c r="PJ20" s="382"/>
      <c r="PK20" s="382"/>
      <c r="PL20" s="382"/>
      <c r="PM20" s="382"/>
      <c r="PN20" s="382"/>
      <c r="PO20" s="382"/>
      <c r="PP20" s="382"/>
      <c r="PQ20" s="382"/>
      <c r="PR20" s="382"/>
      <c r="PS20" s="382"/>
      <c r="PT20" s="382"/>
      <c r="PU20" s="382"/>
      <c r="PV20" s="382"/>
      <c r="PW20" s="382"/>
      <c r="PX20" s="382"/>
      <c r="PY20" s="382"/>
      <c r="PZ20" s="382"/>
      <c r="QA20" s="382"/>
      <c r="QB20" s="382"/>
      <c r="QC20" s="382"/>
      <c r="QD20" s="382"/>
      <c r="QE20" s="382"/>
      <c r="QF20" s="382"/>
    </row>
    <row r="21" spans="1:448" s="258" customFormat="1" ht="15">
      <c r="A21" s="1460"/>
      <c r="B21" s="299" t="s">
        <v>56</v>
      </c>
      <c r="C21" s="300" t="s">
        <v>425</v>
      </c>
      <c r="D21" s="81">
        <v>30</v>
      </c>
      <c r="E21" s="332">
        <f t="shared" si="0"/>
        <v>2.8330616832000834</v>
      </c>
      <c r="F21" s="304" t="s">
        <v>162</v>
      </c>
      <c r="G21" s="307">
        <v>10000</v>
      </c>
      <c r="H21" s="306">
        <v>0.2</v>
      </c>
      <c r="I21" s="376">
        <v>2.5</v>
      </c>
      <c r="J21" s="376">
        <v>2.5</v>
      </c>
      <c r="K21" s="376">
        <f t="shared" si="4"/>
        <v>0</v>
      </c>
      <c r="L21" s="82">
        <f t="shared" si="5"/>
        <v>2000</v>
      </c>
      <c r="M21" s="1426">
        <v>6812.5</v>
      </c>
      <c r="N21" s="1426">
        <f t="shared" si="1"/>
        <v>25000</v>
      </c>
      <c r="O21" s="1426">
        <f t="shared" si="2"/>
        <v>0</v>
      </c>
      <c r="P21" s="1426">
        <f t="shared" si="6"/>
        <v>25000</v>
      </c>
      <c r="Q21" s="1426">
        <v>0</v>
      </c>
      <c r="R21" s="1423">
        <f t="shared" si="7"/>
        <v>31812.5</v>
      </c>
      <c r="S21" s="1423">
        <f t="shared" si="8"/>
        <v>31812.5</v>
      </c>
      <c r="T21" s="376">
        <v>0</v>
      </c>
      <c r="U21" s="1423">
        <f t="shared" si="9"/>
        <v>29510.667903525045</v>
      </c>
      <c r="V21" s="1423">
        <f t="shared" si="10"/>
        <v>29510.667903525045</v>
      </c>
      <c r="W21" s="1423">
        <f t="shared" si="11"/>
        <v>0</v>
      </c>
      <c r="X21" s="376">
        <f>IF(L21=0,0,(HLOOKUP(F21,GasAvoidedCosts!$C$6:$N$36,D21+1,FALSE)))</f>
        <v>11.242394187140158</v>
      </c>
      <c r="Y21" s="1423">
        <f t="shared" si="3"/>
        <v>22484.788374280317</v>
      </c>
      <c r="Z21" s="80">
        <f t="shared" si="12"/>
        <v>0.76192068738622187</v>
      </c>
      <c r="AA21" s="80">
        <f t="shared" si="13"/>
        <v>0.76192068738622187</v>
      </c>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2"/>
      <c r="IV21" s="382"/>
      <c r="IW21" s="382"/>
      <c r="IX21" s="382"/>
      <c r="IY21" s="382"/>
      <c r="IZ21" s="382"/>
      <c r="JA21" s="382"/>
      <c r="JB21" s="382"/>
      <c r="JC21" s="382"/>
      <c r="JD21" s="382"/>
      <c r="JE21" s="382"/>
      <c r="JF21" s="382"/>
      <c r="JG21" s="382"/>
      <c r="JH21" s="382"/>
      <c r="JI21" s="382"/>
      <c r="JJ21" s="382"/>
      <c r="JK21" s="382"/>
      <c r="JL21" s="382"/>
      <c r="JM21" s="382"/>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c r="MH21" s="382"/>
      <c r="MI21" s="382"/>
      <c r="MJ21" s="382"/>
      <c r="MK21" s="382"/>
      <c r="ML21" s="382"/>
      <c r="MM21" s="382"/>
      <c r="MN21" s="382"/>
      <c r="MO21" s="382"/>
      <c r="MP21" s="382"/>
      <c r="MQ21" s="382"/>
      <c r="MR21" s="382"/>
      <c r="MS21" s="382"/>
      <c r="MT21" s="382"/>
      <c r="MU21" s="382"/>
      <c r="MV21" s="382"/>
      <c r="MW21" s="382"/>
      <c r="MX21" s="382"/>
      <c r="MY21" s="382"/>
      <c r="MZ21" s="382"/>
      <c r="NA21" s="382"/>
      <c r="NB21" s="382"/>
      <c r="NC21" s="382"/>
      <c r="ND21" s="382"/>
      <c r="NE21" s="382"/>
      <c r="NF21" s="382"/>
      <c r="NG21" s="382"/>
      <c r="NH21" s="382"/>
      <c r="NI21" s="382"/>
      <c r="NJ21" s="382"/>
      <c r="NK21" s="382"/>
      <c r="NL21" s="382"/>
      <c r="NM21" s="382"/>
      <c r="NN21" s="382"/>
      <c r="NO21" s="382"/>
      <c r="NP21" s="382"/>
      <c r="NQ21" s="382"/>
      <c r="NR21" s="382"/>
      <c r="NS21" s="382"/>
      <c r="NT21" s="382"/>
      <c r="NU21" s="382"/>
      <c r="NV21" s="382"/>
      <c r="NW21" s="382"/>
      <c r="NX21" s="382"/>
      <c r="NY21" s="382"/>
      <c r="NZ21" s="382"/>
      <c r="OA21" s="382"/>
      <c r="OB21" s="382"/>
      <c r="OC21" s="382"/>
      <c r="OD21" s="382"/>
      <c r="OE21" s="382"/>
      <c r="OF21" s="382"/>
      <c r="OG21" s="382"/>
      <c r="OH21" s="382"/>
      <c r="OI21" s="382"/>
      <c r="OJ21" s="382"/>
      <c r="OK21" s="382"/>
      <c r="OL21" s="382"/>
      <c r="OM21" s="382"/>
      <c r="ON21" s="382"/>
      <c r="OO21" s="382"/>
      <c r="OP21" s="382"/>
      <c r="OQ21" s="382"/>
      <c r="OR21" s="382"/>
      <c r="OS21" s="382"/>
      <c r="OT21" s="382"/>
      <c r="OU21" s="382"/>
      <c r="OV21" s="382"/>
      <c r="OW21" s="382"/>
      <c r="OX21" s="382"/>
      <c r="OY21" s="382"/>
      <c r="OZ21" s="382"/>
      <c r="PA21" s="382"/>
      <c r="PB21" s="382"/>
      <c r="PC21" s="382"/>
      <c r="PD21" s="382"/>
      <c r="PE21" s="382"/>
      <c r="PF21" s="382"/>
      <c r="PG21" s="382"/>
      <c r="PH21" s="382"/>
      <c r="PI21" s="382"/>
      <c r="PJ21" s="382"/>
      <c r="PK21" s="382"/>
      <c r="PL21" s="382"/>
      <c r="PM21" s="382"/>
      <c r="PN21" s="382"/>
      <c r="PO21" s="382"/>
      <c r="PP21" s="382"/>
      <c r="PQ21" s="382"/>
      <c r="PR21" s="382"/>
      <c r="PS21" s="382"/>
      <c r="PT21" s="382"/>
      <c r="PU21" s="382"/>
      <c r="PV21" s="382"/>
      <c r="PW21" s="382"/>
      <c r="PX21" s="382"/>
      <c r="PY21" s="382"/>
      <c r="PZ21" s="382"/>
      <c r="QA21" s="382"/>
      <c r="QB21" s="382"/>
      <c r="QC21" s="382"/>
      <c r="QD21" s="382"/>
      <c r="QE21" s="382"/>
      <c r="QF21" s="382"/>
    </row>
    <row r="22" spans="1:448" s="258" customFormat="1" ht="15">
      <c r="A22" s="1460"/>
      <c r="B22" s="299" t="s">
        <v>56</v>
      </c>
      <c r="C22" s="300" t="s">
        <v>426</v>
      </c>
      <c r="D22" s="81">
        <v>30</v>
      </c>
      <c r="E22" s="332">
        <f t="shared" si="0"/>
        <v>4.2495925248001248E-2</v>
      </c>
      <c r="F22" s="304" t="s">
        <v>162</v>
      </c>
      <c r="G22" s="307">
        <v>500</v>
      </c>
      <c r="H22" s="306">
        <v>0.06</v>
      </c>
      <c r="I22" s="376">
        <v>0.85</v>
      </c>
      <c r="J22" s="376">
        <v>0.85</v>
      </c>
      <c r="K22" s="376">
        <f t="shared" si="4"/>
        <v>0</v>
      </c>
      <c r="L22" s="82">
        <f t="shared" si="5"/>
        <v>30</v>
      </c>
      <c r="M22" s="1426">
        <v>115.8125</v>
      </c>
      <c r="N22" s="1426">
        <f t="shared" si="1"/>
        <v>425</v>
      </c>
      <c r="O22" s="1426">
        <f t="shared" si="2"/>
        <v>0</v>
      </c>
      <c r="P22" s="1426">
        <f t="shared" si="6"/>
        <v>425</v>
      </c>
      <c r="Q22" s="1426">
        <v>0</v>
      </c>
      <c r="R22" s="1423">
        <f t="shared" si="7"/>
        <v>540.8125</v>
      </c>
      <c r="S22" s="1423">
        <f t="shared" si="8"/>
        <v>540.8125</v>
      </c>
      <c r="T22" s="376">
        <v>0</v>
      </c>
      <c r="U22" s="1423">
        <f t="shared" si="9"/>
        <v>501.68135435992576</v>
      </c>
      <c r="V22" s="1423">
        <f t="shared" si="10"/>
        <v>501.68135435992576</v>
      </c>
      <c r="W22" s="1423">
        <f t="shared" si="11"/>
        <v>0</v>
      </c>
      <c r="X22" s="376">
        <f>IF(L22=0,0,(HLOOKUP(F22,GasAvoidedCosts!$C$6:$N$36,D22+1,FALSE)))</f>
        <v>11.242394187140158</v>
      </c>
      <c r="Y22" s="1423">
        <f t="shared" si="3"/>
        <v>337.27182561420477</v>
      </c>
      <c r="Z22" s="80">
        <f t="shared" si="12"/>
        <v>0.67228295945843108</v>
      </c>
      <c r="AA22" s="80">
        <f t="shared" si="13"/>
        <v>0.67228295945843108</v>
      </c>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c r="BQ22" s="382"/>
      <c r="BR22" s="382"/>
      <c r="BS22" s="382"/>
      <c r="BT22" s="382"/>
      <c r="BU22" s="382"/>
      <c r="BV22" s="382"/>
      <c r="BW22" s="382"/>
      <c r="BX22" s="382"/>
      <c r="BY22" s="382"/>
      <c r="BZ22" s="382"/>
      <c r="CA22" s="382"/>
      <c r="CB22" s="382"/>
      <c r="CC22" s="382"/>
      <c r="CD22" s="382"/>
      <c r="CE22" s="382"/>
      <c r="CF22" s="382"/>
      <c r="CG22" s="382"/>
      <c r="CH22" s="382"/>
      <c r="CI22" s="382"/>
      <c r="CJ22" s="382"/>
      <c r="CK22" s="382"/>
      <c r="CL22" s="382"/>
      <c r="CM22" s="382"/>
      <c r="CN22" s="382"/>
      <c r="CO22" s="382"/>
      <c r="CP22" s="382"/>
      <c r="CQ22" s="382"/>
      <c r="CR22" s="382"/>
      <c r="CS22" s="382"/>
      <c r="CT22" s="382"/>
      <c r="CU22" s="382"/>
      <c r="CV22" s="382"/>
      <c r="CW22" s="382"/>
      <c r="CX22" s="382"/>
      <c r="CY22" s="382"/>
      <c r="CZ22" s="382"/>
      <c r="DA22" s="382"/>
      <c r="DB22" s="382"/>
      <c r="DC22" s="382"/>
      <c r="DD22" s="382"/>
      <c r="DE22" s="382"/>
      <c r="DF22" s="382"/>
      <c r="DG22" s="382"/>
      <c r="DH22" s="382"/>
      <c r="DI22" s="382"/>
      <c r="DJ22" s="382"/>
      <c r="DK22" s="382"/>
      <c r="DL22" s="382"/>
      <c r="DM22" s="382"/>
      <c r="DN22" s="382"/>
      <c r="DO22" s="382"/>
      <c r="DP22" s="382"/>
      <c r="DQ22" s="382"/>
      <c r="DR22" s="382"/>
      <c r="DS22" s="382"/>
      <c r="DT22" s="382"/>
      <c r="DU22" s="382"/>
      <c r="DV22" s="382"/>
      <c r="DW22" s="382"/>
      <c r="DX22" s="382"/>
      <c r="DY22" s="382"/>
      <c r="DZ22" s="382"/>
      <c r="EA22" s="382"/>
      <c r="EB22" s="382"/>
      <c r="EC22" s="382"/>
      <c r="ED22" s="382"/>
      <c r="EE22" s="382"/>
      <c r="EF22" s="382"/>
      <c r="EG22" s="382"/>
      <c r="EH22" s="382"/>
      <c r="EI22" s="382"/>
      <c r="EJ22" s="382"/>
      <c r="EK22" s="382"/>
      <c r="EL22" s="382"/>
      <c r="EM22" s="382"/>
      <c r="EN22" s="382"/>
      <c r="EO22" s="382"/>
      <c r="EP22" s="382"/>
      <c r="EQ22" s="382"/>
      <c r="ER22" s="382"/>
      <c r="ES22" s="382"/>
      <c r="ET22" s="382"/>
      <c r="EU22" s="382"/>
      <c r="EV22" s="382"/>
      <c r="EW22" s="382"/>
      <c r="EX22" s="382"/>
      <c r="EY22" s="382"/>
      <c r="EZ22" s="382"/>
      <c r="FA22" s="382"/>
      <c r="FB22" s="382"/>
      <c r="FC22" s="382"/>
      <c r="FD22" s="382"/>
      <c r="FE22" s="382"/>
      <c r="FF22" s="382"/>
      <c r="FG22" s="382"/>
      <c r="FH22" s="382"/>
      <c r="FI22" s="382"/>
      <c r="FJ22" s="382"/>
      <c r="FK22" s="382"/>
      <c r="FL22" s="382"/>
      <c r="FM22" s="382"/>
      <c r="FN22" s="382"/>
      <c r="FO22" s="382"/>
      <c r="FP22" s="382"/>
      <c r="FQ22" s="382"/>
      <c r="FR22" s="382"/>
      <c r="FS22" s="382"/>
      <c r="FT22" s="382"/>
      <c r="FU22" s="382"/>
      <c r="FV22" s="382"/>
      <c r="FW22" s="382"/>
      <c r="FX22" s="382"/>
      <c r="FY22" s="382"/>
      <c r="FZ22" s="382"/>
      <c r="GA22" s="382"/>
      <c r="GB22" s="382"/>
      <c r="GC22" s="382"/>
      <c r="GD22" s="382"/>
      <c r="GE22" s="382"/>
      <c r="GF22" s="382"/>
      <c r="GG22" s="382"/>
      <c r="GH22" s="382"/>
      <c r="GI22" s="382"/>
      <c r="GJ22" s="382"/>
      <c r="GK22" s="382"/>
      <c r="GL22" s="382"/>
      <c r="GM22" s="382"/>
      <c r="GN22" s="382"/>
      <c r="GO22" s="382"/>
      <c r="GP22" s="382"/>
      <c r="GQ22" s="382"/>
      <c r="GR22" s="382"/>
      <c r="GS22" s="382"/>
      <c r="GT22" s="382"/>
      <c r="GU22" s="382"/>
      <c r="GV22" s="382"/>
      <c r="GW22" s="382"/>
      <c r="GX22" s="382"/>
      <c r="GY22" s="382"/>
      <c r="GZ22" s="382"/>
      <c r="HA22" s="382"/>
      <c r="HB22" s="382"/>
      <c r="HC22" s="382"/>
      <c r="HD22" s="382"/>
      <c r="HE22" s="382"/>
      <c r="HF22" s="382"/>
      <c r="HG22" s="382"/>
      <c r="HH22" s="382"/>
      <c r="HI22" s="382"/>
      <c r="HJ22" s="382"/>
      <c r="HK22" s="382"/>
      <c r="HL22" s="382"/>
      <c r="HM22" s="382"/>
      <c r="HN22" s="382"/>
      <c r="HO22" s="382"/>
      <c r="HP22" s="382"/>
      <c r="HQ22" s="382"/>
      <c r="HR22" s="382"/>
      <c r="HS22" s="382"/>
      <c r="HT22" s="382"/>
      <c r="HU22" s="382"/>
      <c r="HV22" s="382"/>
      <c r="HW22" s="382"/>
      <c r="HX22" s="382"/>
      <c r="HY22" s="382"/>
      <c r="HZ22" s="382"/>
      <c r="IA22" s="382"/>
      <c r="IB22" s="382"/>
      <c r="IC22" s="382"/>
      <c r="ID22" s="382"/>
      <c r="IE22" s="382"/>
      <c r="IF22" s="382"/>
      <c r="IG22" s="382"/>
      <c r="IH22" s="382"/>
      <c r="II22" s="382"/>
      <c r="IJ22" s="382"/>
      <c r="IK22" s="382"/>
      <c r="IL22" s="382"/>
      <c r="IM22" s="382"/>
      <c r="IN22" s="382"/>
      <c r="IO22" s="382"/>
      <c r="IP22" s="382"/>
      <c r="IQ22" s="382"/>
      <c r="IR22" s="382"/>
      <c r="IS22" s="382"/>
      <c r="IT22" s="382"/>
      <c r="IU22" s="382"/>
      <c r="IV22" s="382"/>
      <c r="IW22" s="382"/>
      <c r="IX22" s="382"/>
      <c r="IY22" s="382"/>
      <c r="IZ22" s="382"/>
      <c r="JA22" s="382"/>
      <c r="JB22" s="382"/>
      <c r="JC22" s="382"/>
      <c r="JD22" s="382"/>
      <c r="JE22" s="382"/>
      <c r="JF22" s="382"/>
      <c r="JG22" s="382"/>
      <c r="JH22" s="382"/>
      <c r="JI22" s="382"/>
      <c r="JJ22" s="382"/>
      <c r="JK22" s="382"/>
      <c r="JL22" s="382"/>
      <c r="JM22" s="382"/>
      <c r="JN22" s="382"/>
      <c r="JO22" s="382"/>
      <c r="JP22" s="382"/>
      <c r="JQ22" s="382"/>
      <c r="JR22" s="382"/>
      <c r="JS22" s="382"/>
      <c r="JT22" s="382"/>
      <c r="JU22" s="382"/>
      <c r="JV22" s="382"/>
      <c r="JW22" s="382"/>
      <c r="JX22" s="382"/>
      <c r="JY22" s="382"/>
      <c r="JZ22" s="382"/>
      <c r="KA22" s="382"/>
      <c r="KB22" s="382"/>
      <c r="KC22" s="382"/>
      <c r="KD22" s="382"/>
      <c r="KE22" s="382"/>
      <c r="KF22" s="382"/>
      <c r="KG22" s="382"/>
      <c r="KH22" s="382"/>
      <c r="KI22" s="382"/>
      <c r="KJ22" s="382"/>
      <c r="KK22" s="382"/>
      <c r="KL22" s="382"/>
      <c r="KM22" s="382"/>
      <c r="KN22" s="382"/>
      <c r="KO22" s="382"/>
      <c r="KP22" s="382"/>
      <c r="KQ22" s="382"/>
      <c r="KR22" s="382"/>
      <c r="KS22" s="382"/>
      <c r="KT22" s="382"/>
      <c r="KU22" s="382"/>
      <c r="KV22" s="382"/>
      <c r="KW22" s="382"/>
      <c r="KX22" s="382"/>
      <c r="KY22" s="382"/>
      <c r="KZ22" s="382"/>
      <c r="LA22" s="382"/>
      <c r="LB22" s="382"/>
      <c r="LC22" s="382"/>
      <c r="LD22" s="382"/>
      <c r="LE22" s="382"/>
      <c r="LF22" s="382"/>
      <c r="LG22" s="382"/>
      <c r="LH22" s="382"/>
      <c r="LI22" s="382"/>
      <c r="LJ22" s="382"/>
      <c r="LK22" s="382"/>
      <c r="LL22" s="382"/>
      <c r="LM22" s="382"/>
      <c r="LN22" s="382"/>
      <c r="LO22" s="382"/>
      <c r="LP22" s="382"/>
      <c r="LQ22" s="382"/>
      <c r="LR22" s="382"/>
      <c r="LS22" s="382"/>
      <c r="LT22" s="382"/>
      <c r="LU22" s="382"/>
      <c r="LV22" s="382"/>
      <c r="LW22" s="382"/>
      <c r="LX22" s="382"/>
      <c r="LY22" s="382"/>
      <c r="LZ22" s="382"/>
      <c r="MA22" s="382"/>
      <c r="MB22" s="382"/>
      <c r="MC22" s="382"/>
      <c r="MD22" s="382"/>
      <c r="ME22" s="382"/>
      <c r="MF22" s="382"/>
      <c r="MG22" s="382"/>
      <c r="MH22" s="382"/>
      <c r="MI22" s="382"/>
      <c r="MJ22" s="382"/>
      <c r="MK22" s="382"/>
      <c r="ML22" s="382"/>
      <c r="MM22" s="382"/>
      <c r="MN22" s="382"/>
      <c r="MO22" s="382"/>
      <c r="MP22" s="382"/>
      <c r="MQ22" s="382"/>
      <c r="MR22" s="382"/>
      <c r="MS22" s="382"/>
      <c r="MT22" s="382"/>
      <c r="MU22" s="382"/>
      <c r="MV22" s="382"/>
      <c r="MW22" s="382"/>
      <c r="MX22" s="382"/>
      <c r="MY22" s="382"/>
      <c r="MZ22" s="382"/>
      <c r="NA22" s="382"/>
      <c r="NB22" s="382"/>
      <c r="NC22" s="382"/>
      <c r="ND22" s="382"/>
      <c r="NE22" s="382"/>
      <c r="NF22" s="382"/>
      <c r="NG22" s="382"/>
      <c r="NH22" s="382"/>
      <c r="NI22" s="382"/>
      <c r="NJ22" s="382"/>
      <c r="NK22" s="382"/>
      <c r="NL22" s="382"/>
      <c r="NM22" s="382"/>
      <c r="NN22" s="382"/>
      <c r="NO22" s="382"/>
      <c r="NP22" s="382"/>
      <c r="NQ22" s="382"/>
      <c r="NR22" s="382"/>
      <c r="NS22" s="382"/>
      <c r="NT22" s="382"/>
      <c r="NU22" s="382"/>
      <c r="NV22" s="382"/>
      <c r="NW22" s="382"/>
      <c r="NX22" s="382"/>
      <c r="NY22" s="382"/>
      <c r="NZ22" s="382"/>
      <c r="OA22" s="382"/>
      <c r="OB22" s="382"/>
      <c r="OC22" s="382"/>
      <c r="OD22" s="382"/>
      <c r="OE22" s="382"/>
      <c r="OF22" s="382"/>
      <c r="OG22" s="382"/>
      <c r="OH22" s="382"/>
      <c r="OI22" s="382"/>
      <c r="OJ22" s="382"/>
      <c r="OK22" s="382"/>
      <c r="OL22" s="382"/>
      <c r="OM22" s="382"/>
      <c r="ON22" s="382"/>
      <c r="OO22" s="382"/>
      <c r="OP22" s="382"/>
      <c r="OQ22" s="382"/>
      <c r="OR22" s="382"/>
      <c r="OS22" s="382"/>
      <c r="OT22" s="382"/>
      <c r="OU22" s="382"/>
      <c r="OV22" s="382"/>
      <c r="OW22" s="382"/>
      <c r="OX22" s="382"/>
      <c r="OY22" s="382"/>
      <c r="OZ22" s="382"/>
      <c r="PA22" s="382"/>
      <c r="PB22" s="382"/>
      <c r="PC22" s="382"/>
      <c r="PD22" s="382"/>
      <c r="PE22" s="382"/>
      <c r="PF22" s="382"/>
      <c r="PG22" s="382"/>
      <c r="PH22" s="382"/>
      <c r="PI22" s="382"/>
      <c r="PJ22" s="382"/>
      <c r="PK22" s="382"/>
      <c r="PL22" s="382"/>
      <c r="PM22" s="382"/>
      <c r="PN22" s="382"/>
      <c r="PO22" s="382"/>
      <c r="PP22" s="382"/>
      <c r="PQ22" s="382"/>
      <c r="PR22" s="382"/>
      <c r="PS22" s="382"/>
      <c r="PT22" s="382"/>
      <c r="PU22" s="382"/>
      <c r="PV22" s="382"/>
      <c r="PW22" s="382"/>
      <c r="PX22" s="382"/>
      <c r="PY22" s="382"/>
      <c r="PZ22" s="382"/>
      <c r="QA22" s="382"/>
      <c r="QB22" s="382"/>
      <c r="QC22" s="382"/>
      <c r="QD22" s="382"/>
      <c r="QE22" s="382"/>
      <c r="QF22" s="382"/>
    </row>
    <row r="23" spans="1:448" s="258" customFormat="1" ht="15">
      <c r="A23" s="1460"/>
      <c r="B23" s="299" t="s">
        <v>56</v>
      </c>
      <c r="C23" s="300" t="s">
        <v>427</v>
      </c>
      <c r="D23" s="81">
        <v>25</v>
      </c>
      <c r="E23" s="332">
        <f t="shared" si="0"/>
        <v>3.541327104000104E-2</v>
      </c>
      <c r="F23" s="304" t="s">
        <v>162</v>
      </c>
      <c r="G23" s="307">
        <v>500</v>
      </c>
      <c r="H23" s="306">
        <v>0.06</v>
      </c>
      <c r="I23" s="376">
        <v>0.8</v>
      </c>
      <c r="J23" s="376">
        <v>0.8</v>
      </c>
      <c r="K23" s="376">
        <f t="shared" si="4"/>
        <v>0</v>
      </c>
      <c r="L23" s="82">
        <f t="shared" si="5"/>
        <v>30</v>
      </c>
      <c r="M23" s="1426">
        <v>109</v>
      </c>
      <c r="N23" s="1426">
        <f t="shared" si="1"/>
        <v>400</v>
      </c>
      <c r="O23" s="1426">
        <f t="shared" si="2"/>
        <v>0</v>
      </c>
      <c r="P23" s="1426">
        <f t="shared" si="6"/>
        <v>400</v>
      </c>
      <c r="Q23" s="1426">
        <v>0</v>
      </c>
      <c r="R23" s="1423">
        <f t="shared" si="7"/>
        <v>509</v>
      </c>
      <c r="S23" s="1423">
        <f t="shared" si="8"/>
        <v>509</v>
      </c>
      <c r="T23" s="376">
        <v>0</v>
      </c>
      <c r="U23" s="1423">
        <f t="shared" si="9"/>
        <v>472.17068645640069</v>
      </c>
      <c r="V23" s="1423">
        <f t="shared" si="10"/>
        <v>472.17068645640069</v>
      </c>
      <c r="W23" s="1423">
        <f t="shared" si="11"/>
        <v>0</v>
      </c>
      <c r="X23" s="376">
        <f>IF(L23=0,0,(HLOOKUP(F23,GasAvoidedCosts!$C$6:$N$36,D23+1,FALSE)))</f>
        <v>10.227276328726633</v>
      </c>
      <c r="Y23" s="1423">
        <f t="shared" si="3"/>
        <v>306.81828986179897</v>
      </c>
      <c r="Z23" s="80">
        <f t="shared" si="12"/>
        <v>0.64980376516899674</v>
      </c>
      <c r="AA23" s="80">
        <f t="shared" si="13"/>
        <v>0.64980376516899674</v>
      </c>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c r="BQ23" s="382"/>
      <c r="BR23" s="382"/>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2"/>
      <c r="IV23" s="382"/>
      <c r="IW23" s="382"/>
      <c r="IX23" s="382"/>
      <c r="IY23" s="382"/>
      <c r="IZ23" s="382"/>
      <c r="JA23" s="382"/>
      <c r="JB23" s="382"/>
      <c r="JC23" s="382"/>
      <c r="JD23" s="382"/>
      <c r="JE23" s="382"/>
      <c r="JF23" s="382"/>
      <c r="JG23" s="382"/>
      <c r="JH23" s="382"/>
      <c r="JI23" s="382"/>
      <c r="JJ23" s="382"/>
      <c r="JK23" s="382"/>
      <c r="JL23" s="382"/>
      <c r="JM23" s="382"/>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c r="MH23" s="382"/>
      <c r="MI23" s="382"/>
      <c r="MJ23" s="382"/>
      <c r="MK23" s="382"/>
      <c r="ML23" s="382"/>
      <c r="MM23" s="382"/>
      <c r="MN23" s="382"/>
      <c r="MO23" s="382"/>
      <c r="MP23" s="382"/>
      <c r="MQ23" s="382"/>
      <c r="MR23" s="382"/>
      <c r="MS23" s="382"/>
      <c r="MT23" s="382"/>
      <c r="MU23" s="382"/>
      <c r="MV23" s="382"/>
      <c r="MW23" s="382"/>
      <c r="MX23" s="382"/>
      <c r="MY23" s="382"/>
      <c r="MZ23" s="382"/>
      <c r="NA23" s="382"/>
      <c r="NB23" s="382"/>
      <c r="NC23" s="382"/>
      <c r="ND23" s="382"/>
      <c r="NE23" s="382"/>
      <c r="NF23" s="382"/>
      <c r="NG23" s="382"/>
      <c r="NH23" s="382"/>
      <c r="NI23" s="382"/>
      <c r="NJ23" s="382"/>
      <c r="NK23" s="382"/>
      <c r="NL23" s="382"/>
      <c r="NM23" s="382"/>
      <c r="NN23" s="382"/>
      <c r="NO23" s="382"/>
      <c r="NP23" s="382"/>
      <c r="NQ23" s="382"/>
      <c r="NR23" s="382"/>
      <c r="NS23" s="382"/>
      <c r="NT23" s="382"/>
      <c r="NU23" s="382"/>
      <c r="NV23" s="382"/>
      <c r="NW23" s="382"/>
      <c r="NX23" s="382"/>
      <c r="NY23" s="382"/>
      <c r="NZ23" s="382"/>
      <c r="OA23" s="382"/>
      <c r="OB23" s="382"/>
      <c r="OC23" s="382"/>
      <c r="OD23" s="382"/>
      <c r="OE23" s="382"/>
      <c r="OF23" s="382"/>
      <c r="OG23" s="382"/>
      <c r="OH23" s="382"/>
      <c r="OI23" s="382"/>
      <c r="OJ23" s="382"/>
      <c r="OK23" s="382"/>
      <c r="OL23" s="382"/>
      <c r="OM23" s="382"/>
      <c r="ON23" s="382"/>
      <c r="OO23" s="382"/>
      <c r="OP23" s="382"/>
      <c r="OQ23" s="382"/>
      <c r="OR23" s="382"/>
      <c r="OS23" s="382"/>
      <c r="OT23" s="382"/>
      <c r="OU23" s="382"/>
      <c r="OV23" s="382"/>
      <c r="OW23" s="382"/>
      <c r="OX23" s="382"/>
      <c r="OY23" s="382"/>
      <c r="OZ23" s="382"/>
      <c r="PA23" s="382"/>
      <c r="PB23" s="382"/>
      <c r="PC23" s="382"/>
      <c r="PD23" s="382"/>
      <c r="PE23" s="382"/>
      <c r="PF23" s="382"/>
      <c r="PG23" s="382"/>
      <c r="PH23" s="382"/>
      <c r="PI23" s="382"/>
      <c r="PJ23" s="382"/>
      <c r="PK23" s="382"/>
      <c r="PL23" s="382"/>
      <c r="PM23" s="382"/>
      <c r="PN23" s="382"/>
      <c r="PO23" s="382"/>
      <c r="PP23" s="382"/>
      <c r="PQ23" s="382"/>
      <c r="PR23" s="382"/>
      <c r="PS23" s="382"/>
      <c r="PT23" s="382"/>
      <c r="PU23" s="382"/>
      <c r="PV23" s="382"/>
      <c r="PW23" s="382"/>
      <c r="PX23" s="382"/>
      <c r="PY23" s="382"/>
      <c r="PZ23" s="382"/>
      <c r="QA23" s="382"/>
      <c r="QB23" s="382"/>
      <c r="QC23" s="382"/>
      <c r="QD23" s="382"/>
      <c r="QE23" s="382"/>
      <c r="QF23" s="382"/>
    </row>
    <row r="24" spans="1:448" s="258" customFormat="1" ht="15">
      <c r="A24" s="1460"/>
      <c r="B24" s="299" t="s">
        <v>56</v>
      </c>
      <c r="C24" s="300" t="s">
        <v>428</v>
      </c>
      <c r="D24" s="81">
        <v>30</v>
      </c>
      <c r="E24" s="332">
        <f t="shared" si="0"/>
        <v>1.2748777574400374</v>
      </c>
      <c r="F24" s="304" t="s">
        <v>162</v>
      </c>
      <c r="G24" s="307">
        <v>15000</v>
      </c>
      <c r="H24" s="306">
        <v>0.06</v>
      </c>
      <c r="I24" s="376">
        <v>0.85</v>
      </c>
      <c r="J24" s="376">
        <v>0.85</v>
      </c>
      <c r="K24" s="376">
        <f t="shared" si="4"/>
        <v>0</v>
      </c>
      <c r="L24" s="82">
        <f t="shared" si="5"/>
        <v>900</v>
      </c>
      <c r="M24" s="1426">
        <v>3474.375</v>
      </c>
      <c r="N24" s="1426">
        <f t="shared" si="1"/>
        <v>12750</v>
      </c>
      <c r="O24" s="1426">
        <f t="shared" si="2"/>
        <v>0</v>
      </c>
      <c r="P24" s="1426">
        <f t="shared" si="6"/>
        <v>12750</v>
      </c>
      <c r="Q24" s="1426">
        <v>0</v>
      </c>
      <c r="R24" s="1423">
        <f t="shared" si="7"/>
        <v>16224.375</v>
      </c>
      <c r="S24" s="1423">
        <f t="shared" si="8"/>
        <v>16224.375</v>
      </c>
      <c r="T24" s="376">
        <v>0</v>
      </c>
      <c r="U24" s="1423">
        <f t="shared" si="9"/>
        <v>15050.440630797773</v>
      </c>
      <c r="V24" s="1423">
        <f t="shared" si="10"/>
        <v>15050.440630797773</v>
      </c>
      <c r="W24" s="1423">
        <f t="shared" si="11"/>
        <v>0</v>
      </c>
      <c r="X24" s="376">
        <f>IF(L24=0,0,(HLOOKUP(F24,GasAvoidedCosts!$C$6:$N$36,D24+1,FALSE)))</f>
        <v>11.242394187140158</v>
      </c>
      <c r="Y24" s="1423">
        <f t="shared" si="3"/>
        <v>10118.154768426142</v>
      </c>
      <c r="Z24" s="80">
        <f t="shared" si="12"/>
        <v>0.67228295945843097</v>
      </c>
      <c r="AA24" s="80">
        <f t="shared" si="13"/>
        <v>0.67228295945843097</v>
      </c>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c r="BQ24" s="382"/>
      <c r="BR24" s="382"/>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c r="IP24" s="382"/>
      <c r="IQ24" s="382"/>
      <c r="IR24" s="382"/>
      <c r="IS24" s="382"/>
      <c r="IT24" s="382"/>
      <c r="IU24" s="382"/>
      <c r="IV24" s="382"/>
      <c r="IW24" s="382"/>
      <c r="IX24" s="382"/>
      <c r="IY24" s="382"/>
      <c r="IZ24" s="382"/>
      <c r="JA24" s="382"/>
      <c r="JB24" s="382"/>
      <c r="JC24" s="382"/>
      <c r="JD24" s="382"/>
      <c r="JE24" s="382"/>
      <c r="JF24" s="382"/>
      <c r="JG24" s="382"/>
      <c r="JH24" s="382"/>
      <c r="JI24" s="382"/>
      <c r="JJ24" s="382"/>
      <c r="JK24" s="382"/>
      <c r="JL24" s="382"/>
      <c r="JM24" s="382"/>
      <c r="JN24" s="382"/>
      <c r="JO24" s="382"/>
      <c r="JP24" s="382"/>
      <c r="JQ24" s="382"/>
      <c r="JR24" s="382"/>
      <c r="JS24" s="382"/>
      <c r="JT24" s="382"/>
      <c r="JU24" s="382"/>
      <c r="JV24" s="382"/>
      <c r="JW24" s="382"/>
      <c r="JX24" s="382"/>
      <c r="JY24" s="382"/>
      <c r="JZ24" s="382"/>
      <c r="KA24" s="382"/>
      <c r="KB24" s="382"/>
      <c r="KC24" s="382"/>
      <c r="KD24" s="382"/>
      <c r="KE24" s="382"/>
      <c r="KF24" s="382"/>
      <c r="KG24" s="382"/>
      <c r="KH24" s="382"/>
      <c r="KI24" s="382"/>
      <c r="KJ24" s="382"/>
      <c r="KK24" s="382"/>
      <c r="KL24" s="382"/>
      <c r="KM24" s="382"/>
      <c r="KN24" s="382"/>
      <c r="KO24" s="382"/>
      <c r="KP24" s="382"/>
      <c r="KQ24" s="382"/>
      <c r="KR24" s="382"/>
      <c r="KS24" s="382"/>
      <c r="KT24" s="382"/>
      <c r="KU24" s="382"/>
      <c r="KV24" s="382"/>
      <c r="KW24" s="382"/>
      <c r="KX24" s="382"/>
      <c r="KY24" s="382"/>
      <c r="KZ24" s="382"/>
      <c r="LA24" s="382"/>
      <c r="LB24" s="382"/>
      <c r="LC24" s="382"/>
      <c r="LD24" s="382"/>
      <c r="LE24" s="382"/>
      <c r="LF24" s="382"/>
      <c r="LG24" s="382"/>
      <c r="LH24" s="382"/>
      <c r="LI24" s="382"/>
      <c r="LJ24" s="382"/>
      <c r="LK24" s="382"/>
      <c r="LL24" s="382"/>
      <c r="LM24" s="382"/>
      <c r="LN24" s="382"/>
      <c r="LO24" s="382"/>
      <c r="LP24" s="382"/>
      <c r="LQ24" s="382"/>
      <c r="LR24" s="382"/>
      <c r="LS24" s="382"/>
      <c r="LT24" s="382"/>
      <c r="LU24" s="382"/>
      <c r="LV24" s="382"/>
      <c r="LW24" s="382"/>
      <c r="LX24" s="382"/>
      <c r="LY24" s="382"/>
      <c r="LZ24" s="382"/>
      <c r="MA24" s="382"/>
      <c r="MB24" s="382"/>
      <c r="MC24" s="382"/>
      <c r="MD24" s="382"/>
      <c r="ME24" s="382"/>
      <c r="MF24" s="382"/>
      <c r="MG24" s="382"/>
      <c r="MH24" s="382"/>
      <c r="MI24" s="382"/>
      <c r="MJ24" s="382"/>
      <c r="MK24" s="382"/>
      <c r="ML24" s="382"/>
      <c r="MM24" s="382"/>
      <c r="MN24" s="382"/>
      <c r="MO24" s="382"/>
      <c r="MP24" s="382"/>
      <c r="MQ24" s="382"/>
      <c r="MR24" s="382"/>
      <c r="MS24" s="382"/>
      <c r="MT24" s="382"/>
      <c r="MU24" s="382"/>
      <c r="MV24" s="382"/>
      <c r="MW24" s="382"/>
      <c r="MX24" s="382"/>
      <c r="MY24" s="382"/>
      <c r="MZ24" s="382"/>
      <c r="NA24" s="382"/>
      <c r="NB24" s="382"/>
      <c r="NC24" s="382"/>
      <c r="ND24" s="382"/>
      <c r="NE24" s="382"/>
      <c r="NF24" s="382"/>
      <c r="NG24" s="382"/>
      <c r="NH24" s="382"/>
      <c r="NI24" s="382"/>
      <c r="NJ24" s="382"/>
      <c r="NK24" s="382"/>
      <c r="NL24" s="382"/>
      <c r="NM24" s="382"/>
      <c r="NN24" s="382"/>
      <c r="NO24" s="382"/>
      <c r="NP24" s="382"/>
      <c r="NQ24" s="382"/>
      <c r="NR24" s="382"/>
      <c r="NS24" s="382"/>
      <c r="NT24" s="382"/>
      <c r="NU24" s="382"/>
      <c r="NV24" s="382"/>
      <c r="NW24" s="382"/>
      <c r="NX24" s="382"/>
      <c r="NY24" s="382"/>
      <c r="NZ24" s="382"/>
      <c r="OA24" s="382"/>
      <c r="OB24" s="382"/>
      <c r="OC24" s="382"/>
      <c r="OD24" s="382"/>
      <c r="OE24" s="382"/>
      <c r="OF24" s="382"/>
      <c r="OG24" s="382"/>
      <c r="OH24" s="382"/>
      <c r="OI24" s="382"/>
      <c r="OJ24" s="382"/>
      <c r="OK24" s="382"/>
      <c r="OL24" s="382"/>
      <c r="OM24" s="382"/>
      <c r="ON24" s="382"/>
      <c r="OO24" s="382"/>
      <c r="OP24" s="382"/>
      <c r="OQ24" s="382"/>
      <c r="OR24" s="382"/>
      <c r="OS24" s="382"/>
      <c r="OT24" s="382"/>
      <c r="OU24" s="382"/>
      <c r="OV24" s="382"/>
      <c r="OW24" s="382"/>
      <c r="OX24" s="382"/>
      <c r="OY24" s="382"/>
      <c r="OZ24" s="382"/>
      <c r="PA24" s="382"/>
      <c r="PB24" s="382"/>
      <c r="PC24" s="382"/>
      <c r="PD24" s="382"/>
      <c r="PE24" s="382"/>
      <c r="PF24" s="382"/>
      <c r="PG24" s="382"/>
      <c r="PH24" s="382"/>
      <c r="PI24" s="382"/>
      <c r="PJ24" s="382"/>
      <c r="PK24" s="382"/>
      <c r="PL24" s="382"/>
      <c r="PM24" s="382"/>
      <c r="PN24" s="382"/>
      <c r="PO24" s="382"/>
      <c r="PP24" s="382"/>
      <c r="PQ24" s="382"/>
      <c r="PR24" s="382"/>
      <c r="PS24" s="382"/>
      <c r="PT24" s="382"/>
      <c r="PU24" s="382"/>
      <c r="PV24" s="382"/>
      <c r="PW24" s="382"/>
      <c r="PX24" s="382"/>
      <c r="PY24" s="382"/>
      <c r="PZ24" s="382"/>
      <c r="QA24" s="382"/>
      <c r="QB24" s="382"/>
      <c r="QC24" s="382"/>
      <c r="QD24" s="382"/>
      <c r="QE24" s="382"/>
      <c r="QF24" s="382"/>
    </row>
    <row r="25" spans="1:448" s="258" customFormat="1" ht="15">
      <c r="A25" s="1460"/>
      <c r="B25" s="299" t="s">
        <v>56</v>
      </c>
      <c r="C25" s="300" t="s">
        <v>429</v>
      </c>
      <c r="D25" s="81">
        <v>25</v>
      </c>
      <c r="E25" s="332">
        <f t="shared" si="0"/>
        <v>4.7217694720001389E-2</v>
      </c>
      <c r="F25" s="304" t="s">
        <v>162</v>
      </c>
      <c r="G25" s="307">
        <v>1000</v>
      </c>
      <c r="H25" s="306">
        <v>0.04</v>
      </c>
      <c r="I25" s="376">
        <v>0.7</v>
      </c>
      <c r="J25" s="376">
        <v>0.7</v>
      </c>
      <c r="K25" s="376">
        <f t="shared" si="4"/>
        <v>0</v>
      </c>
      <c r="L25" s="82">
        <f t="shared" si="5"/>
        <v>40</v>
      </c>
      <c r="M25" s="1426">
        <v>190.75</v>
      </c>
      <c r="N25" s="1426">
        <f t="shared" si="1"/>
        <v>700</v>
      </c>
      <c r="O25" s="1426">
        <f t="shared" si="2"/>
        <v>0</v>
      </c>
      <c r="P25" s="1426">
        <f t="shared" si="6"/>
        <v>700</v>
      </c>
      <c r="Q25" s="1426">
        <v>0</v>
      </c>
      <c r="R25" s="1423">
        <f t="shared" si="7"/>
        <v>890.75</v>
      </c>
      <c r="S25" s="1423">
        <f t="shared" si="8"/>
        <v>890.75</v>
      </c>
      <c r="T25" s="376">
        <v>0</v>
      </c>
      <c r="U25" s="1423">
        <f t="shared" si="9"/>
        <v>826.29870129870119</v>
      </c>
      <c r="V25" s="1423">
        <f t="shared" si="10"/>
        <v>826.29870129870119</v>
      </c>
      <c r="W25" s="1423">
        <f t="shared" si="11"/>
        <v>0</v>
      </c>
      <c r="X25" s="376">
        <f>IF(L25=0,0,(HLOOKUP(F25,GasAvoidedCosts!$C$6:$N$36,D25+1,FALSE)))</f>
        <v>10.227276328726633</v>
      </c>
      <c r="Y25" s="1423">
        <f t="shared" si="3"/>
        <v>409.09105314906532</v>
      </c>
      <c r="Z25" s="80">
        <f t="shared" si="12"/>
        <v>0.4950885829859023</v>
      </c>
      <c r="AA25" s="80">
        <f t="shared" si="13"/>
        <v>0.4950885829859023</v>
      </c>
      <c r="AB25" s="382"/>
      <c r="AC25" s="382"/>
      <c r="AD25" s="382"/>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c r="BQ25" s="382"/>
      <c r="BR25" s="382"/>
      <c r="BS25" s="382"/>
      <c r="BT25" s="382"/>
      <c r="BU25" s="382"/>
      <c r="BV25" s="382"/>
      <c r="BW25" s="382"/>
      <c r="BX25" s="382"/>
      <c r="BY25" s="382"/>
      <c r="BZ25" s="382"/>
      <c r="CA25" s="382"/>
      <c r="CB25" s="382"/>
      <c r="CC25" s="382"/>
      <c r="CD25" s="382"/>
      <c r="CE25" s="382"/>
      <c r="CF25" s="382"/>
      <c r="CG25" s="382"/>
      <c r="CH25" s="382"/>
      <c r="CI25" s="382"/>
      <c r="CJ25" s="382"/>
      <c r="CK25" s="382"/>
      <c r="CL25" s="382"/>
      <c r="CM25" s="382"/>
      <c r="CN25" s="382"/>
      <c r="CO25" s="382"/>
      <c r="CP25" s="382"/>
      <c r="CQ25" s="382"/>
      <c r="CR25" s="382"/>
      <c r="CS25" s="382"/>
      <c r="CT25" s="382"/>
      <c r="CU25" s="382"/>
      <c r="CV25" s="382"/>
      <c r="CW25" s="382"/>
      <c r="CX25" s="382"/>
      <c r="CY25" s="382"/>
      <c r="CZ25" s="382"/>
      <c r="DA25" s="382"/>
      <c r="DB25" s="382"/>
      <c r="DC25" s="382"/>
      <c r="DD25" s="382"/>
      <c r="DE25" s="382"/>
      <c r="DF25" s="382"/>
      <c r="DG25" s="382"/>
      <c r="DH25" s="382"/>
      <c r="DI25" s="382"/>
      <c r="DJ25" s="382"/>
      <c r="DK25" s="382"/>
      <c r="DL25" s="382"/>
      <c r="DM25" s="382"/>
      <c r="DN25" s="382"/>
      <c r="DO25" s="382"/>
      <c r="DP25" s="382"/>
      <c r="DQ25" s="382"/>
      <c r="DR25" s="382"/>
      <c r="DS25" s="382"/>
      <c r="DT25" s="382"/>
      <c r="DU25" s="382"/>
      <c r="DV25" s="382"/>
      <c r="DW25" s="382"/>
      <c r="DX25" s="382"/>
      <c r="DY25" s="382"/>
      <c r="DZ25" s="382"/>
      <c r="EA25" s="382"/>
      <c r="EB25" s="382"/>
      <c r="EC25" s="382"/>
      <c r="ED25" s="382"/>
      <c r="EE25" s="382"/>
      <c r="EF25" s="382"/>
      <c r="EG25" s="382"/>
      <c r="EH25" s="382"/>
      <c r="EI25" s="382"/>
      <c r="EJ25" s="382"/>
      <c r="EK25" s="382"/>
      <c r="EL25" s="382"/>
      <c r="EM25" s="382"/>
      <c r="EN25" s="382"/>
      <c r="EO25" s="382"/>
      <c r="EP25" s="382"/>
      <c r="EQ25" s="382"/>
      <c r="ER25" s="382"/>
      <c r="ES25" s="382"/>
      <c r="ET25" s="382"/>
      <c r="EU25" s="382"/>
      <c r="EV25" s="382"/>
      <c r="EW25" s="382"/>
      <c r="EX25" s="382"/>
      <c r="EY25" s="382"/>
      <c r="EZ25" s="382"/>
      <c r="FA25" s="382"/>
      <c r="FB25" s="382"/>
      <c r="FC25" s="382"/>
      <c r="FD25" s="382"/>
      <c r="FE25" s="382"/>
      <c r="FF25" s="382"/>
      <c r="FG25" s="382"/>
      <c r="FH25" s="382"/>
      <c r="FI25" s="382"/>
      <c r="FJ25" s="382"/>
      <c r="FK25" s="382"/>
      <c r="FL25" s="382"/>
      <c r="FM25" s="382"/>
      <c r="FN25" s="382"/>
      <c r="FO25" s="382"/>
      <c r="FP25" s="382"/>
      <c r="FQ25" s="382"/>
      <c r="FR25" s="382"/>
      <c r="FS25" s="382"/>
      <c r="FT25" s="382"/>
      <c r="FU25" s="382"/>
      <c r="FV25" s="382"/>
      <c r="FW25" s="382"/>
      <c r="FX25" s="382"/>
      <c r="FY25" s="382"/>
      <c r="FZ25" s="382"/>
      <c r="GA25" s="382"/>
      <c r="GB25" s="382"/>
      <c r="GC25" s="382"/>
      <c r="GD25" s="382"/>
      <c r="GE25" s="382"/>
      <c r="GF25" s="382"/>
      <c r="GG25" s="382"/>
      <c r="GH25" s="382"/>
      <c r="GI25" s="382"/>
      <c r="GJ25" s="382"/>
      <c r="GK25" s="382"/>
      <c r="GL25" s="382"/>
      <c r="GM25" s="382"/>
      <c r="GN25" s="382"/>
      <c r="GO25" s="382"/>
      <c r="GP25" s="382"/>
      <c r="GQ25" s="382"/>
      <c r="GR25" s="382"/>
      <c r="GS25" s="382"/>
      <c r="GT25" s="382"/>
      <c r="GU25" s="382"/>
      <c r="GV25" s="382"/>
      <c r="GW25" s="382"/>
      <c r="GX25" s="382"/>
      <c r="GY25" s="382"/>
      <c r="GZ25" s="382"/>
      <c r="HA25" s="382"/>
      <c r="HB25" s="382"/>
      <c r="HC25" s="382"/>
      <c r="HD25" s="382"/>
      <c r="HE25" s="382"/>
      <c r="HF25" s="382"/>
      <c r="HG25" s="382"/>
      <c r="HH25" s="382"/>
      <c r="HI25" s="382"/>
      <c r="HJ25" s="382"/>
      <c r="HK25" s="382"/>
      <c r="HL25" s="382"/>
      <c r="HM25" s="382"/>
      <c r="HN25" s="382"/>
      <c r="HO25" s="382"/>
      <c r="HP25" s="382"/>
      <c r="HQ25" s="382"/>
      <c r="HR25" s="382"/>
      <c r="HS25" s="382"/>
      <c r="HT25" s="382"/>
      <c r="HU25" s="382"/>
      <c r="HV25" s="382"/>
      <c r="HW25" s="382"/>
      <c r="HX25" s="382"/>
      <c r="HY25" s="382"/>
      <c r="HZ25" s="382"/>
      <c r="IA25" s="382"/>
      <c r="IB25" s="382"/>
      <c r="IC25" s="382"/>
      <c r="ID25" s="382"/>
      <c r="IE25" s="382"/>
      <c r="IF25" s="382"/>
      <c r="IG25" s="382"/>
      <c r="IH25" s="382"/>
      <c r="II25" s="382"/>
      <c r="IJ25" s="382"/>
      <c r="IK25" s="382"/>
      <c r="IL25" s="382"/>
      <c r="IM25" s="382"/>
      <c r="IN25" s="382"/>
      <c r="IO25" s="382"/>
      <c r="IP25" s="382"/>
      <c r="IQ25" s="382"/>
      <c r="IR25" s="382"/>
      <c r="IS25" s="382"/>
      <c r="IT25" s="382"/>
      <c r="IU25" s="382"/>
      <c r="IV25" s="382"/>
      <c r="IW25" s="382"/>
      <c r="IX25" s="382"/>
      <c r="IY25" s="382"/>
      <c r="IZ25" s="382"/>
      <c r="JA25" s="382"/>
      <c r="JB25" s="382"/>
      <c r="JC25" s="382"/>
      <c r="JD25" s="382"/>
      <c r="JE25" s="382"/>
      <c r="JF25" s="382"/>
      <c r="JG25" s="382"/>
      <c r="JH25" s="382"/>
      <c r="JI25" s="382"/>
      <c r="JJ25" s="382"/>
      <c r="JK25" s="382"/>
      <c r="JL25" s="382"/>
      <c r="JM25" s="382"/>
      <c r="JN25" s="382"/>
      <c r="JO25" s="382"/>
      <c r="JP25" s="382"/>
      <c r="JQ25" s="382"/>
      <c r="JR25" s="382"/>
      <c r="JS25" s="382"/>
      <c r="JT25" s="382"/>
      <c r="JU25" s="382"/>
      <c r="JV25" s="382"/>
      <c r="JW25" s="382"/>
      <c r="JX25" s="382"/>
      <c r="JY25" s="382"/>
      <c r="JZ25" s="382"/>
      <c r="KA25" s="382"/>
      <c r="KB25" s="382"/>
      <c r="KC25" s="382"/>
      <c r="KD25" s="382"/>
      <c r="KE25" s="382"/>
      <c r="KF25" s="382"/>
      <c r="KG25" s="382"/>
      <c r="KH25" s="382"/>
      <c r="KI25" s="382"/>
      <c r="KJ25" s="382"/>
      <c r="KK25" s="382"/>
      <c r="KL25" s="382"/>
      <c r="KM25" s="382"/>
      <c r="KN25" s="382"/>
      <c r="KO25" s="382"/>
      <c r="KP25" s="382"/>
      <c r="KQ25" s="382"/>
      <c r="KR25" s="382"/>
      <c r="KS25" s="382"/>
      <c r="KT25" s="382"/>
      <c r="KU25" s="382"/>
      <c r="KV25" s="382"/>
      <c r="KW25" s="382"/>
      <c r="KX25" s="382"/>
      <c r="KY25" s="382"/>
      <c r="KZ25" s="382"/>
      <c r="LA25" s="382"/>
      <c r="LB25" s="382"/>
      <c r="LC25" s="382"/>
      <c r="LD25" s="382"/>
      <c r="LE25" s="382"/>
      <c r="LF25" s="382"/>
      <c r="LG25" s="382"/>
      <c r="LH25" s="382"/>
      <c r="LI25" s="382"/>
      <c r="LJ25" s="382"/>
      <c r="LK25" s="382"/>
      <c r="LL25" s="382"/>
      <c r="LM25" s="382"/>
      <c r="LN25" s="382"/>
      <c r="LO25" s="382"/>
      <c r="LP25" s="382"/>
      <c r="LQ25" s="382"/>
      <c r="LR25" s="382"/>
      <c r="LS25" s="382"/>
      <c r="LT25" s="382"/>
      <c r="LU25" s="382"/>
      <c r="LV25" s="382"/>
      <c r="LW25" s="382"/>
      <c r="LX25" s="382"/>
      <c r="LY25" s="382"/>
      <c r="LZ25" s="382"/>
      <c r="MA25" s="382"/>
      <c r="MB25" s="382"/>
      <c r="MC25" s="382"/>
      <c r="MD25" s="382"/>
      <c r="ME25" s="382"/>
      <c r="MF25" s="382"/>
      <c r="MG25" s="382"/>
      <c r="MH25" s="382"/>
      <c r="MI25" s="382"/>
      <c r="MJ25" s="382"/>
      <c r="MK25" s="382"/>
      <c r="ML25" s="382"/>
      <c r="MM25" s="382"/>
      <c r="MN25" s="382"/>
      <c r="MO25" s="382"/>
      <c r="MP25" s="382"/>
      <c r="MQ25" s="382"/>
      <c r="MR25" s="382"/>
      <c r="MS25" s="382"/>
      <c r="MT25" s="382"/>
      <c r="MU25" s="382"/>
      <c r="MV25" s="382"/>
      <c r="MW25" s="382"/>
      <c r="MX25" s="382"/>
      <c r="MY25" s="382"/>
      <c r="MZ25" s="382"/>
      <c r="NA25" s="382"/>
      <c r="NB25" s="382"/>
      <c r="NC25" s="382"/>
      <c r="ND25" s="382"/>
      <c r="NE25" s="382"/>
      <c r="NF25" s="382"/>
      <c r="NG25" s="382"/>
      <c r="NH25" s="382"/>
      <c r="NI25" s="382"/>
      <c r="NJ25" s="382"/>
      <c r="NK25" s="382"/>
      <c r="NL25" s="382"/>
      <c r="NM25" s="382"/>
      <c r="NN25" s="382"/>
      <c r="NO25" s="382"/>
      <c r="NP25" s="382"/>
      <c r="NQ25" s="382"/>
      <c r="NR25" s="382"/>
      <c r="NS25" s="382"/>
      <c r="NT25" s="382"/>
      <c r="NU25" s="382"/>
      <c r="NV25" s="382"/>
      <c r="NW25" s="382"/>
      <c r="NX25" s="382"/>
      <c r="NY25" s="382"/>
      <c r="NZ25" s="382"/>
      <c r="OA25" s="382"/>
      <c r="OB25" s="382"/>
      <c r="OC25" s="382"/>
      <c r="OD25" s="382"/>
      <c r="OE25" s="382"/>
      <c r="OF25" s="382"/>
      <c r="OG25" s="382"/>
      <c r="OH25" s="382"/>
      <c r="OI25" s="382"/>
      <c r="OJ25" s="382"/>
      <c r="OK25" s="382"/>
      <c r="OL25" s="382"/>
      <c r="OM25" s="382"/>
      <c r="ON25" s="382"/>
      <c r="OO25" s="382"/>
      <c r="OP25" s="382"/>
      <c r="OQ25" s="382"/>
      <c r="OR25" s="382"/>
      <c r="OS25" s="382"/>
      <c r="OT25" s="382"/>
      <c r="OU25" s="382"/>
      <c r="OV25" s="382"/>
      <c r="OW25" s="382"/>
      <c r="OX25" s="382"/>
      <c r="OY25" s="382"/>
      <c r="OZ25" s="382"/>
      <c r="PA25" s="382"/>
      <c r="PB25" s="382"/>
      <c r="PC25" s="382"/>
      <c r="PD25" s="382"/>
      <c r="PE25" s="382"/>
      <c r="PF25" s="382"/>
      <c r="PG25" s="382"/>
      <c r="PH25" s="382"/>
      <c r="PI25" s="382"/>
      <c r="PJ25" s="382"/>
      <c r="PK25" s="382"/>
      <c r="PL25" s="382"/>
      <c r="PM25" s="382"/>
      <c r="PN25" s="382"/>
      <c r="PO25" s="382"/>
      <c r="PP25" s="382"/>
      <c r="PQ25" s="382"/>
      <c r="PR25" s="382"/>
      <c r="PS25" s="382"/>
      <c r="PT25" s="382"/>
      <c r="PU25" s="382"/>
      <c r="PV25" s="382"/>
      <c r="PW25" s="382"/>
      <c r="PX25" s="382"/>
      <c r="PY25" s="382"/>
      <c r="PZ25" s="382"/>
      <c r="QA25" s="382"/>
      <c r="QB25" s="382"/>
      <c r="QC25" s="382"/>
      <c r="QD25" s="382"/>
      <c r="QE25" s="382"/>
      <c r="QF25" s="382"/>
    </row>
    <row r="26" spans="1:448" s="258" customFormat="1" ht="15">
      <c r="A26" s="1460"/>
      <c r="B26" s="299" t="s">
        <v>56</v>
      </c>
      <c r="C26" s="300" t="s">
        <v>430</v>
      </c>
      <c r="D26" s="81">
        <v>30</v>
      </c>
      <c r="E26" s="332">
        <f t="shared" si="0"/>
        <v>4.2495925248001248E-2</v>
      </c>
      <c r="F26" s="304" t="s">
        <v>162</v>
      </c>
      <c r="G26" s="308">
        <v>500</v>
      </c>
      <c r="H26" s="306">
        <v>0.06</v>
      </c>
      <c r="I26" s="376">
        <v>0.85</v>
      </c>
      <c r="J26" s="376">
        <v>0.85</v>
      </c>
      <c r="K26" s="376">
        <f t="shared" si="4"/>
        <v>0</v>
      </c>
      <c r="L26" s="82">
        <f t="shared" si="5"/>
        <v>30</v>
      </c>
      <c r="M26" s="1426">
        <v>115.8125</v>
      </c>
      <c r="N26" s="1426">
        <f t="shared" si="1"/>
        <v>425</v>
      </c>
      <c r="O26" s="1426">
        <f t="shared" si="2"/>
        <v>0</v>
      </c>
      <c r="P26" s="1426">
        <f t="shared" si="6"/>
        <v>425</v>
      </c>
      <c r="Q26" s="1426">
        <v>0</v>
      </c>
      <c r="R26" s="1423">
        <f t="shared" si="7"/>
        <v>540.8125</v>
      </c>
      <c r="S26" s="1423">
        <f t="shared" si="8"/>
        <v>540.8125</v>
      </c>
      <c r="T26" s="376">
        <v>0</v>
      </c>
      <c r="U26" s="1423">
        <f t="shared" si="9"/>
        <v>501.68135435992576</v>
      </c>
      <c r="V26" s="1423">
        <f t="shared" si="10"/>
        <v>501.68135435992576</v>
      </c>
      <c r="W26" s="1423">
        <f t="shared" si="11"/>
        <v>0</v>
      </c>
      <c r="X26" s="376">
        <f>IF(L26=0,0,(HLOOKUP(F26,GasAvoidedCosts!$C$6:$N$36,D26+1,FALSE)))</f>
        <v>11.242394187140158</v>
      </c>
      <c r="Y26" s="1423">
        <f t="shared" si="3"/>
        <v>337.27182561420477</v>
      </c>
      <c r="Z26" s="80">
        <f t="shared" si="12"/>
        <v>0.67228295945843108</v>
      </c>
      <c r="AA26" s="80">
        <f t="shared" si="13"/>
        <v>0.67228295945843108</v>
      </c>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c r="BQ26" s="382"/>
      <c r="BR26" s="382"/>
      <c r="BS26" s="382"/>
      <c r="BT26" s="382"/>
      <c r="BU26" s="382"/>
      <c r="BV26" s="382"/>
      <c r="BW26" s="382"/>
      <c r="BX26" s="382"/>
      <c r="BY26" s="382"/>
      <c r="BZ26" s="382"/>
      <c r="CA26" s="382"/>
      <c r="CB26" s="382"/>
      <c r="CC26" s="382"/>
      <c r="CD26" s="382"/>
      <c r="CE26" s="382"/>
      <c r="CF26" s="382"/>
      <c r="CG26" s="382"/>
      <c r="CH26" s="382"/>
      <c r="CI26" s="382"/>
      <c r="CJ26" s="382"/>
      <c r="CK26" s="382"/>
      <c r="CL26" s="382"/>
      <c r="CM26" s="382"/>
      <c r="CN26" s="382"/>
      <c r="CO26" s="382"/>
      <c r="CP26" s="382"/>
      <c r="CQ26" s="382"/>
      <c r="CR26" s="382"/>
      <c r="CS26" s="382"/>
      <c r="CT26" s="382"/>
      <c r="CU26" s="382"/>
      <c r="CV26" s="382"/>
      <c r="CW26" s="382"/>
      <c r="CX26" s="382"/>
      <c r="CY26" s="382"/>
      <c r="CZ26" s="382"/>
      <c r="DA26" s="382"/>
      <c r="DB26" s="382"/>
      <c r="DC26" s="382"/>
      <c r="DD26" s="382"/>
      <c r="DE26" s="382"/>
      <c r="DF26" s="382"/>
      <c r="DG26" s="382"/>
      <c r="DH26" s="382"/>
      <c r="DI26" s="382"/>
      <c r="DJ26" s="382"/>
      <c r="DK26" s="382"/>
      <c r="DL26" s="382"/>
      <c r="DM26" s="382"/>
      <c r="DN26" s="382"/>
      <c r="DO26" s="382"/>
      <c r="DP26" s="382"/>
      <c r="DQ26" s="382"/>
      <c r="DR26" s="382"/>
      <c r="DS26" s="382"/>
      <c r="DT26" s="382"/>
      <c r="DU26" s="382"/>
      <c r="DV26" s="382"/>
      <c r="DW26" s="382"/>
      <c r="DX26" s="382"/>
      <c r="DY26" s="382"/>
      <c r="DZ26" s="382"/>
      <c r="EA26" s="382"/>
      <c r="EB26" s="382"/>
      <c r="EC26" s="382"/>
      <c r="ED26" s="382"/>
      <c r="EE26" s="382"/>
      <c r="EF26" s="382"/>
      <c r="EG26" s="382"/>
      <c r="EH26" s="382"/>
      <c r="EI26" s="382"/>
      <c r="EJ26" s="382"/>
      <c r="EK26" s="382"/>
      <c r="EL26" s="382"/>
      <c r="EM26" s="382"/>
      <c r="EN26" s="382"/>
      <c r="EO26" s="382"/>
      <c r="EP26" s="382"/>
      <c r="EQ26" s="382"/>
      <c r="ER26" s="382"/>
      <c r="ES26" s="382"/>
      <c r="ET26" s="382"/>
      <c r="EU26" s="382"/>
      <c r="EV26" s="382"/>
      <c r="EW26" s="382"/>
      <c r="EX26" s="382"/>
      <c r="EY26" s="382"/>
      <c r="EZ26" s="382"/>
      <c r="FA26" s="382"/>
      <c r="FB26" s="382"/>
      <c r="FC26" s="382"/>
      <c r="FD26" s="382"/>
      <c r="FE26" s="382"/>
      <c r="FF26" s="382"/>
      <c r="FG26" s="382"/>
      <c r="FH26" s="382"/>
      <c r="FI26" s="382"/>
      <c r="FJ26" s="382"/>
      <c r="FK26" s="382"/>
      <c r="FL26" s="382"/>
      <c r="FM26" s="382"/>
      <c r="FN26" s="382"/>
      <c r="FO26" s="382"/>
      <c r="FP26" s="382"/>
      <c r="FQ26" s="382"/>
      <c r="FR26" s="382"/>
      <c r="FS26" s="382"/>
      <c r="FT26" s="382"/>
      <c r="FU26" s="382"/>
      <c r="FV26" s="382"/>
      <c r="FW26" s="382"/>
      <c r="FX26" s="382"/>
      <c r="FY26" s="382"/>
      <c r="FZ26" s="382"/>
      <c r="GA26" s="382"/>
      <c r="GB26" s="382"/>
      <c r="GC26" s="382"/>
      <c r="GD26" s="382"/>
      <c r="GE26" s="382"/>
      <c r="GF26" s="382"/>
      <c r="GG26" s="382"/>
      <c r="GH26" s="382"/>
      <c r="GI26" s="382"/>
      <c r="GJ26" s="382"/>
      <c r="GK26" s="382"/>
      <c r="GL26" s="382"/>
      <c r="GM26" s="382"/>
      <c r="GN26" s="382"/>
      <c r="GO26" s="382"/>
      <c r="GP26" s="382"/>
      <c r="GQ26" s="382"/>
      <c r="GR26" s="382"/>
      <c r="GS26" s="382"/>
      <c r="GT26" s="382"/>
      <c r="GU26" s="382"/>
      <c r="GV26" s="382"/>
      <c r="GW26" s="382"/>
      <c r="GX26" s="382"/>
      <c r="GY26" s="382"/>
      <c r="GZ26" s="382"/>
      <c r="HA26" s="382"/>
      <c r="HB26" s="382"/>
      <c r="HC26" s="382"/>
      <c r="HD26" s="382"/>
      <c r="HE26" s="382"/>
      <c r="HF26" s="382"/>
      <c r="HG26" s="382"/>
      <c r="HH26" s="382"/>
      <c r="HI26" s="382"/>
      <c r="HJ26" s="382"/>
      <c r="HK26" s="382"/>
      <c r="HL26" s="382"/>
      <c r="HM26" s="382"/>
      <c r="HN26" s="382"/>
      <c r="HO26" s="382"/>
      <c r="HP26" s="382"/>
      <c r="HQ26" s="382"/>
      <c r="HR26" s="382"/>
      <c r="HS26" s="382"/>
      <c r="HT26" s="382"/>
      <c r="HU26" s="382"/>
      <c r="HV26" s="382"/>
      <c r="HW26" s="382"/>
      <c r="HX26" s="382"/>
      <c r="HY26" s="382"/>
      <c r="HZ26" s="382"/>
      <c r="IA26" s="382"/>
      <c r="IB26" s="382"/>
      <c r="IC26" s="382"/>
      <c r="ID26" s="382"/>
      <c r="IE26" s="382"/>
      <c r="IF26" s="382"/>
      <c r="IG26" s="382"/>
      <c r="IH26" s="382"/>
      <c r="II26" s="382"/>
      <c r="IJ26" s="382"/>
      <c r="IK26" s="382"/>
      <c r="IL26" s="382"/>
      <c r="IM26" s="382"/>
      <c r="IN26" s="382"/>
      <c r="IO26" s="382"/>
      <c r="IP26" s="382"/>
      <c r="IQ26" s="382"/>
      <c r="IR26" s="382"/>
      <c r="IS26" s="382"/>
      <c r="IT26" s="382"/>
      <c r="IU26" s="382"/>
      <c r="IV26" s="382"/>
      <c r="IW26" s="382"/>
      <c r="IX26" s="382"/>
      <c r="IY26" s="382"/>
      <c r="IZ26" s="382"/>
      <c r="JA26" s="382"/>
      <c r="JB26" s="382"/>
      <c r="JC26" s="382"/>
      <c r="JD26" s="382"/>
      <c r="JE26" s="382"/>
      <c r="JF26" s="382"/>
      <c r="JG26" s="382"/>
      <c r="JH26" s="382"/>
      <c r="JI26" s="382"/>
      <c r="JJ26" s="382"/>
      <c r="JK26" s="382"/>
      <c r="JL26" s="382"/>
      <c r="JM26" s="382"/>
      <c r="JN26" s="382"/>
      <c r="JO26" s="382"/>
      <c r="JP26" s="382"/>
      <c r="JQ26" s="382"/>
      <c r="JR26" s="382"/>
      <c r="JS26" s="382"/>
      <c r="JT26" s="382"/>
      <c r="JU26" s="382"/>
      <c r="JV26" s="382"/>
      <c r="JW26" s="382"/>
      <c r="JX26" s="382"/>
      <c r="JY26" s="382"/>
      <c r="JZ26" s="382"/>
      <c r="KA26" s="382"/>
      <c r="KB26" s="382"/>
      <c r="KC26" s="382"/>
      <c r="KD26" s="382"/>
      <c r="KE26" s="382"/>
      <c r="KF26" s="382"/>
      <c r="KG26" s="382"/>
      <c r="KH26" s="382"/>
      <c r="KI26" s="382"/>
      <c r="KJ26" s="382"/>
      <c r="KK26" s="382"/>
      <c r="KL26" s="382"/>
      <c r="KM26" s="382"/>
      <c r="KN26" s="382"/>
      <c r="KO26" s="382"/>
      <c r="KP26" s="382"/>
      <c r="KQ26" s="382"/>
      <c r="KR26" s="382"/>
      <c r="KS26" s="382"/>
      <c r="KT26" s="382"/>
      <c r="KU26" s="382"/>
      <c r="KV26" s="382"/>
      <c r="KW26" s="382"/>
      <c r="KX26" s="382"/>
      <c r="KY26" s="382"/>
      <c r="KZ26" s="382"/>
      <c r="LA26" s="382"/>
      <c r="LB26" s="382"/>
      <c r="LC26" s="382"/>
      <c r="LD26" s="382"/>
      <c r="LE26" s="382"/>
      <c r="LF26" s="382"/>
      <c r="LG26" s="382"/>
      <c r="LH26" s="382"/>
      <c r="LI26" s="382"/>
      <c r="LJ26" s="382"/>
      <c r="LK26" s="382"/>
      <c r="LL26" s="382"/>
      <c r="LM26" s="382"/>
      <c r="LN26" s="382"/>
      <c r="LO26" s="382"/>
      <c r="LP26" s="382"/>
      <c r="LQ26" s="382"/>
      <c r="LR26" s="382"/>
      <c r="LS26" s="382"/>
      <c r="LT26" s="382"/>
      <c r="LU26" s="382"/>
      <c r="LV26" s="382"/>
      <c r="LW26" s="382"/>
      <c r="LX26" s="382"/>
      <c r="LY26" s="382"/>
      <c r="LZ26" s="382"/>
      <c r="MA26" s="382"/>
      <c r="MB26" s="382"/>
      <c r="MC26" s="382"/>
      <c r="MD26" s="382"/>
      <c r="ME26" s="382"/>
      <c r="MF26" s="382"/>
      <c r="MG26" s="382"/>
      <c r="MH26" s="382"/>
      <c r="MI26" s="382"/>
      <c r="MJ26" s="382"/>
      <c r="MK26" s="382"/>
      <c r="ML26" s="382"/>
      <c r="MM26" s="382"/>
      <c r="MN26" s="382"/>
      <c r="MO26" s="382"/>
      <c r="MP26" s="382"/>
      <c r="MQ26" s="382"/>
      <c r="MR26" s="382"/>
      <c r="MS26" s="382"/>
      <c r="MT26" s="382"/>
      <c r="MU26" s="382"/>
      <c r="MV26" s="382"/>
      <c r="MW26" s="382"/>
      <c r="MX26" s="382"/>
      <c r="MY26" s="382"/>
      <c r="MZ26" s="382"/>
      <c r="NA26" s="382"/>
      <c r="NB26" s="382"/>
      <c r="NC26" s="382"/>
      <c r="ND26" s="382"/>
      <c r="NE26" s="382"/>
      <c r="NF26" s="382"/>
      <c r="NG26" s="382"/>
      <c r="NH26" s="382"/>
      <c r="NI26" s="382"/>
      <c r="NJ26" s="382"/>
      <c r="NK26" s="382"/>
      <c r="NL26" s="382"/>
      <c r="NM26" s="382"/>
      <c r="NN26" s="382"/>
      <c r="NO26" s="382"/>
      <c r="NP26" s="382"/>
      <c r="NQ26" s="382"/>
      <c r="NR26" s="382"/>
      <c r="NS26" s="382"/>
      <c r="NT26" s="382"/>
      <c r="NU26" s="382"/>
      <c r="NV26" s="382"/>
      <c r="NW26" s="382"/>
      <c r="NX26" s="382"/>
      <c r="NY26" s="382"/>
      <c r="NZ26" s="382"/>
      <c r="OA26" s="382"/>
      <c r="OB26" s="382"/>
      <c r="OC26" s="382"/>
      <c r="OD26" s="382"/>
      <c r="OE26" s="382"/>
      <c r="OF26" s="382"/>
      <c r="OG26" s="382"/>
      <c r="OH26" s="382"/>
      <c r="OI26" s="382"/>
      <c r="OJ26" s="382"/>
      <c r="OK26" s="382"/>
      <c r="OL26" s="382"/>
      <c r="OM26" s="382"/>
      <c r="ON26" s="382"/>
      <c r="OO26" s="382"/>
      <c r="OP26" s="382"/>
      <c r="OQ26" s="382"/>
      <c r="OR26" s="382"/>
      <c r="OS26" s="382"/>
      <c r="OT26" s="382"/>
      <c r="OU26" s="382"/>
      <c r="OV26" s="382"/>
      <c r="OW26" s="382"/>
      <c r="OX26" s="382"/>
      <c r="OY26" s="382"/>
      <c r="OZ26" s="382"/>
      <c r="PA26" s="382"/>
      <c r="PB26" s="382"/>
      <c r="PC26" s="382"/>
      <c r="PD26" s="382"/>
      <c r="PE26" s="382"/>
      <c r="PF26" s="382"/>
      <c r="PG26" s="382"/>
      <c r="PH26" s="382"/>
      <c r="PI26" s="382"/>
      <c r="PJ26" s="382"/>
      <c r="PK26" s="382"/>
      <c r="PL26" s="382"/>
      <c r="PM26" s="382"/>
      <c r="PN26" s="382"/>
      <c r="PO26" s="382"/>
      <c r="PP26" s="382"/>
      <c r="PQ26" s="382"/>
      <c r="PR26" s="382"/>
      <c r="PS26" s="382"/>
      <c r="PT26" s="382"/>
      <c r="PU26" s="382"/>
      <c r="PV26" s="382"/>
      <c r="PW26" s="382"/>
      <c r="PX26" s="382"/>
      <c r="PY26" s="382"/>
      <c r="PZ26" s="382"/>
      <c r="QA26" s="382"/>
      <c r="QB26" s="382"/>
      <c r="QC26" s="382"/>
      <c r="QD26" s="382"/>
      <c r="QE26" s="382"/>
      <c r="QF26" s="382"/>
    </row>
    <row r="27" spans="1:448" s="258" customFormat="1" ht="15">
      <c r="A27" s="1460"/>
      <c r="B27" s="299" t="s">
        <v>56</v>
      </c>
      <c r="C27" s="300" t="s">
        <v>431</v>
      </c>
      <c r="D27" s="81">
        <v>25</v>
      </c>
      <c r="E27" s="332">
        <f t="shared" si="0"/>
        <v>4.7217694720001389E-2</v>
      </c>
      <c r="F27" s="304" t="s">
        <v>162</v>
      </c>
      <c r="G27" s="308">
        <v>500</v>
      </c>
      <c r="H27" s="306">
        <v>0.08</v>
      </c>
      <c r="I27" s="376">
        <v>0.8</v>
      </c>
      <c r="J27" s="376">
        <v>0.8</v>
      </c>
      <c r="K27" s="376">
        <f t="shared" si="4"/>
        <v>0</v>
      </c>
      <c r="L27" s="82">
        <f t="shared" si="5"/>
        <v>40</v>
      </c>
      <c r="M27" s="1426">
        <v>109</v>
      </c>
      <c r="N27" s="1426">
        <f t="shared" si="1"/>
        <v>400</v>
      </c>
      <c r="O27" s="1426">
        <f t="shared" si="2"/>
        <v>0</v>
      </c>
      <c r="P27" s="1426">
        <f t="shared" si="6"/>
        <v>400</v>
      </c>
      <c r="Q27" s="1426">
        <v>0</v>
      </c>
      <c r="R27" s="1423">
        <f t="shared" si="7"/>
        <v>509</v>
      </c>
      <c r="S27" s="1423">
        <f t="shared" si="8"/>
        <v>509</v>
      </c>
      <c r="T27" s="376">
        <v>0</v>
      </c>
      <c r="U27" s="1423">
        <f t="shared" si="9"/>
        <v>472.17068645640069</v>
      </c>
      <c r="V27" s="1423">
        <f t="shared" si="10"/>
        <v>472.17068645640069</v>
      </c>
      <c r="W27" s="1423">
        <f t="shared" si="11"/>
        <v>0</v>
      </c>
      <c r="X27" s="376">
        <f>IF(L27=0,0,(HLOOKUP(F27,GasAvoidedCosts!$C$6:$N$36,D27+1,FALSE)))</f>
        <v>10.227276328726633</v>
      </c>
      <c r="Y27" s="1423">
        <f t="shared" si="3"/>
        <v>409.09105314906532</v>
      </c>
      <c r="Z27" s="80">
        <f t="shared" si="12"/>
        <v>0.86640502022532895</v>
      </c>
      <c r="AA27" s="80">
        <f t="shared" si="13"/>
        <v>0.86640502022532895</v>
      </c>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c r="BQ27" s="382"/>
      <c r="BR27" s="382"/>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2"/>
      <c r="IV27" s="382"/>
      <c r="IW27" s="382"/>
      <c r="IX27" s="382"/>
      <c r="IY27" s="382"/>
      <c r="IZ27" s="382"/>
      <c r="JA27" s="382"/>
      <c r="JB27" s="382"/>
      <c r="JC27" s="382"/>
      <c r="JD27" s="382"/>
      <c r="JE27" s="382"/>
      <c r="JF27" s="382"/>
      <c r="JG27" s="382"/>
      <c r="JH27" s="382"/>
      <c r="JI27" s="382"/>
      <c r="JJ27" s="382"/>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c r="MH27" s="382"/>
      <c r="MI27" s="382"/>
      <c r="MJ27" s="382"/>
      <c r="MK27" s="382"/>
      <c r="ML27" s="382"/>
      <c r="MM27" s="382"/>
      <c r="MN27" s="382"/>
      <c r="MO27" s="382"/>
      <c r="MP27" s="382"/>
      <c r="MQ27" s="382"/>
      <c r="MR27" s="382"/>
      <c r="MS27" s="382"/>
      <c r="MT27" s="382"/>
      <c r="MU27" s="382"/>
      <c r="MV27" s="382"/>
      <c r="MW27" s="382"/>
      <c r="MX27" s="382"/>
      <c r="MY27" s="382"/>
      <c r="MZ27" s="382"/>
      <c r="NA27" s="382"/>
      <c r="NB27" s="382"/>
      <c r="NC27" s="382"/>
      <c r="ND27" s="382"/>
      <c r="NE27" s="382"/>
      <c r="NF27" s="382"/>
      <c r="NG27" s="382"/>
      <c r="NH27" s="382"/>
      <c r="NI27" s="382"/>
      <c r="NJ27" s="382"/>
      <c r="NK27" s="382"/>
      <c r="NL27" s="382"/>
      <c r="NM27" s="382"/>
      <c r="NN27" s="382"/>
      <c r="NO27" s="382"/>
      <c r="NP27" s="382"/>
      <c r="NQ27" s="382"/>
      <c r="NR27" s="382"/>
      <c r="NS27" s="382"/>
      <c r="NT27" s="382"/>
      <c r="NU27" s="382"/>
      <c r="NV27" s="382"/>
      <c r="NW27" s="382"/>
      <c r="NX27" s="382"/>
      <c r="NY27" s="382"/>
      <c r="NZ27" s="382"/>
      <c r="OA27" s="382"/>
      <c r="OB27" s="382"/>
      <c r="OC27" s="382"/>
      <c r="OD27" s="382"/>
      <c r="OE27" s="382"/>
      <c r="OF27" s="382"/>
      <c r="OG27" s="382"/>
      <c r="OH27" s="382"/>
      <c r="OI27" s="382"/>
      <c r="OJ27" s="382"/>
      <c r="OK27" s="382"/>
      <c r="OL27" s="382"/>
      <c r="OM27" s="382"/>
      <c r="ON27" s="382"/>
      <c r="OO27" s="382"/>
      <c r="OP27" s="382"/>
      <c r="OQ27" s="382"/>
      <c r="OR27" s="382"/>
      <c r="OS27" s="382"/>
      <c r="OT27" s="382"/>
      <c r="OU27" s="382"/>
      <c r="OV27" s="382"/>
      <c r="OW27" s="382"/>
      <c r="OX27" s="382"/>
      <c r="OY27" s="382"/>
      <c r="OZ27" s="382"/>
      <c r="PA27" s="382"/>
      <c r="PB27" s="382"/>
      <c r="PC27" s="382"/>
      <c r="PD27" s="382"/>
      <c r="PE27" s="382"/>
      <c r="PF27" s="382"/>
      <c r="PG27" s="382"/>
      <c r="PH27" s="382"/>
      <c r="PI27" s="382"/>
      <c r="PJ27" s="382"/>
      <c r="PK27" s="382"/>
      <c r="PL27" s="382"/>
      <c r="PM27" s="382"/>
      <c r="PN27" s="382"/>
      <c r="PO27" s="382"/>
      <c r="PP27" s="382"/>
      <c r="PQ27" s="382"/>
      <c r="PR27" s="382"/>
      <c r="PS27" s="382"/>
      <c r="PT27" s="382"/>
      <c r="PU27" s="382"/>
      <c r="PV27" s="382"/>
      <c r="PW27" s="382"/>
      <c r="PX27" s="382"/>
      <c r="PY27" s="382"/>
      <c r="PZ27" s="382"/>
      <c r="QA27" s="382"/>
      <c r="QB27" s="382"/>
      <c r="QC27" s="382"/>
      <c r="QD27" s="382"/>
      <c r="QE27" s="382"/>
      <c r="QF27" s="382"/>
    </row>
    <row r="28" spans="1:448" s="258" customFormat="1" ht="15">
      <c r="A28" s="1460"/>
      <c r="B28" s="299" t="s">
        <v>56</v>
      </c>
      <c r="C28" s="300" t="s">
        <v>432</v>
      </c>
      <c r="D28" s="81">
        <v>30</v>
      </c>
      <c r="E28" s="332">
        <f t="shared" si="0"/>
        <v>4.2495925248001249</v>
      </c>
      <c r="F28" s="304" t="s">
        <v>162</v>
      </c>
      <c r="G28" s="308">
        <v>50000</v>
      </c>
      <c r="H28" s="306">
        <v>0.06</v>
      </c>
      <c r="I28" s="376">
        <v>0.85</v>
      </c>
      <c r="J28" s="376">
        <v>0.85</v>
      </c>
      <c r="K28" s="376">
        <f t="shared" si="4"/>
        <v>0</v>
      </c>
      <c r="L28" s="82">
        <f t="shared" si="5"/>
        <v>3000</v>
      </c>
      <c r="M28" s="1426">
        <v>11581.25</v>
      </c>
      <c r="N28" s="1426">
        <f t="shared" si="1"/>
        <v>42500</v>
      </c>
      <c r="O28" s="1426">
        <f t="shared" si="2"/>
        <v>0</v>
      </c>
      <c r="P28" s="1426">
        <f t="shared" si="6"/>
        <v>42500</v>
      </c>
      <c r="Q28" s="1426">
        <v>0</v>
      </c>
      <c r="R28" s="1423">
        <f t="shared" si="7"/>
        <v>54081.25</v>
      </c>
      <c r="S28" s="1423">
        <f t="shared" si="8"/>
        <v>54081.25</v>
      </c>
      <c r="T28" s="376">
        <v>0</v>
      </c>
      <c r="U28" s="1423">
        <f t="shared" si="9"/>
        <v>50168.135435992575</v>
      </c>
      <c r="V28" s="1423">
        <f t="shared" si="10"/>
        <v>50168.135435992575</v>
      </c>
      <c r="W28" s="1423">
        <f t="shared" si="11"/>
        <v>0</v>
      </c>
      <c r="X28" s="376">
        <f>IF(L28=0,0,(HLOOKUP(F28,GasAvoidedCosts!$C$6:$N$36,D28+1,FALSE)))</f>
        <v>11.242394187140158</v>
      </c>
      <c r="Y28" s="1423">
        <f t="shared" si="3"/>
        <v>33727.182561420479</v>
      </c>
      <c r="Z28" s="80">
        <f t="shared" si="12"/>
        <v>0.67228295945843108</v>
      </c>
      <c r="AA28" s="80">
        <f t="shared" si="13"/>
        <v>0.67228295945843108</v>
      </c>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c r="BQ28" s="382"/>
      <c r="BR28" s="382"/>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c r="IP28" s="382"/>
      <c r="IQ28" s="382"/>
      <c r="IR28" s="382"/>
      <c r="IS28" s="382"/>
      <c r="IT28" s="382"/>
      <c r="IU28" s="382"/>
      <c r="IV28" s="382"/>
      <c r="IW28" s="382"/>
      <c r="IX28" s="382"/>
      <c r="IY28" s="382"/>
      <c r="IZ28" s="382"/>
      <c r="JA28" s="382"/>
      <c r="JB28" s="382"/>
      <c r="JC28" s="382"/>
      <c r="JD28" s="382"/>
      <c r="JE28" s="382"/>
      <c r="JF28" s="382"/>
      <c r="JG28" s="382"/>
      <c r="JH28" s="382"/>
      <c r="JI28" s="382"/>
      <c r="JJ28" s="382"/>
      <c r="JK28" s="382"/>
      <c r="JL28" s="382"/>
      <c r="JM28" s="382"/>
      <c r="JN28" s="382"/>
      <c r="JO28" s="382"/>
      <c r="JP28" s="382"/>
      <c r="JQ28" s="382"/>
      <c r="JR28" s="382"/>
      <c r="JS28" s="382"/>
      <c r="JT28" s="382"/>
      <c r="JU28" s="382"/>
      <c r="JV28" s="382"/>
      <c r="JW28" s="382"/>
      <c r="JX28" s="382"/>
      <c r="JY28" s="382"/>
      <c r="JZ28" s="382"/>
      <c r="KA28" s="382"/>
      <c r="KB28" s="382"/>
      <c r="KC28" s="382"/>
      <c r="KD28" s="382"/>
      <c r="KE28" s="382"/>
      <c r="KF28" s="382"/>
      <c r="KG28" s="382"/>
      <c r="KH28" s="382"/>
      <c r="KI28" s="382"/>
      <c r="KJ28" s="382"/>
      <c r="KK28" s="382"/>
      <c r="KL28" s="382"/>
      <c r="KM28" s="382"/>
      <c r="KN28" s="382"/>
      <c r="KO28" s="382"/>
      <c r="KP28" s="382"/>
      <c r="KQ28" s="382"/>
      <c r="KR28" s="382"/>
      <c r="KS28" s="382"/>
      <c r="KT28" s="382"/>
      <c r="KU28" s="382"/>
      <c r="KV28" s="382"/>
      <c r="KW28" s="382"/>
      <c r="KX28" s="382"/>
      <c r="KY28" s="382"/>
      <c r="KZ28" s="382"/>
      <c r="LA28" s="382"/>
      <c r="LB28" s="382"/>
      <c r="LC28" s="382"/>
      <c r="LD28" s="382"/>
      <c r="LE28" s="382"/>
      <c r="LF28" s="382"/>
      <c r="LG28" s="382"/>
      <c r="LH28" s="382"/>
      <c r="LI28" s="382"/>
      <c r="LJ28" s="382"/>
      <c r="LK28" s="382"/>
      <c r="LL28" s="382"/>
      <c r="LM28" s="382"/>
      <c r="LN28" s="382"/>
      <c r="LO28" s="382"/>
      <c r="LP28" s="382"/>
      <c r="LQ28" s="382"/>
      <c r="LR28" s="382"/>
      <c r="LS28" s="382"/>
      <c r="LT28" s="382"/>
      <c r="LU28" s="382"/>
      <c r="LV28" s="382"/>
      <c r="LW28" s="382"/>
      <c r="LX28" s="382"/>
      <c r="LY28" s="382"/>
      <c r="LZ28" s="382"/>
      <c r="MA28" s="382"/>
      <c r="MB28" s="382"/>
      <c r="MC28" s="382"/>
      <c r="MD28" s="382"/>
      <c r="ME28" s="382"/>
      <c r="MF28" s="382"/>
      <c r="MG28" s="382"/>
      <c r="MH28" s="382"/>
      <c r="MI28" s="382"/>
      <c r="MJ28" s="382"/>
      <c r="MK28" s="382"/>
      <c r="ML28" s="382"/>
      <c r="MM28" s="382"/>
      <c r="MN28" s="382"/>
      <c r="MO28" s="382"/>
      <c r="MP28" s="382"/>
      <c r="MQ28" s="382"/>
      <c r="MR28" s="382"/>
      <c r="MS28" s="382"/>
      <c r="MT28" s="382"/>
      <c r="MU28" s="382"/>
      <c r="MV28" s="382"/>
      <c r="MW28" s="382"/>
      <c r="MX28" s="382"/>
      <c r="MY28" s="382"/>
      <c r="MZ28" s="382"/>
      <c r="NA28" s="382"/>
      <c r="NB28" s="382"/>
      <c r="NC28" s="382"/>
      <c r="ND28" s="382"/>
      <c r="NE28" s="382"/>
      <c r="NF28" s="382"/>
      <c r="NG28" s="382"/>
      <c r="NH28" s="382"/>
      <c r="NI28" s="382"/>
      <c r="NJ28" s="382"/>
      <c r="NK28" s="382"/>
      <c r="NL28" s="382"/>
      <c r="NM28" s="382"/>
      <c r="NN28" s="382"/>
      <c r="NO28" s="382"/>
      <c r="NP28" s="382"/>
      <c r="NQ28" s="382"/>
      <c r="NR28" s="382"/>
      <c r="NS28" s="382"/>
      <c r="NT28" s="382"/>
      <c r="NU28" s="382"/>
      <c r="NV28" s="382"/>
      <c r="NW28" s="382"/>
      <c r="NX28" s="382"/>
      <c r="NY28" s="382"/>
      <c r="NZ28" s="382"/>
      <c r="OA28" s="382"/>
      <c r="OB28" s="382"/>
      <c r="OC28" s="382"/>
      <c r="OD28" s="382"/>
      <c r="OE28" s="382"/>
      <c r="OF28" s="382"/>
      <c r="OG28" s="382"/>
      <c r="OH28" s="382"/>
      <c r="OI28" s="382"/>
      <c r="OJ28" s="382"/>
      <c r="OK28" s="382"/>
      <c r="OL28" s="382"/>
      <c r="OM28" s="382"/>
      <c r="ON28" s="382"/>
      <c r="OO28" s="382"/>
      <c r="OP28" s="382"/>
      <c r="OQ28" s="382"/>
      <c r="OR28" s="382"/>
      <c r="OS28" s="382"/>
      <c r="OT28" s="382"/>
      <c r="OU28" s="382"/>
      <c r="OV28" s="382"/>
      <c r="OW28" s="382"/>
      <c r="OX28" s="382"/>
      <c r="OY28" s="382"/>
      <c r="OZ28" s="382"/>
      <c r="PA28" s="382"/>
      <c r="PB28" s="382"/>
      <c r="PC28" s="382"/>
      <c r="PD28" s="382"/>
      <c r="PE28" s="382"/>
      <c r="PF28" s="382"/>
      <c r="PG28" s="382"/>
      <c r="PH28" s="382"/>
      <c r="PI28" s="382"/>
      <c r="PJ28" s="382"/>
      <c r="PK28" s="382"/>
      <c r="PL28" s="382"/>
      <c r="PM28" s="382"/>
      <c r="PN28" s="382"/>
      <c r="PO28" s="382"/>
      <c r="PP28" s="382"/>
      <c r="PQ28" s="382"/>
      <c r="PR28" s="382"/>
      <c r="PS28" s="382"/>
      <c r="PT28" s="382"/>
      <c r="PU28" s="382"/>
      <c r="PV28" s="382"/>
      <c r="PW28" s="382"/>
      <c r="PX28" s="382"/>
      <c r="PY28" s="382"/>
      <c r="PZ28" s="382"/>
      <c r="QA28" s="382"/>
      <c r="QB28" s="382"/>
      <c r="QC28" s="382"/>
      <c r="QD28" s="382"/>
      <c r="QE28" s="382"/>
      <c r="QF28" s="382"/>
    </row>
    <row r="29" spans="1:448" s="258" customFormat="1" ht="15">
      <c r="A29" s="1460"/>
      <c r="B29" s="299" t="s">
        <v>56</v>
      </c>
      <c r="C29" s="300" t="s">
        <v>433</v>
      </c>
      <c r="D29" s="81">
        <v>10</v>
      </c>
      <c r="E29" s="332">
        <f t="shared" si="0"/>
        <v>2.8330616832000832E-2</v>
      </c>
      <c r="F29" s="304" t="s">
        <v>163</v>
      </c>
      <c r="G29" s="307">
        <v>10</v>
      </c>
      <c r="H29" s="306">
        <v>6</v>
      </c>
      <c r="I29" s="376">
        <v>25</v>
      </c>
      <c r="J29" s="376">
        <v>25</v>
      </c>
      <c r="K29" s="376">
        <f t="shared" si="4"/>
        <v>0</v>
      </c>
      <c r="L29" s="82">
        <f t="shared" si="5"/>
        <v>60</v>
      </c>
      <c r="M29" s="1426">
        <v>68.125</v>
      </c>
      <c r="N29" s="1426">
        <f t="shared" si="1"/>
        <v>250</v>
      </c>
      <c r="O29" s="1426">
        <f t="shared" si="2"/>
        <v>0</v>
      </c>
      <c r="P29" s="1426">
        <f t="shared" si="6"/>
        <v>250</v>
      </c>
      <c r="Q29" s="1426">
        <v>0</v>
      </c>
      <c r="R29" s="1423">
        <f t="shared" si="7"/>
        <v>318.125</v>
      </c>
      <c r="S29" s="1423">
        <f t="shared" si="8"/>
        <v>318.125</v>
      </c>
      <c r="T29" s="376">
        <v>0</v>
      </c>
      <c r="U29" s="1423">
        <f t="shared" si="9"/>
        <v>295.10667903525047</v>
      </c>
      <c r="V29" s="1423">
        <f t="shared" si="10"/>
        <v>295.10667903525047</v>
      </c>
      <c r="W29" s="1423">
        <f t="shared" si="11"/>
        <v>0</v>
      </c>
      <c r="X29" s="376">
        <f>IF(L29=0,0,(HLOOKUP(F29,GasAvoidedCosts!$C$6:$N$36,D29+1,FALSE)))</f>
        <v>3.4280632963638427</v>
      </c>
      <c r="Y29" s="1423">
        <f t="shared" si="3"/>
        <v>205.68379778183055</v>
      </c>
      <c r="Z29" s="80">
        <f t="shared" si="12"/>
        <v>0.69698116780766473</v>
      </c>
      <c r="AA29" s="80">
        <f t="shared" si="13"/>
        <v>0.69698116780766473</v>
      </c>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c r="BQ29" s="382"/>
      <c r="BR29" s="382"/>
      <c r="BS29" s="382"/>
      <c r="BT29" s="382"/>
      <c r="BU29" s="382"/>
      <c r="BV29" s="382"/>
      <c r="BW29" s="382"/>
      <c r="BX29" s="382"/>
      <c r="BY29" s="382"/>
      <c r="BZ29" s="382"/>
      <c r="CA29" s="382"/>
      <c r="CB29" s="382"/>
      <c r="CC29" s="382"/>
      <c r="CD29" s="382"/>
      <c r="CE29" s="382"/>
      <c r="CF29" s="382"/>
      <c r="CG29" s="382"/>
      <c r="CH29" s="382"/>
      <c r="CI29" s="382"/>
      <c r="CJ29" s="382"/>
      <c r="CK29" s="382"/>
      <c r="CL29" s="382"/>
      <c r="CM29" s="382"/>
      <c r="CN29" s="382"/>
      <c r="CO29" s="382"/>
      <c r="CP29" s="382"/>
      <c r="CQ29" s="382"/>
      <c r="CR29" s="382"/>
      <c r="CS29" s="382"/>
      <c r="CT29" s="382"/>
      <c r="CU29" s="382"/>
      <c r="CV29" s="382"/>
      <c r="CW29" s="382"/>
      <c r="CX29" s="382"/>
      <c r="CY29" s="382"/>
      <c r="CZ29" s="382"/>
      <c r="DA29" s="382"/>
      <c r="DB29" s="382"/>
      <c r="DC29" s="382"/>
      <c r="DD29" s="382"/>
      <c r="DE29" s="382"/>
      <c r="DF29" s="382"/>
      <c r="DG29" s="382"/>
      <c r="DH29" s="382"/>
      <c r="DI29" s="382"/>
      <c r="DJ29" s="382"/>
      <c r="DK29" s="382"/>
      <c r="DL29" s="382"/>
      <c r="DM29" s="382"/>
      <c r="DN29" s="382"/>
      <c r="DO29" s="382"/>
      <c r="DP29" s="382"/>
      <c r="DQ29" s="382"/>
      <c r="DR29" s="382"/>
      <c r="DS29" s="382"/>
      <c r="DT29" s="382"/>
      <c r="DU29" s="382"/>
      <c r="DV29" s="382"/>
      <c r="DW29" s="382"/>
      <c r="DX29" s="382"/>
      <c r="DY29" s="382"/>
      <c r="DZ29" s="382"/>
      <c r="EA29" s="382"/>
      <c r="EB29" s="382"/>
      <c r="EC29" s="382"/>
      <c r="ED29" s="382"/>
      <c r="EE29" s="382"/>
      <c r="EF29" s="382"/>
      <c r="EG29" s="382"/>
      <c r="EH29" s="382"/>
      <c r="EI29" s="382"/>
      <c r="EJ29" s="382"/>
      <c r="EK29" s="382"/>
      <c r="EL29" s="382"/>
      <c r="EM29" s="382"/>
      <c r="EN29" s="382"/>
      <c r="EO29" s="382"/>
      <c r="EP29" s="382"/>
      <c r="EQ29" s="382"/>
      <c r="ER29" s="382"/>
      <c r="ES29" s="382"/>
      <c r="ET29" s="382"/>
      <c r="EU29" s="382"/>
      <c r="EV29" s="382"/>
      <c r="EW29" s="382"/>
      <c r="EX29" s="382"/>
      <c r="EY29" s="382"/>
      <c r="EZ29" s="382"/>
      <c r="FA29" s="382"/>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2"/>
      <c r="GT29" s="382"/>
      <c r="GU29" s="382"/>
      <c r="GV29" s="382"/>
      <c r="GW29" s="382"/>
      <c r="GX29" s="382"/>
      <c r="GY29" s="382"/>
      <c r="GZ29" s="382"/>
      <c r="HA29" s="382"/>
      <c r="HB29" s="382"/>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2"/>
      <c r="HZ29" s="382"/>
      <c r="IA29" s="382"/>
      <c r="IB29" s="382"/>
      <c r="IC29" s="382"/>
      <c r="ID29" s="382"/>
      <c r="IE29" s="382"/>
      <c r="IF29" s="382"/>
      <c r="IG29" s="382"/>
      <c r="IH29" s="382"/>
      <c r="II29" s="382"/>
      <c r="IJ29" s="382"/>
      <c r="IK29" s="382"/>
      <c r="IL29" s="382"/>
      <c r="IM29" s="382"/>
      <c r="IN29" s="382"/>
      <c r="IO29" s="382"/>
      <c r="IP29" s="382"/>
      <c r="IQ29" s="382"/>
      <c r="IR29" s="382"/>
      <c r="IS29" s="382"/>
      <c r="IT29" s="382"/>
      <c r="IU29" s="382"/>
      <c r="IV29" s="382"/>
      <c r="IW29" s="382"/>
      <c r="IX29" s="382"/>
      <c r="IY29" s="382"/>
      <c r="IZ29" s="382"/>
      <c r="JA29" s="382"/>
      <c r="JB29" s="382"/>
      <c r="JC29" s="382"/>
      <c r="JD29" s="382"/>
      <c r="JE29" s="382"/>
      <c r="JF29" s="382"/>
      <c r="JG29" s="382"/>
      <c r="JH29" s="382"/>
      <c r="JI29" s="382"/>
      <c r="JJ29" s="382"/>
      <c r="JK29" s="382"/>
      <c r="JL29" s="382"/>
      <c r="JM29" s="382"/>
      <c r="JN29" s="382"/>
      <c r="JO29" s="382"/>
      <c r="JP29" s="382"/>
      <c r="JQ29" s="382"/>
      <c r="JR29" s="382"/>
      <c r="JS29" s="382"/>
      <c r="JT29" s="382"/>
      <c r="JU29" s="382"/>
      <c r="JV29" s="382"/>
      <c r="JW29" s="382"/>
      <c r="JX29" s="382"/>
      <c r="JY29" s="382"/>
      <c r="JZ29" s="382"/>
      <c r="KA29" s="382"/>
      <c r="KB29" s="382"/>
      <c r="KC29" s="382"/>
      <c r="KD29" s="382"/>
      <c r="KE29" s="382"/>
      <c r="KF29" s="382"/>
      <c r="KG29" s="382"/>
      <c r="KH29" s="382"/>
      <c r="KI29" s="382"/>
      <c r="KJ29" s="382"/>
      <c r="KK29" s="382"/>
      <c r="KL29" s="382"/>
      <c r="KM29" s="382"/>
      <c r="KN29" s="382"/>
      <c r="KO29" s="382"/>
      <c r="KP29" s="382"/>
      <c r="KQ29" s="382"/>
      <c r="KR29" s="382"/>
      <c r="KS29" s="382"/>
      <c r="KT29" s="382"/>
      <c r="KU29" s="382"/>
      <c r="KV29" s="382"/>
      <c r="KW29" s="382"/>
      <c r="KX29" s="382"/>
      <c r="KY29" s="382"/>
      <c r="KZ29" s="382"/>
      <c r="LA29" s="382"/>
      <c r="LB29" s="382"/>
      <c r="LC29" s="382"/>
      <c r="LD29" s="382"/>
      <c r="LE29" s="382"/>
      <c r="LF29" s="382"/>
      <c r="LG29" s="382"/>
      <c r="LH29" s="382"/>
      <c r="LI29" s="382"/>
      <c r="LJ29" s="382"/>
      <c r="LK29" s="382"/>
      <c r="LL29" s="382"/>
      <c r="LM29" s="382"/>
      <c r="LN29" s="382"/>
      <c r="LO29" s="382"/>
      <c r="LP29" s="382"/>
      <c r="LQ29" s="382"/>
      <c r="LR29" s="382"/>
      <c r="LS29" s="382"/>
      <c r="LT29" s="382"/>
      <c r="LU29" s="382"/>
      <c r="LV29" s="382"/>
      <c r="LW29" s="382"/>
      <c r="LX29" s="382"/>
      <c r="LY29" s="382"/>
      <c r="LZ29" s="382"/>
      <c r="MA29" s="382"/>
      <c r="MB29" s="382"/>
      <c r="MC29" s="382"/>
      <c r="MD29" s="382"/>
      <c r="ME29" s="382"/>
      <c r="MF29" s="382"/>
      <c r="MG29" s="382"/>
      <c r="MH29" s="382"/>
      <c r="MI29" s="382"/>
      <c r="MJ29" s="382"/>
      <c r="MK29" s="382"/>
      <c r="ML29" s="382"/>
      <c r="MM29" s="382"/>
      <c r="MN29" s="382"/>
      <c r="MO29" s="382"/>
      <c r="MP29" s="382"/>
      <c r="MQ29" s="382"/>
      <c r="MR29" s="382"/>
      <c r="MS29" s="382"/>
      <c r="MT29" s="382"/>
      <c r="MU29" s="382"/>
      <c r="MV29" s="382"/>
      <c r="MW29" s="382"/>
      <c r="MX29" s="382"/>
      <c r="MY29" s="382"/>
      <c r="MZ29" s="382"/>
      <c r="NA29" s="382"/>
      <c r="NB29" s="382"/>
      <c r="NC29" s="382"/>
      <c r="ND29" s="382"/>
      <c r="NE29" s="382"/>
      <c r="NF29" s="382"/>
      <c r="NG29" s="382"/>
      <c r="NH29" s="382"/>
      <c r="NI29" s="382"/>
      <c r="NJ29" s="382"/>
      <c r="NK29" s="382"/>
      <c r="NL29" s="382"/>
      <c r="NM29" s="382"/>
      <c r="NN29" s="382"/>
      <c r="NO29" s="382"/>
      <c r="NP29" s="382"/>
      <c r="NQ29" s="382"/>
      <c r="NR29" s="382"/>
      <c r="NS29" s="382"/>
      <c r="NT29" s="382"/>
      <c r="NU29" s="382"/>
      <c r="NV29" s="382"/>
      <c r="NW29" s="382"/>
      <c r="NX29" s="382"/>
      <c r="NY29" s="382"/>
      <c r="NZ29" s="382"/>
      <c r="OA29" s="382"/>
      <c r="OB29" s="382"/>
      <c r="OC29" s="382"/>
      <c r="OD29" s="382"/>
      <c r="OE29" s="382"/>
      <c r="OF29" s="382"/>
      <c r="OG29" s="382"/>
      <c r="OH29" s="382"/>
      <c r="OI29" s="382"/>
      <c r="OJ29" s="382"/>
      <c r="OK29" s="382"/>
      <c r="OL29" s="382"/>
      <c r="OM29" s="382"/>
      <c r="ON29" s="382"/>
      <c r="OO29" s="382"/>
      <c r="OP29" s="382"/>
      <c r="OQ29" s="382"/>
      <c r="OR29" s="382"/>
      <c r="OS29" s="382"/>
      <c r="OT29" s="382"/>
      <c r="OU29" s="382"/>
      <c r="OV29" s="382"/>
      <c r="OW29" s="382"/>
      <c r="OX29" s="382"/>
      <c r="OY29" s="382"/>
      <c r="OZ29" s="382"/>
      <c r="PA29" s="382"/>
      <c r="PB29" s="382"/>
      <c r="PC29" s="382"/>
      <c r="PD29" s="382"/>
      <c r="PE29" s="382"/>
      <c r="PF29" s="382"/>
      <c r="PG29" s="382"/>
      <c r="PH29" s="382"/>
      <c r="PI29" s="382"/>
      <c r="PJ29" s="382"/>
      <c r="PK29" s="382"/>
      <c r="PL29" s="382"/>
      <c r="PM29" s="382"/>
      <c r="PN29" s="382"/>
      <c r="PO29" s="382"/>
      <c r="PP29" s="382"/>
      <c r="PQ29" s="382"/>
      <c r="PR29" s="382"/>
      <c r="PS29" s="382"/>
      <c r="PT29" s="382"/>
      <c r="PU29" s="382"/>
      <c r="PV29" s="382"/>
      <c r="PW29" s="382"/>
      <c r="PX29" s="382"/>
      <c r="PY29" s="382"/>
      <c r="PZ29" s="382"/>
      <c r="QA29" s="382"/>
      <c r="QB29" s="382"/>
      <c r="QC29" s="382"/>
      <c r="QD29" s="382"/>
      <c r="QE29" s="382"/>
      <c r="QF29" s="382"/>
    </row>
    <row r="30" spans="1:448" s="258" customFormat="1" ht="15">
      <c r="A30" s="1460"/>
      <c r="B30" s="299" t="s">
        <v>56</v>
      </c>
      <c r="C30" s="300" t="s">
        <v>434</v>
      </c>
      <c r="D30" s="81">
        <v>10</v>
      </c>
      <c r="E30" s="332">
        <f t="shared" si="0"/>
        <v>2.8330616832000832E-2</v>
      </c>
      <c r="F30" s="304" t="s">
        <v>163</v>
      </c>
      <c r="G30" s="307">
        <v>10</v>
      </c>
      <c r="H30" s="306">
        <v>6</v>
      </c>
      <c r="I30" s="376">
        <v>25</v>
      </c>
      <c r="J30" s="376">
        <v>25</v>
      </c>
      <c r="K30" s="376">
        <f t="shared" si="4"/>
        <v>0</v>
      </c>
      <c r="L30" s="82">
        <f t="shared" si="5"/>
        <v>60</v>
      </c>
      <c r="M30" s="1426">
        <v>68.125</v>
      </c>
      <c r="N30" s="1426">
        <f t="shared" si="1"/>
        <v>250</v>
      </c>
      <c r="O30" s="1426">
        <f t="shared" si="2"/>
        <v>0</v>
      </c>
      <c r="P30" s="1426">
        <f t="shared" si="6"/>
        <v>250</v>
      </c>
      <c r="Q30" s="1426">
        <v>0</v>
      </c>
      <c r="R30" s="1423">
        <f t="shared" si="7"/>
        <v>318.125</v>
      </c>
      <c r="S30" s="1423">
        <f t="shared" si="8"/>
        <v>318.125</v>
      </c>
      <c r="T30" s="376">
        <v>0</v>
      </c>
      <c r="U30" s="1423">
        <f t="shared" si="9"/>
        <v>295.10667903525047</v>
      </c>
      <c r="V30" s="1423">
        <f t="shared" si="10"/>
        <v>295.10667903525047</v>
      </c>
      <c r="W30" s="1423">
        <f t="shared" si="11"/>
        <v>0</v>
      </c>
      <c r="X30" s="376">
        <f>IF(L30=0,0,(HLOOKUP(F30,GasAvoidedCosts!$C$6:$N$36,D30+1,FALSE)))</f>
        <v>3.4280632963638427</v>
      </c>
      <c r="Y30" s="1423">
        <f t="shared" si="3"/>
        <v>205.68379778183055</v>
      </c>
      <c r="Z30" s="80">
        <f t="shared" si="12"/>
        <v>0.69698116780766473</v>
      </c>
      <c r="AA30" s="80">
        <f t="shared" si="13"/>
        <v>0.69698116780766473</v>
      </c>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c r="BQ30" s="382"/>
      <c r="BR30" s="382"/>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c r="IP30" s="382"/>
      <c r="IQ30" s="382"/>
      <c r="IR30" s="382"/>
      <c r="IS30" s="382"/>
      <c r="IT30" s="382"/>
      <c r="IU30" s="382"/>
      <c r="IV30" s="382"/>
      <c r="IW30" s="382"/>
      <c r="IX30" s="382"/>
      <c r="IY30" s="382"/>
      <c r="IZ30" s="382"/>
      <c r="JA30" s="382"/>
      <c r="JB30" s="382"/>
      <c r="JC30" s="382"/>
      <c r="JD30" s="382"/>
      <c r="JE30" s="382"/>
      <c r="JF30" s="382"/>
      <c r="JG30" s="382"/>
      <c r="JH30" s="382"/>
      <c r="JI30" s="382"/>
      <c r="JJ30" s="382"/>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c r="MH30" s="382"/>
      <c r="MI30" s="382"/>
      <c r="MJ30" s="382"/>
      <c r="MK30" s="382"/>
      <c r="ML30" s="382"/>
      <c r="MM30" s="382"/>
      <c r="MN30" s="382"/>
      <c r="MO30" s="382"/>
      <c r="MP30" s="382"/>
      <c r="MQ30" s="382"/>
      <c r="MR30" s="382"/>
      <c r="MS30" s="382"/>
      <c r="MT30" s="382"/>
      <c r="MU30" s="382"/>
      <c r="MV30" s="382"/>
      <c r="MW30" s="382"/>
      <c r="MX30" s="382"/>
      <c r="MY30" s="382"/>
      <c r="MZ30" s="382"/>
      <c r="NA30" s="382"/>
      <c r="NB30" s="382"/>
      <c r="NC30" s="382"/>
      <c r="ND30" s="382"/>
      <c r="NE30" s="382"/>
      <c r="NF30" s="382"/>
      <c r="NG30" s="382"/>
      <c r="NH30" s="382"/>
      <c r="NI30" s="382"/>
      <c r="NJ30" s="382"/>
      <c r="NK30" s="382"/>
      <c r="NL30" s="382"/>
      <c r="NM30" s="382"/>
      <c r="NN30" s="382"/>
      <c r="NO30" s="382"/>
      <c r="NP30" s="382"/>
      <c r="NQ30" s="382"/>
      <c r="NR30" s="382"/>
      <c r="NS30" s="382"/>
      <c r="NT30" s="382"/>
      <c r="NU30" s="382"/>
      <c r="NV30" s="382"/>
      <c r="NW30" s="382"/>
      <c r="NX30" s="382"/>
      <c r="NY30" s="382"/>
      <c r="NZ30" s="382"/>
      <c r="OA30" s="382"/>
      <c r="OB30" s="382"/>
      <c r="OC30" s="382"/>
      <c r="OD30" s="382"/>
      <c r="OE30" s="382"/>
      <c r="OF30" s="382"/>
      <c r="OG30" s="382"/>
      <c r="OH30" s="382"/>
      <c r="OI30" s="382"/>
      <c r="OJ30" s="382"/>
      <c r="OK30" s="382"/>
      <c r="OL30" s="382"/>
      <c r="OM30" s="382"/>
      <c r="ON30" s="382"/>
      <c r="OO30" s="382"/>
      <c r="OP30" s="382"/>
      <c r="OQ30" s="382"/>
      <c r="OR30" s="382"/>
      <c r="OS30" s="382"/>
      <c r="OT30" s="382"/>
      <c r="OU30" s="382"/>
      <c r="OV30" s="382"/>
      <c r="OW30" s="382"/>
      <c r="OX30" s="382"/>
      <c r="OY30" s="382"/>
      <c r="OZ30" s="382"/>
      <c r="PA30" s="382"/>
      <c r="PB30" s="382"/>
      <c r="PC30" s="382"/>
      <c r="PD30" s="382"/>
      <c r="PE30" s="382"/>
      <c r="PF30" s="382"/>
      <c r="PG30" s="382"/>
      <c r="PH30" s="382"/>
      <c r="PI30" s="382"/>
      <c r="PJ30" s="382"/>
      <c r="PK30" s="382"/>
      <c r="PL30" s="382"/>
      <c r="PM30" s="382"/>
      <c r="PN30" s="382"/>
      <c r="PO30" s="382"/>
      <c r="PP30" s="382"/>
      <c r="PQ30" s="382"/>
      <c r="PR30" s="382"/>
      <c r="PS30" s="382"/>
      <c r="PT30" s="382"/>
      <c r="PU30" s="382"/>
      <c r="PV30" s="382"/>
      <c r="PW30" s="382"/>
      <c r="PX30" s="382"/>
      <c r="PY30" s="382"/>
      <c r="PZ30" s="382"/>
      <c r="QA30" s="382"/>
      <c r="QB30" s="382"/>
      <c r="QC30" s="382"/>
      <c r="QD30" s="382"/>
      <c r="QE30" s="382"/>
      <c r="QF30" s="382"/>
    </row>
    <row r="31" spans="1:448" s="258" customFormat="1" ht="15">
      <c r="A31" s="1460"/>
      <c r="B31" s="299" t="s">
        <v>56</v>
      </c>
      <c r="C31" s="300" t="s">
        <v>435</v>
      </c>
      <c r="D31" s="81">
        <v>10</v>
      </c>
      <c r="E31" s="332">
        <f t="shared" si="0"/>
        <v>2.8330616832000832E-2</v>
      </c>
      <c r="F31" s="304" t="s">
        <v>163</v>
      </c>
      <c r="G31" s="307">
        <v>10</v>
      </c>
      <c r="H31" s="306">
        <v>6</v>
      </c>
      <c r="I31" s="376">
        <v>25</v>
      </c>
      <c r="J31" s="376">
        <v>25</v>
      </c>
      <c r="K31" s="376">
        <f t="shared" si="4"/>
        <v>0</v>
      </c>
      <c r="L31" s="82">
        <f t="shared" si="5"/>
        <v>60</v>
      </c>
      <c r="M31" s="1426">
        <v>68.125</v>
      </c>
      <c r="N31" s="1426">
        <f t="shared" si="1"/>
        <v>250</v>
      </c>
      <c r="O31" s="1426">
        <f t="shared" si="2"/>
        <v>0</v>
      </c>
      <c r="P31" s="1426">
        <f t="shared" si="6"/>
        <v>250</v>
      </c>
      <c r="Q31" s="1426">
        <v>0</v>
      </c>
      <c r="R31" s="1423">
        <f t="shared" si="7"/>
        <v>318.125</v>
      </c>
      <c r="S31" s="1423">
        <f t="shared" si="8"/>
        <v>318.125</v>
      </c>
      <c r="T31" s="376">
        <v>0</v>
      </c>
      <c r="U31" s="1423">
        <f t="shared" si="9"/>
        <v>295.10667903525047</v>
      </c>
      <c r="V31" s="1423">
        <f t="shared" si="10"/>
        <v>295.10667903525047</v>
      </c>
      <c r="W31" s="1423">
        <f t="shared" si="11"/>
        <v>0</v>
      </c>
      <c r="X31" s="376">
        <f>IF(L31=0,0,(HLOOKUP(F31,GasAvoidedCosts!$C$6:$N$36,D31+1,FALSE)))</f>
        <v>3.4280632963638427</v>
      </c>
      <c r="Y31" s="1423">
        <f t="shared" si="3"/>
        <v>205.68379778183055</v>
      </c>
      <c r="Z31" s="80">
        <f t="shared" si="12"/>
        <v>0.69698116780766473</v>
      </c>
      <c r="AA31" s="80">
        <f t="shared" si="13"/>
        <v>0.69698116780766473</v>
      </c>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c r="BQ31" s="382"/>
      <c r="BR31" s="382"/>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c r="IP31" s="382"/>
      <c r="IQ31" s="382"/>
      <c r="IR31" s="382"/>
      <c r="IS31" s="382"/>
      <c r="IT31" s="382"/>
      <c r="IU31" s="382"/>
      <c r="IV31" s="382"/>
      <c r="IW31" s="382"/>
      <c r="IX31" s="382"/>
      <c r="IY31" s="382"/>
      <c r="IZ31" s="382"/>
      <c r="JA31" s="382"/>
      <c r="JB31" s="382"/>
      <c r="JC31" s="382"/>
      <c r="JD31" s="382"/>
      <c r="JE31" s="382"/>
      <c r="JF31" s="382"/>
      <c r="JG31" s="382"/>
      <c r="JH31" s="382"/>
      <c r="JI31" s="382"/>
      <c r="JJ31" s="382"/>
      <c r="JK31" s="382"/>
      <c r="JL31" s="382"/>
      <c r="JM31" s="382"/>
      <c r="JN31" s="382"/>
      <c r="JO31" s="382"/>
      <c r="JP31" s="382"/>
      <c r="JQ31" s="382"/>
      <c r="JR31" s="382"/>
      <c r="JS31" s="382"/>
      <c r="JT31" s="382"/>
      <c r="JU31" s="382"/>
      <c r="JV31" s="382"/>
      <c r="JW31" s="382"/>
      <c r="JX31" s="382"/>
      <c r="JY31" s="382"/>
      <c r="JZ31" s="382"/>
      <c r="KA31" s="382"/>
      <c r="KB31" s="382"/>
      <c r="KC31" s="382"/>
      <c r="KD31" s="382"/>
      <c r="KE31" s="382"/>
      <c r="KF31" s="382"/>
      <c r="KG31" s="382"/>
      <c r="KH31" s="382"/>
      <c r="KI31" s="382"/>
      <c r="KJ31" s="382"/>
      <c r="KK31" s="382"/>
      <c r="KL31" s="382"/>
      <c r="KM31" s="382"/>
      <c r="KN31" s="382"/>
      <c r="KO31" s="382"/>
      <c r="KP31" s="382"/>
      <c r="KQ31" s="382"/>
      <c r="KR31" s="382"/>
      <c r="KS31" s="382"/>
      <c r="KT31" s="382"/>
      <c r="KU31" s="382"/>
      <c r="KV31" s="382"/>
      <c r="KW31" s="382"/>
      <c r="KX31" s="382"/>
      <c r="KY31" s="382"/>
      <c r="KZ31" s="382"/>
      <c r="LA31" s="382"/>
      <c r="LB31" s="382"/>
      <c r="LC31" s="382"/>
      <c r="LD31" s="382"/>
      <c r="LE31" s="382"/>
      <c r="LF31" s="382"/>
      <c r="LG31" s="382"/>
      <c r="LH31" s="382"/>
      <c r="LI31" s="382"/>
      <c r="LJ31" s="382"/>
      <c r="LK31" s="382"/>
      <c r="LL31" s="382"/>
      <c r="LM31" s="382"/>
      <c r="LN31" s="382"/>
      <c r="LO31" s="382"/>
      <c r="LP31" s="382"/>
      <c r="LQ31" s="382"/>
      <c r="LR31" s="382"/>
      <c r="LS31" s="382"/>
      <c r="LT31" s="382"/>
      <c r="LU31" s="382"/>
      <c r="LV31" s="382"/>
      <c r="LW31" s="382"/>
      <c r="LX31" s="382"/>
      <c r="LY31" s="382"/>
      <c r="LZ31" s="382"/>
      <c r="MA31" s="382"/>
      <c r="MB31" s="382"/>
      <c r="MC31" s="382"/>
      <c r="MD31" s="382"/>
      <c r="ME31" s="382"/>
      <c r="MF31" s="382"/>
      <c r="MG31" s="382"/>
      <c r="MH31" s="382"/>
      <c r="MI31" s="382"/>
      <c r="MJ31" s="382"/>
      <c r="MK31" s="382"/>
      <c r="ML31" s="382"/>
      <c r="MM31" s="382"/>
      <c r="MN31" s="382"/>
      <c r="MO31" s="382"/>
      <c r="MP31" s="382"/>
      <c r="MQ31" s="382"/>
      <c r="MR31" s="382"/>
      <c r="MS31" s="382"/>
      <c r="MT31" s="382"/>
      <c r="MU31" s="382"/>
      <c r="MV31" s="382"/>
      <c r="MW31" s="382"/>
      <c r="MX31" s="382"/>
      <c r="MY31" s="382"/>
      <c r="MZ31" s="382"/>
      <c r="NA31" s="382"/>
      <c r="NB31" s="382"/>
      <c r="NC31" s="382"/>
      <c r="ND31" s="382"/>
      <c r="NE31" s="382"/>
      <c r="NF31" s="382"/>
      <c r="NG31" s="382"/>
      <c r="NH31" s="382"/>
      <c r="NI31" s="382"/>
      <c r="NJ31" s="382"/>
      <c r="NK31" s="382"/>
      <c r="NL31" s="382"/>
      <c r="NM31" s="382"/>
      <c r="NN31" s="382"/>
      <c r="NO31" s="382"/>
      <c r="NP31" s="382"/>
      <c r="NQ31" s="382"/>
      <c r="NR31" s="382"/>
      <c r="NS31" s="382"/>
      <c r="NT31" s="382"/>
      <c r="NU31" s="382"/>
      <c r="NV31" s="382"/>
      <c r="NW31" s="382"/>
      <c r="NX31" s="382"/>
      <c r="NY31" s="382"/>
      <c r="NZ31" s="382"/>
      <c r="OA31" s="382"/>
      <c r="OB31" s="382"/>
      <c r="OC31" s="382"/>
      <c r="OD31" s="382"/>
      <c r="OE31" s="382"/>
      <c r="OF31" s="382"/>
      <c r="OG31" s="382"/>
      <c r="OH31" s="382"/>
      <c r="OI31" s="382"/>
      <c r="OJ31" s="382"/>
      <c r="OK31" s="382"/>
      <c r="OL31" s="382"/>
      <c r="OM31" s="382"/>
      <c r="ON31" s="382"/>
      <c r="OO31" s="382"/>
      <c r="OP31" s="382"/>
      <c r="OQ31" s="382"/>
      <c r="OR31" s="382"/>
      <c r="OS31" s="382"/>
      <c r="OT31" s="382"/>
      <c r="OU31" s="382"/>
      <c r="OV31" s="382"/>
      <c r="OW31" s="382"/>
      <c r="OX31" s="382"/>
      <c r="OY31" s="382"/>
      <c r="OZ31" s="382"/>
      <c r="PA31" s="382"/>
      <c r="PB31" s="382"/>
      <c r="PC31" s="382"/>
      <c r="PD31" s="382"/>
      <c r="PE31" s="382"/>
      <c r="PF31" s="382"/>
      <c r="PG31" s="382"/>
      <c r="PH31" s="382"/>
      <c r="PI31" s="382"/>
      <c r="PJ31" s="382"/>
      <c r="PK31" s="382"/>
      <c r="PL31" s="382"/>
      <c r="PM31" s="382"/>
      <c r="PN31" s="382"/>
      <c r="PO31" s="382"/>
      <c r="PP31" s="382"/>
      <c r="PQ31" s="382"/>
      <c r="PR31" s="382"/>
      <c r="PS31" s="382"/>
      <c r="PT31" s="382"/>
      <c r="PU31" s="382"/>
      <c r="PV31" s="382"/>
      <c r="PW31" s="382"/>
      <c r="PX31" s="382"/>
      <c r="PY31" s="382"/>
      <c r="PZ31" s="382"/>
      <c r="QA31" s="382"/>
      <c r="QB31" s="382"/>
      <c r="QC31" s="382"/>
      <c r="QD31" s="382"/>
      <c r="QE31" s="382"/>
      <c r="QF31" s="382"/>
    </row>
    <row r="32" spans="1:448" s="258" customFormat="1" ht="15">
      <c r="A32" s="1460"/>
      <c r="B32" s="299" t="s">
        <v>56</v>
      </c>
      <c r="C32" s="300" t="s">
        <v>436</v>
      </c>
      <c r="D32" s="81">
        <v>20</v>
      </c>
      <c r="E32" s="332">
        <f t="shared" si="0"/>
        <v>0.60910826188801792</v>
      </c>
      <c r="F32" s="304" t="s">
        <v>162</v>
      </c>
      <c r="G32" s="307">
        <v>15</v>
      </c>
      <c r="H32" s="306">
        <v>43</v>
      </c>
      <c r="I32" s="376">
        <v>400</v>
      </c>
      <c r="J32" s="376">
        <v>400</v>
      </c>
      <c r="K32" s="376">
        <f t="shared" si="4"/>
        <v>0</v>
      </c>
      <c r="L32" s="82">
        <f t="shared" si="5"/>
        <v>645</v>
      </c>
      <c r="M32" s="1426">
        <v>1635</v>
      </c>
      <c r="N32" s="1426">
        <f t="shared" si="1"/>
        <v>6000</v>
      </c>
      <c r="O32" s="1426">
        <f t="shared" si="2"/>
        <v>0</v>
      </c>
      <c r="P32" s="1426">
        <f t="shared" si="6"/>
        <v>6000</v>
      </c>
      <c r="Q32" s="1426">
        <v>0</v>
      </c>
      <c r="R32" s="1423">
        <f t="shared" si="7"/>
        <v>7635</v>
      </c>
      <c r="S32" s="1423">
        <f t="shared" si="8"/>
        <v>7635</v>
      </c>
      <c r="T32" s="376">
        <v>0</v>
      </c>
      <c r="U32" s="1423">
        <f t="shared" si="9"/>
        <v>7082.5602968460107</v>
      </c>
      <c r="V32" s="1423">
        <f t="shared" si="10"/>
        <v>7082.5602968460107</v>
      </c>
      <c r="W32" s="1423">
        <f t="shared" si="11"/>
        <v>0</v>
      </c>
      <c r="X32" s="376">
        <f>IF(L32=0,0,(HLOOKUP(F32,GasAvoidedCosts!$C$6:$N$36,D32+1,FALSE)))</f>
        <v>8.9040325425654796</v>
      </c>
      <c r="Y32" s="1423">
        <f t="shared" si="3"/>
        <v>5743.1009899547344</v>
      </c>
      <c r="Z32" s="80">
        <f t="shared" si="12"/>
        <v>0.81087922294318326</v>
      </c>
      <c r="AA32" s="80">
        <f t="shared" si="13"/>
        <v>0.81087922294318326</v>
      </c>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c r="BQ32" s="382"/>
      <c r="BR32" s="382"/>
      <c r="BS32" s="382"/>
      <c r="BT32" s="382"/>
      <c r="BU32" s="382"/>
      <c r="BV32" s="382"/>
      <c r="BW32" s="382"/>
      <c r="BX32" s="382"/>
      <c r="BY32" s="382"/>
      <c r="BZ32" s="382"/>
      <c r="CA32" s="382"/>
      <c r="CB32" s="382"/>
      <c r="CC32" s="382"/>
      <c r="CD32" s="382"/>
      <c r="CE32" s="382"/>
      <c r="CF32" s="382"/>
      <c r="CG32" s="382"/>
      <c r="CH32" s="382"/>
      <c r="CI32" s="382"/>
      <c r="CJ32" s="382"/>
      <c r="CK32" s="382"/>
      <c r="CL32" s="382"/>
      <c r="CM32" s="382"/>
      <c r="CN32" s="382"/>
      <c r="CO32" s="382"/>
      <c r="CP32" s="382"/>
      <c r="CQ32" s="382"/>
      <c r="CR32" s="382"/>
      <c r="CS32" s="382"/>
      <c r="CT32" s="382"/>
      <c r="CU32" s="382"/>
      <c r="CV32" s="382"/>
      <c r="CW32" s="382"/>
      <c r="CX32" s="382"/>
      <c r="CY32" s="382"/>
      <c r="CZ32" s="382"/>
      <c r="DA32" s="382"/>
      <c r="DB32" s="382"/>
      <c r="DC32" s="382"/>
      <c r="DD32" s="382"/>
      <c r="DE32" s="382"/>
      <c r="DF32" s="382"/>
      <c r="DG32" s="382"/>
      <c r="DH32" s="382"/>
      <c r="DI32" s="382"/>
      <c r="DJ32" s="382"/>
      <c r="DK32" s="382"/>
      <c r="DL32" s="382"/>
      <c r="DM32" s="382"/>
      <c r="DN32" s="382"/>
      <c r="DO32" s="382"/>
      <c r="DP32" s="382"/>
      <c r="DQ32" s="382"/>
      <c r="DR32" s="382"/>
      <c r="DS32" s="382"/>
      <c r="DT32" s="382"/>
      <c r="DU32" s="382"/>
      <c r="DV32" s="382"/>
      <c r="DW32" s="382"/>
      <c r="DX32" s="382"/>
      <c r="DY32" s="382"/>
      <c r="DZ32" s="382"/>
      <c r="EA32" s="382"/>
      <c r="EB32" s="382"/>
      <c r="EC32" s="382"/>
      <c r="ED32" s="382"/>
      <c r="EE32" s="382"/>
      <c r="EF32" s="382"/>
      <c r="EG32" s="382"/>
      <c r="EH32" s="382"/>
      <c r="EI32" s="382"/>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c r="GA32" s="382"/>
      <c r="GB32" s="382"/>
      <c r="GC32" s="382"/>
      <c r="GD32" s="382"/>
      <c r="GE32" s="382"/>
      <c r="GF32" s="382"/>
      <c r="GG32" s="382"/>
      <c r="GH32" s="382"/>
      <c r="GI32" s="382"/>
      <c r="GJ32" s="382"/>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382"/>
      <c r="HH32" s="382"/>
      <c r="HI32" s="382"/>
      <c r="HJ32" s="382"/>
      <c r="HK32" s="382"/>
      <c r="HL32" s="382"/>
      <c r="HM32" s="382"/>
      <c r="HN32" s="382"/>
      <c r="HO32" s="382"/>
      <c r="HP32" s="382"/>
      <c r="HQ32" s="382"/>
      <c r="HR32" s="382"/>
      <c r="HS32" s="382"/>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2"/>
      <c r="IV32" s="382"/>
      <c r="IW32" s="382"/>
      <c r="IX32" s="382"/>
      <c r="IY32" s="382"/>
      <c r="IZ32" s="382"/>
      <c r="JA32" s="382"/>
      <c r="JB32" s="382"/>
      <c r="JC32" s="382"/>
      <c r="JD32" s="382"/>
      <c r="JE32" s="382"/>
      <c r="JF32" s="382"/>
      <c r="JG32" s="382"/>
      <c r="JH32" s="382"/>
      <c r="JI32" s="382"/>
      <c r="JJ32" s="382"/>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c r="MH32" s="382"/>
      <c r="MI32" s="382"/>
      <c r="MJ32" s="382"/>
      <c r="MK32" s="382"/>
      <c r="ML32" s="382"/>
      <c r="MM32" s="382"/>
      <c r="MN32" s="382"/>
      <c r="MO32" s="382"/>
      <c r="MP32" s="382"/>
      <c r="MQ32" s="382"/>
      <c r="MR32" s="382"/>
      <c r="MS32" s="382"/>
      <c r="MT32" s="382"/>
      <c r="MU32" s="382"/>
      <c r="MV32" s="382"/>
      <c r="MW32" s="382"/>
      <c r="MX32" s="382"/>
      <c r="MY32" s="382"/>
      <c r="MZ32" s="382"/>
      <c r="NA32" s="382"/>
      <c r="NB32" s="382"/>
      <c r="NC32" s="382"/>
      <c r="ND32" s="382"/>
      <c r="NE32" s="382"/>
      <c r="NF32" s="382"/>
      <c r="NG32" s="382"/>
      <c r="NH32" s="382"/>
      <c r="NI32" s="382"/>
      <c r="NJ32" s="382"/>
      <c r="NK32" s="382"/>
      <c r="NL32" s="382"/>
      <c r="NM32" s="382"/>
      <c r="NN32" s="382"/>
      <c r="NO32" s="382"/>
      <c r="NP32" s="382"/>
      <c r="NQ32" s="382"/>
      <c r="NR32" s="382"/>
      <c r="NS32" s="382"/>
      <c r="NT32" s="382"/>
      <c r="NU32" s="382"/>
      <c r="NV32" s="382"/>
      <c r="NW32" s="382"/>
      <c r="NX32" s="382"/>
      <c r="NY32" s="382"/>
      <c r="NZ32" s="382"/>
      <c r="OA32" s="382"/>
      <c r="OB32" s="382"/>
      <c r="OC32" s="382"/>
      <c r="OD32" s="382"/>
      <c r="OE32" s="382"/>
      <c r="OF32" s="382"/>
      <c r="OG32" s="382"/>
      <c r="OH32" s="382"/>
      <c r="OI32" s="382"/>
      <c r="OJ32" s="382"/>
      <c r="OK32" s="382"/>
      <c r="OL32" s="382"/>
      <c r="OM32" s="382"/>
      <c r="ON32" s="382"/>
      <c r="OO32" s="382"/>
      <c r="OP32" s="382"/>
      <c r="OQ32" s="382"/>
      <c r="OR32" s="382"/>
      <c r="OS32" s="382"/>
      <c r="OT32" s="382"/>
      <c r="OU32" s="382"/>
      <c r="OV32" s="382"/>
      <c r="OW32" s="382"/>
      <c r="OX32" s="382"/>
      <c r="OY32" s="382"/>
      <c r="OZ32" s="382"/>
      <c r="PA32" s="382"/>
      <c r="PB32" s="382"/>
      <c r="PC32" s="382"/>
      <c r="PD32" s="382"/>
      <c r="PE32" s="382"/>
      <c r="PF32" s="382"/>
      <c r="PG32" s="382"/>
      <c r="PH32" s="382"/>
      <c r="PI32" s="382"/>
      <c r="PJ32" s="382"/>
      <c r="PK32" s="382"/>
      <c r="PL32" s="382"/>
      <c r="PM32" s="382"/>
      <c r="PN32" s="382"/>
      <c r="PO32" s="382"/>
      <c r="PP32" s="382"/>
      <c r="PQ32" s="382"/>
      <c r="PR32" s="382"/>
      <c r="PS32" s="382"/>
      <c r="PT32" s="382"/>
      <c r="PU32" s="382"/>
      <c r="PV32" s="382"/>
      <c r="PW32" s="382"/>
      <c r="PX32" s="382"/>
      <c r="PY32" s="382"/>
      <c r="PZ32" s="382"/>
      <c r="QA32" s="382"/>
      <c r="QB32" s="382"/>
      <c r="QC32" s="382"/>
      <c r="QD32" s="382"/>
      <c r="QE32" s="382"/>
      <c r="QF32" s="382"/>
    </row>
    <row r="33" spans="1:448" s="258" customFormat="1" ht="15">
      <c r="A33" s="1460"/>
      <c r="B33" s="299" t="s">
        <v>56</v>
      </c>
      <c r="C33" s="300" t="s">
        <v>437</v>
      </c>
      <c r="D33" s="81">
        <v>20</v>
      </c>
      <c r="E33" s="332">
        <f t="shared" si="0"/>
        <v>2.3608847360000693</v>
      </c>
      <c r="F33" s="304" t="s">
        <v>162</v>
      </c>
      <c r="G33" s="307">
        <v>50</v>
      </c>
      <c r="H33" s="306">
        <v>50</v>
      </c>
      <c r="I33" s="376">
        <v>400</v>
      </c>
      <c r="J33" s="376">
        <v>400</v>
      </c>
      <c r="K33" s="376">
        <f t="shared" si="4"/>
        <v>0</v>
      </c>
      <c r="L33" s="82">
        <f t="shared" si="5"/>
        <v>2500</v>
      </c>
      <c r="M33" s="1426">
        <v>5450</v>
      </c>
      <c r="N33" s="1426">
        <f t="shared" si="1"/>
        <v>20000</v>
      </c>
      <c r="O33" s="1426">
        <f t="shared" si="2"/>
        <v>0</v>
      </c>
      <c r="P33" s="1426">
        <f t="shared" si="6"/>
        <v>20000</v>
      </c>
      <c r="Q33" s="1426">
        <v>0</v>
      </c>
      <c r="R33" s="1423">
        <f t="shared" si="7"/>
        <v>25450</v>
      </c>
      <c r="S33" s="1423">
        <f t="shared" si="8"/>
        <v>25450</v>
      </c>
      <c r="T33" s="376">
        <v>0</v>
      </c>
      <c r="U33" s="1423">
        <f t="shared" si="9"/>
        <v>23608.534322820036</v>
      </c>
      <c r="V33" s="1423">
        <f t="shared" si="10"/>
        <v>23608.534322820036</v>
      </c>
      <c r="W33" s="1423">
        <f t="shared" si="11"/>
        <v>0</v>
      </c>
      <c r="X33" s="376">
        <f>IF(L33=0,0,(HLOOKUP(F33,GasAvoidedCosts!$C$6:$N$36,D33+1,FALSE)))</f>
        <v>8.9040325425654796</v>
      </c>
      <c r="Y33" s="1423">
        <f t="shared" si="3"/>
        <v>22260.081356413699</v>
      </c>
      <c r="Z33" s="80">
        <f t="shared" si="12"/>
        <v>0.94288281737579438</v>
      </c>
      <c r="AA33" s="80">
        <f t="shared" si="13"/>
        <v>0.94288281737579438</v>
      </c>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c r="BQ33" s="382"/>
      <c r="BR33" s="382"/>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2"/>
      <c r="JN33" s="382"/>
      <c r="JO33" s="382"/>
      <c r="JP33" s="382"/>
      <c r="JQ33" s="382"/>
      <c r="JR33" s="382"/>
      <c r="JS33" s="382"/>
      <c r="JT33" s="382"/>
      <c r="JU33" s="382"/>
      <c r="JV33" s="382"/>
      <c r="JW33" s="382"/>
      <c r="JX33" s="382"/>
      <c r="JY33" s="382"/>
      <c r="JZ33" s="382"/>
      <c r="KA33" s="382"/>
      <c r="KB33" s="382"/>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c r="MZ33" s="382"/>
      <c r="NA33" s="382"/>
      <c r="NB33" s="382"/>
      <c r="NC33" s="382"/>
      <c r="ND33" s="382"/>
      <c r="NE33" s="382"/>
      <c r="NF33" s="382"/>
      <c r="NG33" s="382"/>
      <c r="NH33" s="382"/>
      <c r="NI33" s="382"/>
      <c r="NJ33" s="382"/>
      <c r="NK33" s="382"/>
      <c r="NL33" s="382"/>
      <c r="NM33" s="382"/>
      <c r="NN33" s="382"/>
      <c r="NO33" s="382"/>
      <c r="NP33" s="382"/>
      <c r="NQ33" s="382"/>
      <c r="NR33" s="382"/>
      <c r="NS33" s="382"/>
      <c r="NT33" s="382"/>
      <c r="NU33" s="382"/>
      <c r="NV33" s="382"/>
      <c r="NW33" s="382"/>
      <c r="NX33" s="382"/>
      <c r="NY33" s="382"/>
      <c r="NZ33" s="382"/>
      <c r="OA33" s="382"/>
      <c r="OB33" s="382"/>
      <c r="OC33" s="382"/>
      <c r="OD33" s="382"/>
      <c r="OE33" s="382"/>
      <c r="OF33" s="382"/>
      <c r="OG33" s="382"/>
      <c r="OH33" s="382"/>
      <c r="OI33" s="382"/>
      <c r="OJ33" s="382"/>
      <c r="OK33" s="382"/>
      <c r="OL33" s="382"/>
      <c r="OM33" s="382"/>
      <c r="ON33" s="382"/>
      <c r="OO33" s="382"/>
      <c r="OP33" s="382"/>
      <c r="OQ33" s="382"/>
      <c r="OR33" s="382"/>
      <c r="OS33" s="382"/>
      <c r="OT33" s="382"/>
      <c r="OU33" s="382"/>
      <c r="OV33" s="382"/>
      <c r="OW33" s="382"/>
      <c r="OX33" s="382"/>
      <c r="OY33" s="382"/>
      <c r="OZ33" s="382"/>
      <c r="PA33" s="382"/>
      <c r="PB33" s="382"/>
      <c r="PC33" s="382"/>
      <c r="PD33" s="382"/>
      <c r="PE33" s="382"/>
      <c r="PF33" s="382"/>
      <c r="PG33" s="382"/>
      <c r="PH33" s="382"/>
      <c r="PI33" s="382"/>
      <c r="PJ33" s="382"/>
      <c r="PK33" s="382"/>
      <c r="PL33" s="382"/>
      <c r="PM33" s="382"/>
      <c r="PN33" s="382"/>
      <c r="PO33" s="382"/>
      <c r="PP33" s="382"/>
      <c r="PQ33" s="382"/>
      <c r="PR33" s="382"/>
      <c r="PS33" s="382"/>
      <c r="PT33" s="382"/>
      <c r="PU33" s="382"/>
      <c r="PV33" s="382"/>
      <c r="PW33" s="382"/>
      <c r="PX33" s="382"/>
      <c r="PY33" s="382"/>
      <c r="PZ33" s="382"/>
      <c r="QA33" s="382"/>
      <c r="QB33" s="382"/>
      <c r="QC33" s="382"/>
      <c r="QD33" s="382"/>
      <c r="QE33" s="382"/>
      <c r="QF33" s="382"/>
    </row>
    <row r="34" spans="1:448" s="258" customFormat="1" ht="15">
      <c r="A34" s="1460"/>
      <c r="B34" s="299" t="s">
        <v>56</v>
      </c>
      <c r="C34" s="300" t="s">
        <v>438</v>
      </c>
      <c r="D34" s="81">
        <v>25</v>
      </c>
      <c r="E34" s="332">
        <f t="shared" si="0"/>
        <v>0.23608847360000693</v>
      </c>
      <c r="F34" s="304" t="s">
        <v>162</v>
      </c>
      <c r="G34" s="307">
        <v>5000</v>
      </c>
      <c r="H34" s="306">
        <v>0.04</v>
      </c>
      <c r="I34" s="376">
        <v>0.44</v>
      </c>
      <c r="J34" s="376">
        <v>0.44</v>
      </c>
      <c r="K34" s="376">
        <f t="shared" si="4"/>
        <v>0</v>
      </c>
      <c r="L34" s="82">
        <f t="shared" si="5"/>
        <v>200</v>
      </c>
      <c r="M34" s="1426">
        <v>599.5</v>
      </c>
      <c r="N34" s="1426">
        <f t="shared" si="1"/>
        <v>2200</v>
      </c>
      <c r="O34" s="1426">
        <f t="shared" si="2"/>
        <v>0</v>
      </c>
      <c r="P34" s="1426">
        <f t="shared" si="6"/>
        <v>2200</v>
      </c>
      <c r="Q34" s="1426">
        <v>0</v>
      </c>
      <c r="R34" s="1423">
        <f t="shared" si="7"/>
        <v>2799.5</v>
      </c>
      <c r="S34" s="1423">
        <f t="shared" si="8"/>
        <v>2799.5</v>
      </c>
      <c r="T34" s="376">
        <v>0</v>
      </c>
      <c r="U34" s="1423">
        <f t="shared" si="9"/>
        <v>2596.9387755102039</v>
      </c>
      <c r="V34" s="1423">
        <f t="shared" si="10"/>
        <v>2596.9387755102039</v>
      </c>
      <c r="W34" s="1423">
        <f t="shared" si="11"/>
        <v>0</v>
      </c>
      <c r="X34" s="376">
        <f>IF(L34=0,0,(HLOOKUP(F34,GasAvoidedCosts!$C$6:$N$36,D34+1,FALSE)))</f>
        <v>10.227276328726633</v>
      </c>
      <c r="Y34" s="1423">
        <f t="shared" si="3"/>
        <v>2045.4552657453266</v>
      </c>
      <c r="Z34" s="80">
        <f t="shared" si="12"/>
        <v>0.78764092747757186</v>
      </c>
      <c r="AA34" s="80">
        <f t="shared" si="13"/>
        <v>0.78764092747757186</v>
      </c>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c r="BQ34" s="382"/>
      <c r="BR34" s="382"/>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2"/>
      <c r="IV34" s="382"/>
      <c r="IW34" s="382"/>
      <c r="IX34" s="382"/>
      <c r="IY34" s="382"/>
      <c r="IZ34" s="382"/>
      <c r="JA34" s="382"/>
      <c r="JB34" s="382"/>
      <c r="JC34" s="382"/>
      <c r="JD34" s="382"/>
      <c r="JE34" s="382"/>
      <c r="JF34" s="382"/>
      <c r="JG34" s="382"/>
      <c r="JH34" s="382"/>
      <c r="JI34" s="382"/>
      <c r="JJ34" s="382"/>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c r="MH34" s="382"/>
      <c r="MI34" s="382"/>
      <c r="MJ34" s="382"/>
      <c r="MK34" s="382"/>
      <c r="ML34" s="382"/>
      <c r="MM34" s="382"/>
      <c r="MN34" s="382"/>
      <c r="MO34" s="382"/>
      <c r="MP34" s="382"/>
      <c r="MQ34" s="382"/>
      <c r="MR34" s="382"/>
      <c r="MS34" s="382"/>
      <c r="MT34" s="382"/>
      <c r="MU34" s="382"/>
      <c r="MV34" s="382"/>
      <c r="MW34" s="382"/>
      <c r="MX34" s="382"/>
      <c r="MY34" s="382"/>
      <c r="MZ34" s="382"/>
      <c r="NA34" s="382"/>
      <c r="NB34" s="382"/>
      <c r="NC34" s="382"/>
      <c r="ND34" s="382"/>
      <c r="NE34" s="382"/>
      <c r="NF34" s="382"/>
      <c r="NG34" s="382"/>
      <c r="NH34" s="382"/>
      <c r="NI34" s="382"/>
      <c r="NJ34" s="382"/>
      <c r="NK34" s="382"/>
      <c r="NL34" s="382"/>
      <c r="NM34" s="382"/>
      <c r="NN34" s="382"/>
      <c r="NO34" s="382"/>
      <c r="NP34" s="382"/>
      <c r="NQ34" s="382"/>
      <c r="NR34" s="382"/>
      <c r="NS34" s="382"/>
      <c r="NT34" s="382"/>
      <c r="NU34" s="382"/>
      <c r="NV34" s="382"/>
      <c r="NW34" s="382"/>
      <c r="NX34" s="382"/>
      <c r="NY34" s="382"/>
      <c r="NZ34" s="382"/>
      <c r="OA34" s="382"/>
      <c r="OB34" s="382"/>
      <c r="OC34" s="382"/>
      <c r="OD34" s="382"/>
      <c r="OE34" s="382"/>
      <c r="OF34" s="382"/>
      <c r="OG34" s="382"/>
      <c r="OH34" s="382"/>
      <c r="OI34" s="382"/>
      <c r="OJ34" s="382"/>
      <c r="OK34" s="382"/>
      <c r="OL34" s="382"/>
      <c r="OM34" s="382"/>
      <c r="ON34" s="382"/>
      <c r="OO34" s="382"/>
      <c r="OP34" s="382"/>
      <c r="OQ34" s="382"/>
      <c r="OR34" s="382"/>
      <c r="OS34" s="382"/>
      <c r="OT34" s="382"/>
      <c r="OU34" s="382"/>
      <c r="OV34" s="382"/>
      <c r="OW34" s="382"/>
      <c r="OX34" s="382"/>
      <c r="OY34" s="382"/>
      <c r="OZ34" s="382"/>
      <c r="PA34" s="382"/>
      <c r="PB34" s="382"/>
      <c r="PC34" s="382"/>
      <c r="PD34" s="382"/>
      <c r="PE34" s="382"/>
      <c r="PF34" s="382"/>
      <c r="PG34" s="382"/>
      <c r="PH34" s="382"/>
      <c r="PI34" s="382"/>
      <c r="PJ34" s="382"/>
      <c r="PK34" s="382"/>
      <c r="PL34" s="382"/>
      <c r="PM34" s="382"/>
      <c r="PN34" s="382"/>
      <c r="PO34" s="382"/>
      <c r="PP34" s="382"/>
      <c r="PQ34" s="382"/>
      <c r="PR34" s="382"/>
      <c r="PS34" s="382"/>
      <c r="PT34" s="382"/>
      <c r="PU34" s="382"/>
      <c r="PV34" s="382"/>
      <c r="PW34" s="382"/>
      <c r="PX34" s="382"/>
      <c r="PY34" s="382"/>
      <c r="PZ34" s="382"/>
      <c r="QA34" s="382"/>
      <c r="QB34" s="382"/>
      <c r="QC34" s="382"/>
      <c r="QD34" s="382"/>
      <c r="QE34" s="382"/>
      <c r="QF34" s="382"/>
    </row>
    <row r="35" spans="1:448" s="258" customFormat="1" ht="15">
      <c r="A35" s="1460"/>
      <c r="B35" s="299" t="s">
        <v>56</v>
      </c>
      <c r="C35" s="300" t="s">
        <v>439</v>
      </c>
      <c r="D35" s="81">
        <v>20</v>
      </c>
      <c r="E35" s="332">
        <f t="shared" si="0"/>
        <v>0.33052386304000975</v>
      </c>
      <c r="F35" s="304" t="s">
        <v>162</v>
      </c>
      <c r="G35" s="307">
        <v>5000</v>
      </c>
      <c r="H35" s="306">
        <v>7.0000000000000007E-2</v>
      </c>
      <c r="I35" s="376">
        <v>0.81</v>
      </c>
      <c r="J35" s="376">
        <v>0.81</v>
      </c>
      <c r="K35" s="376">
        <f t="shared" si="4"/>
        <v>0</v>
      </c>
      <c r="L35" s="82">
        <f t="shared" si="5"/>
        <v>350.00000000000006</v>
      </c>
      <c r="M35" s="1426">
        <v>1103.625</v>
      </c>
      <c r="N35" s="1426">
        <f t="shared" si="1"/>
        <v>4050.0000000000005</v>
      </c>
      <c r="O35" s="1426">
        <f t="shared" si="2"/>
        <v>0</v>
      </c>
      <c r="P35" s="1426">
        <f t="shared" si="6"/>
        <v>4050.0000000000005</v>
      </c>
      <c r="Q35" s="1426">
        <v>0</v>
      </c>
      <c r="R35" s="1423">
        <f t="shared" si="7"/>
        <v>5153.625</v>
      </c>
      <c r="S35" s="1423">
        <f t="shared" si="8"/>
        <v>5153.625</v>
      </c>
      <c r="T35" s="376">
        <v>0</v>
      </c>
      <c r="U35" s="1423">
        <f t="shared" si="9"/>
        <v>4780.728200371057</v>
      </c>
      <c r="V35" s="1423">
        <f t="shared" si="10"/>
        <v>4780.728200371057</v>
      </c>
      <c r="W35" s="1423">
        <f t="shared" si="11"/>
        <v>0</v>
      </c>
      <c r="X35" s="376">
        <f>IF(L35=0,0,(HLOOKUP(F35,GasAvoidedCosts!$C$6:$N$36,D35+1,FALSE)))</f>
        <v>8.9040325425654796</v>
      </c>
      <c r="Y35" s="1423">
        <f t="shared" si="3"/>
        <v>3116.4113898979185</v>
      </c>
      <c r="Z35" s="80">
        <f t="shared" si="12"/>
        <v>0.65186960213635192</v>
      </c>
      <c r="AA35" s="80">
        <f t="shared" si="13"/>
        <v>0.65186960213635192</v>
      </c>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c r="BQ35" s="382"/>
      <c r="BR35" s="382"/>
      <c r="BS35" s="382"/>
      <c r="BT35" s="382"/>
      <c r="BU35" s="382"/>
      <c r="BV35" s="382"/>
      <c r="BW35" s="382"/>
      <c r="BX35" s="382"/>
      <c r="BY35" s="382"/>
      <c r="BZ35" s="382"/>
      <c r="CA35" s="382"/>
      <c r="CB35" s="382"/>
      <c r="CC35" s="382"/>
      <c r="CD35" s="382"/>
      <c r="CE35" s="382"/>
      <c r="CF35" s="382"/>
      <c r="CG35" s="382"/>
      <c r="CH35" s="382"/>
      <c r="CI35" s="382"/>
      <c r="CJ35" s="382"/>
      <c r="CK35" s="382"/>
      <c r="CL35" s="382"/>
      <c r="CM35" s="382"/>
      <c r="CN35" s="382"/>
      <c r="CO35" s="382"/>
      <c r="CP35" s="382"/>
      <c r="CQ35" s="382"/>
      <c r="CR35" s="382"/>
      <c r="CS35" s="382"/>
      <c r="CT35" s="382"/>
      <c r="CU35" s="382"/>
      <c r="CV35" s="382"/>
      <c r="CW35" s="382"/>
      <c r="CX35" s="382"/>
      <c r="CY35" s="382"/>
      <c r="CZ35" s="382"/>
      <c r="DA35" s="382"/>
      <c r="DB35" s="382"/>
      <c r="DC35" s="382"/>
      <c r="DD35" s="382"/>
      <c r="DE35" s="382"/>
      <c r="DF35" s="382"/>
      <c r="DG35" s="382"/>
      <c r="DH35" s="382"/>
      <c r="DI35" s="382"/>
      <c r="DJ35" s="382"/>
      <c r="DK35" s="382"/>
      <c r="DL35" s="382"/>
      <c r="DM35" s="382"/>
      <c r="DN35" s="382"/>
      <c r="DO35" s="382"/>
      <c r="DP35" s="382"/>
      <c r="DQ35" s="382"/>
      <c r="DR35" s="382"/>
      <c r="DS35" s="382"/>
      <c r="DT35" s="382"/>
      <c r="DU35" s="382"/>
      <c r="DV35" s="382"/>
      <c r="DW35" s="382"/>
      <c r="DX35" s="382"/>
      <c r="DY35" s="382"/>
      <c r="DZ35" s="382"/>
      <c r="EA35" s="382"/>
      <c r="EB35" s="382"/>
      <c r="EC35" s="382"/>
      <c r="ED35" s="382"/>
      <c r="EE35" s="382"/>
      <c r="EF35" s="382"/>
      <c r="EG35" s="382"/>
      <c r="EH35" s="382"/>
      <c r="EI35" s="382"/>
      <c r="EJ35" s="382"/>
      <c r="EK35" s="382"/>
      <c r="EL35" s="382"/>
      <c r="EM35" s="382"/>
      <c r="EN35" s="382"/>
      <c r="EO35" s="382"/>
      <c r="EP35" s="382"/>
      <c r="EQ35" s="382"/>
      <c r="ER35" s="382"/>
      <c r="ES35" s="382"/>
      <c r="ET35" s="382"/>
      <c r="EU35" s="382"/>
      <c r="EV35" s="382"/>
      <c r="EW35" s="382"/>
      <c r="EX35" s="382"/>
      <c r="EY35" s="382"/>
      <c r="EZ35" s="382"/>
      <c r="FA35" s="382"/>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2"/>
      <c r="GT35" s="382"/>
      <c r="GU35" s="382"/>
      <c r="GV35" s="382"/>
      <c r="GW35" s="382"/>
      <c r="GX35" s="382"/>
      <c r="GY35" s="382"/>
      <c r="GZ35" s="382"/>
      <c r="HA35" s="382"/>
      <c r="HB35" s="382"/>
      <c r="HC35" s="382"/>
      <c r="HD35" s="382"/>
      <c r="HE35" s="382"/>
      <c r="HF35" s="382"/>
      <c r="HG35" s="382"/>
      <c r="HH35" s="382"/>
      <c r="HI35" s="382"/>
      <c r="HJ35" s="382"/>
      <c r="HK35" s="382"/>
      <c r="HL35" s="382"/>
      <c r="HM35" s="382"/>
      <c r="HN35" s="382"/>
      <c r="HO35" s="382"/>
      <c r="HP35" s="382"/>
      <c r="HQ35" s="382"/>
      <c r="HR35" s="382"/>
      <c r="HS35" s="382"/>
      <c r="HT35" s="382"/>
      <c r="HU35" s="382"/>
      <c r="HV35" s="382"/>
      <c r="HW35" s="382"/>
      <c r="HX35" s="382"/>
      <c r="HY35" s="382"/>
      <c r="HZ35" s="382"/>
      <c r="IA35" s="382"/>
      <c r="IB35" s="382"/>
      <c r="IC35" s="382"/>
      <c r="ID35" s="382"/>
      <c r="IE35" s="382"/>
      <c r="IF35" s="382"/>
      <c r="IG35" s="382"/>
      <c r="IH35" s="382"/>
      <c r="II35" s="382"/>
      <c r="IJ35" s="382"/>
      <c r="IK35" s="382"/>
      <c r="IL35" s="382"/>
      <c r="IM35" s="382"/>
      <c r="IN35" s="382"/>
      <c r="IO35" s="382"/>
      <c r="IP35" s="382"/>
      <c r="IQ35" s="382"/>
      <c r="IR35" s="382"/>
      <c r="IS35" s="382"/>
      <c r="IT35" s="382"/>
      <c r="IU35" s="382"/>
      <c r="IV35" s="382"/>
      <c r="IW35" s="382"/>
      <c r="IX35" s="382"/>
      <c r="IY35" s="382"/>
      <c r="IZ35" s="382"/>
      <c r="JA35" s="382"/>
      <c r="JB35" s="382"/>
      <c r="JC35" s="382"/>
      <c r="JD35" s="382"/>
      <c r="JE35" s="382"/>
      <c r="JF35" s="382"/>
      <c r="JG35" s="382"/>
      <c r="JH35" s="382"/>
      <c r="JI35" s="382"/>
      <c r="JJ35" s="382"/>
      <c r="JK35" s="382"/>
      <c r="JL35" s="382"/>
      <c r="JM35" s="382"/>
      <c r="JN35" s="382"/>
      <c r="JO35" s="382"/>
      <c r="JP35" s="382"/>
      <c r="JQ35" s="382"/>
      <c r="JR35" s="382"/>
      <c r="JS35" s="382"/>
      <c r="JT35" s="382"/>
      <c r="JU35" s="382"/>
      <c r="JV35" s="382"/>
      <c r="JW35" s="382"/>
      <c r="JX35" s="382"/>
      <c r="JY35" s="382"/>
      <c r="JZ35" s="382"/>
      <c r="KA35" s="382"/>
      <c r="KB35" s="382"/>
      <c r="KC35" s="382"/>
      <c r="KD35" s="382"/>
      <c r="KE35" s="382"/>
      <c r="KF35" s="382"/>
      <c r="KG35" s="382"/>
      <c r="KH35" s="382"/>
      <c r="KI35" s="382"/>
      <c r="KJ35" s="382"/>
      <c r="KK35" s="382"/>
      <c r="KL35" s="382"/>
      <c r="KM35" s="382"/>
      <c r="KN35" s="382"/>
      <c r="KO35" s="382"/>
      <c r="KP35" s="382"/>
      <c r="KQ35" s="382"/>
      <c r="KR35" s="382"/>
      <c r="KS35" s="382"/>
      <c r="KT35" s="382"/>
      <c r="KU35" s="382"/>
      <c r="KV35" s="382"/>
      <c r="KW35" s="382"/>
      <c r="KX35" s="382"/>
      <c r="KY35" s="382"/>
      <c r="KZ35" s="382"/>
      <c r="LA35" s="382"/>
      <c r="LB35" s="382"/>
      <c r="LC35" s="382"/>
      <c r="LD35" s="382"/>
      <c r="LE35" s="382"/>
      <c r="LF35" s="382"/>
      <c r="LG35" s="382"/>
      <c r="LH35" s="382"/>
      <c r="LI35" s="382"/>
      <c r="LJ35" s="382"/>
      <c r="LK35" s="382"/>
      <c r="LL35" s="382"/>
      <c r="LM35" s="382"/>
      <c r="LN35" s="382"/>
      <c r="LO35" s="382"/>
      <c r="LP35" s="382"/>
      <c r="LQ35" s="382"/>
      <c r="LR35" s="382"/>
      <c r="LS35" s="382"/>
      <c r="LT35" s="382"/>
      <c r="LU35" s="382"/>
      <c r="LV35" s="382"/>
      <c r="LW35" s="382"/>
      <c r="LX35" s="382"/>
      <c r="LY35" s="382"/>
      <c r="LZ35" s="382"/>
      <c r="MA35" s="382"/>
      <c r="MB35" s="382"/>
      <c r="MC35" s="382"/>
      <c r="MD35" s="382"/>
      <c r="ME35" s="382"/>
      <c r="MF35" s="382"/>
      <c r="MG35" s="382"/>
      <c r="MH35" s="382"/>
      <c r="MI35" s="382"/>
      <c r="MJ35" s="382"/>
      <c r="MK35" s="382"/>
      <c r="ML35" s="382"/>
      <c r="MM35" s="382"/>
      <c r="MN35" s="382"/>
      <c r="MO35" s="382"/>
      <c r="MP35" s="382"/>
      <c r="MQ35" s="382"/>
      <c r="MR35" s="382"/>
      <c r="MS35" s="382"/>
      <c r="MT35" s="382"/>
      <c r="MU35" s="382"/>
      <c r="MV35" s="382"/>
      <c r="MW35" s="382"/>
      <c r="MX35" s="382"/>
      <c r="MY35" s="382"/>
      <c r="MZ35" s="382"/>
      <c r="NA35" s="382"/>
      <c r="NB35" s="382"/>
      <c r="NC35" s="382"/>
      <c r="ND35" s="382"/>
      <c r="NE35" s="382"/>
      <c r="NF35" s="382"/>
      <c r="NG35" s="382"/>
      <c r="NH35" s="382"/>
      <c r="NI35" s="382"/>
      <c r="NJ35" s="382"/>
      <c r="NK35" s="382"/>
      <c r="NL35" s="382"/>
      <c r="NM35" s="382"/>
      <c r="NN35" s="382"/>
      <c r="NO35" s="382"/>
      <c r="NP35" s="382"/>
      <c r="NQ35" s="382"/>
      <c r="NR35" s="382"/>
      <c r="NS35" s="382"/>
      <c r="NT35" s="382"/>
      <c r="NU35" s="382"/>
      <c r="NV35" s="382"/>
      <c r="NW35" s="382"/>
      <c r="NX35" s="382"/>
      <c r="NY35" s="382"/>
      <c r="NZ35" s="382"/>
      <c r="OA35" s="382"/>
      <c r="OB35" s="382"/>
      <c r="OC35" s="382"/>
      <c r="OD35" s="382"/>
      <c r="OE35" s="382"/>
      <c r="OF35" s="382"/>
      <c r="OG35" s="382"/>
      <c r="OH35" s="382"/>
      <c r="OI35" s="382"/>
      <c r="OJ35" s="382"/>
      <c r="OK35" s="382"/>
      <c r="OL35" s="382"/>
      <c r="OM35" s="382"/>
      <c r="ON35" s="382"/>
      <c r="OO35" s="382"/>
      <c r="OP35" s="382"/>
      <c r="OQ35" s="382"/>
      <c r="OR35" s="382"/>
      <c r="OS35" s="382"/>
      <c r="OT35" s="382"/>
      <c r="OU35" s="382"/>
      <c r="OV35" s="382"/>
      <c r="OW35" s="382"/>
      <c r="OX35" s="382"/>
      <c r="OY35" s="382"/>
      <c r="OZ35" s="382"/>
      <c r="PA35" s="382"/>
      <c r="PB35" s="382"/>
      <c r="PC35" s="382"/>
      <c r="PD35" s="382"/>
      <c r="PE35" s="382"/>
      <c r="PF35" s="382"/>
      <c r="PG35" s="382"/>
      <c r="PH35" s="382"/>
      <c r="PI35" s="382"/>
      <c r="PJ35" s="382"/>
      <c r="PK35" s="382"/>
      <c r="PL35" s="382"/>
      <c r="PM35" s="382"/>
      <c r="PN35" s="382"/>
      <c r="PO35" s="382"/>
      <c r="PP35" s="382"/>
      <c r="PQ35" s="382"/>
      <c r="PR35" s="382"/>
      <c r="PS35" s="382"/>
      <c r="PT35" s="382"/>
      <c r="PU35" s="382"/>
      <c r="PV35" s="382"/>
      <c r="PW35" s="382"/>
      <c r="PX35" s="382"/>
      <c r="PY35" s="382"/>
      <c r="PZ35" s="382"/>
      <c r="QA35" s="382"/>
      <c r="QB35" s="382"/>
      <c r="QC35" s="382"/>
      <c r="QD35" s="382"/>
      <c r="QE35" s="382"/>
      <c r="QF35" s="382"/>
    </row>
    <row r="36" spans="1:448" s="258" customFormat="1" ht="15">
      <c r="A36" s="1460"/>
      <c r="B36" s="299" t="s">
        <v>56</v>
      </c>
      <c r="C36" s="300" t="s">
        <v>440</v>
      </c>
      <c r="D36" s="81">
        <v>15</v>
      </c>
      <c r="E36" s="332">
        <f t="shared" si="0"/>
        <v>1.2748777574400373E-3</v>
      </c>
      <c r="F36" s="304" t="s">
        <v>163</v>
      </c>
      <c r="G36" s="307">
        <v>2</v>
      </c>
      <c r="H36" s="306">
        <v>0.9</v>
      </c>
      <c r="I36" s="376">
        <v>5.5</v>
      </c>
      <c r="J36" s="376">
        <v>5.5</v>
      </c>
      <c r="K36" s="376">
        <f t="shared" si="4"/>
        <v>0</v>
      </c>
      <c r="L36" s="82">
        <f t="shared" si="5"/>
        <v>1.8</v>
      </c>
      <c r="M36" s="1426">
        <v>2.9974999999999996</v>
      </c>
      <c r="N36" s="1426">
        <f t="shared" si="1"/>
        <v>11</v>
      </c>
      <c r="O36" s="1426">
        <f t="shared" si="2"/>
        <v>0</v>
      </c>
      <c r="P36" s="1426">
        <f t="shared" si="6"/>
        <v>11</v>
      </c>
      <c r="Q36" s="1426">
        <v>0</v>
      </c>
      <c r="R36" s="1423">
        <f t="shared" si="7"/>
        <v>13.997499999999999</v>
      </c>
      <c r="S36" s="1423">
        <f t="shared" si="8"/>
        <v>13.997499999999999</v>
      </c>
      <c r="T36" s="376">
        <v>0</v>
      </c>
      <c r="U36" s="1423">
        <f t="shared" si="9"/>
        <v>12.984693877551019</v>
      </c>
      <c r="V36" s="1423">
        <f t="shared" si="10"/>
        <v>12.984693877551019</v>
      </c>
      <c r="W36" s="1423">
        <f t="shared" si="11"/>
        <v>0</v>
      </c>
      <c r="X36" s="376">
        <f>IF(L36=0,0,(HLOOKUP(F36,GasAvoidedCosts!$C$6:$N$36,D36+1,FALSE)))</f>
        <v>4.936624671033373</v>
      </c>
      <c r="Y36" s="1423">
        <f t="shared" si="3"/>
        <v>8.8859244078600721</v>
      </c>
      <c r="Z36" s="80">
        <f t="shared" si="12"/>
        <v>0.68433838268784852</v>
      </c>
      <c r="AA36" s="80">
        <f t="shared" si="13"/>
        <v>0.68433838268784852</v>
      </c>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c r="BQ36" s="382"/>
      <c r="BR36" s="382"/>
      <c r="BS36" s="382"/>
      <c r="BT36" s="382"/>
      <c r="BU36" s="382"/>
      <c r="BV36" s="382"/>
      <c r="BW36" s="382"/>
      <c r="BX36" s="382"/>
      <c r="BY36" s="382"/>
      <c r="BZ36" s="382"/>
      <c r="CA36" s="382"/>
      <c r="CB36" s="382"/>
      <c r="CC36" s="382"/>
      <c r="CD36" s="382"/>
      <c r="CE36" s="382"/>
      <c r="CF36" s="382"/>
      <c r="CG36" s="382"/>
      <c r="CH36" s="382"/>
      <c r="CI36" s="382"/>
      <c r="CJ36" s="382"/>
      <c r="CK36" s="382"/>
      <c r="CL36" s="382"/>
      <c r="CM36" s="382"/>
      <c r="CN36" s="382"/>
      <c r="CO36" s="382"/>
      <c r="CP36" s="382"/>
      <c r="CQ36" s="382"/>
      <c r="CR36" s="382"/>
      <c r="CS36" s="382"/>
      <c r="CT36" s="382"/>
      <c r="CU36" s="382"/>
      <c r="CV36" s="382"/>
      <c r="CW36" s="382"/>
      <c r="CX36" s="382"/>
      <c r="CY36" s="382"/>
      <c r="CZ36" s="382"/>
      <c r="DA36" s="382"/>
      <c r="DB36" s="382"/>
      <c r="DC36" s="382"/>
      <c r="DD36" s="382"/>
      <c r="DE36" s="382"/>
      <c r="DF36" s="382"/>
      <c r="DG36" s="382"/>
      <c r="DH36" s="382"/>
      <c r="DI36" s="382"/>
      <c r="DJ36" s="382"/>
      <c r="DK36" s="382"/>
      <c r="DL36" s="382"/>
      <c r="DM36" s="382"/>
      <c r="DN36" s="382"/>
      <c r="DO36" s="382"/>
      <c r="DP36" s="382"/>
      <c r="DQ36" s="382"/>
      <c r="DR36" s="382"/>
      <c r="DS36" s="382"/>
      <c r="DT36" s="382"/>
      <c r="DU36" s="382"/>
      <c r="DV36" s="382"/>
      <c r="DW36" s="382"/>
      <c r="DX36" s="382"/>
      <c r="DY36" s="382"/>
      <c r="DZ36" s="382"/>
      <c r="EA36" s="382"/>
      <c r="EB36" s="382"/>
      <c r="EC36" s="382"/>
      <c r="ED36" s="382"/>
      <c r="EE36" s="382"/>
      <c r="EF36" s="382"/>
      <c r="EG36" s="382"/>
      <c r="EH36" s="382"/>
      <c r="EI36" s="382"/>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2"/>
      <c r="GB36" s="382"/>
      <c r="GC36" s="382"/>
      <c r="GD36" s="382"/>
      <c r="GE36" s="382"/>
      <c r="GF36" s="382"/>
      <c r="GG36" s="382"/>
      <c r="GH36" s="382"/>
      <c r="GI36" s="382"/>
      <c r="GJ36" s="382"/>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2"/>
      <c r="HH36" s="382"/>
      <c r="HI36" s="382"/>
      <c r="HJ36" s="382"/>
      <c r="HK36" s="382"/>
      <c r="HL36" s="382"/>
      <c r="HM36" s="382"/>
      <c r="HN36" s="382"/>
      <c r="HO36" s="382"/>
      <c r="HP36" s="382"/>
      <c r="HQ36" s="382"/>
      <c r="HR36" s="382"/>
      <c r="HS36" s="382"/>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2"/>
      <c r="IV36" s="382"/>
      <c r="IW36" s="382"/>
      <c r="IX36" s="382"/>
      <c r="IY36" s="382"/>
      <c r="IZ36" s="382"/>
      <c r="JA36" s="382"/>
      <c r="JB36" s="382"/>
      <c r="JC36" s="382"/>
      <c r="JD36" s="382"/>
      <c r="JE36" s="382"/>
      <c r="JF36" s="382"/>
      <c r="JG36" s="382"/>
      <c r="JH36" s="382"/>
      <c r="JI36" s="382"/>
      <c r="JJ36" s="382"/>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c r="MH36" s="382"/>
      <c r="MI36" s="382"/>
      <c r="MJ36" s="382"/>
      <c r="MK36" s="382"/>
      <c r="ML36" s="382"/>
      <c r="MM36" s="382"/>
      <c r="MN36" s="382"/>
      <c r="MO36" s="382"/>
      <c r="MP36" s="382"/>
      <c r="MQ36" s="382"/>
      <c r="MR36" s="382"/>
      <c r="MS36" s="382"/>
      <c r="MT36" s="382"/>
      <c r="MU36" s="382"/>
      <c r="MV36" s="382"/>
      <c r="MW36" s="382"/>
      <c r="MX36" s="382"/>
      <c r="MY36" s="382"/>
      <c r="MZ36" s="382"/>
      <c r="NA36" s="382"/>
      <c r="NB36" s="382"/>
      <c r="NC36" s="382"/>
      <c r="ND36" s="382"/>
      <c r="NE36" s="382"/>
      <c r="NF36" s="382"/>
      <c r="NG36" s="382"/>
      <c r="NH36" s="382"/>
      <c r="NI36" s="382"/>
      <c r="NJ36" s="382"/>
      <c r="NK36" s="382"/>
      <c r="NL36" s="382"/>
      <c r="NM36" s="382"/>
      <c r="NN36" s="382"/>
      <c r="NO36" s="382"/>
      <c r="NP36" s="382"/>
      <c r="NQ36" s="382"/>
      <c r="NR36" s="382"/>
      <c r="NS36" s="382"/>
      <c r="NT36" s="382"/>
      <c r="NU36" s="382"/>
      <c r="NV36" s="382"/>
      <c r="NW36" s="382"/>
      <c r="NX36" s="382"/>
      <c r="NY36" s="382"/>
      <c r="NZ36" s="382"/>
      <c r="OA36" s="382"/>
      <c r="OB36" s="382"/>
      <c r="OC36" s="382"/>
      <c r="OD36" s="382"/>
      <c r="OE36" s="382"/>
      <c r="OF36" s="382"/>
      <c r="OG36" s="382"/>
      <c r="OH36" s="382"/>
      <c r="OI36" s="382"/>
      <c r="OJ36" s="382"/>
      <c r="OK36" s="382"/>
      <c r="OL36" s="382"/>
      <c r="OM36" s="382"/>
      <c r="ON36" s="382"/>
      <c r="OO36" s="382"/>
      <c r="OP36" s="382"/>
      <c r="OQ36" s="382"/>
      <c r="OR36" s="382"/>
      <c r="OS36" s="382"/>
      <c r="OT36" s="382"/>
      <c r="OU36" s="382"/>
      <c r="OV36" s="382"/>
      <c r="OW36" s="382"/>
      <c r="OX36" s="382"/>
      <c r="OY36" s="382"/>
      <c r="OZ36" s="382"/>
      <c r="PA36" s="382"/>
      <c r="PB36" s="382"/>
      <c r="PC36" s="382"/>
      <c r="PD36" s="382"/>
      <c r="PE36" s="382"/>
      <c r="PF36" s="382"/>
      <c r="PG36" s="382"/>
      <c r="PH36" s="382"/>
      <c r="PI36" s="382"/>
      <c r="PJ36" s="382"/>
      <c r="PK36" s="382"/>
      <c r="PL36" s="382"/>
      <c r="PM36" s="382"/>
      <c r="PN36" s="382"/>
      <c r="PO36" s="382"/>
      <c r="PP36" s="382"/>
      <c r="PQ36" s="382"/>
      <c r="PR36" s="382"/>
      <c r="PS36" s="382"/>
      <c r="PT36" s="382"/>
      <c r="PU36" s="382"/>
      <c r="PV36" s="382"/>
      <c r="PW36" s="382"/>
      <c r="PX36" s="382"/>
      <c r="PY36" s="382"/>
      <c r="PZ36" s="382"/>
      <c r="QA36" s="382"/>
      <c r="QB36" s="382"/>
      <c r="QC36" s="382"/>
      <c r="QD36" s="382"/>
      <c r="QE36" s="382"/>
      <c r="QF36" s="382"/>
    </row>
    <row r="37" spans="1:448" s="258" customFormat="1" ht="15">
      <c r="A37" s="1460"/>
      <c r="B37" s="299" t="s">
        <v>56</v>
      </c>
      <c r="C37" s="300" t="s">
        <v>441</v>
      </c>
      <c r="D37" s="81">
        <v>15</v>
      </c>
      <c r="E37" s="332">
        <f t="shared" si="0"/>
        <v>6.3743887872001869E-3</v>
      </c>
      <c r="F37" s="304" t="s">
        <v>163</v>
      </c>
      <c r="G37" s="307">
        <v>10</v>
      </c>
      <c r="H37" s="306">
        <v>0.9</v>
      </c>
      <c r="I37" s="376">
        <v>5.5</v>
      </c>
      <c r="J37" s="376">
        <v>5.5</v>
      </c>
      <c r="K37" s="376">
        <f t="shared" si="4"/>
        <v>0</v>
      </c>
      <c r="L37" s="82">
        <f t="shared" si="5"/>
        <v>9</v>
      </c>
      <c r="M37" s="1426">
        <v>14.987500000000001</v>
      </c>
      <c r="N37" s="1426">
        <f t="shared" si="1"/>
        <v>55</v>
      </c>
      <c r="O37" s="1426">
        <f t="shared" si="2"/>
        <v>0</v>
      </c>
      <c r="P37" s="1426">
        <f t="shared" si="6"/>
        <v>55</v>
      </c>
      <c r="Q37" s="1426">
        <v>0</v>
      </c>
      <c r="R37" s="1423">
        <f t="shared" si="7"/>
        <v>69.987499999999997</v>
      </c>
      <c r="S37" s="1423">
        <f t="shared" si="8"/>
        <v>69.987499999999997</v>
      </c>
      <c r="T37" s="376">
        <v>0</v>
      </c>
      <c r="U37" s="1423">
        <f t="shared" si="9"/>
        <v>64.923469387755091</v>
      </c>
      <c r="V37" s="1423">
        <f t="shared" si="10"/>
        <v>64.923469387755091</v>
      </c>
      <c r="W37" s="1423">
        <f t="shared" si="11"/>
        <v>0</v>
      </c>
      <c r="X37" s="376">
        <f>IF(L37=0,0,(HLOOKUP(F37,GasAvoidedCosts!$C$6:$N$36,D37+1,FALSE)))</f>
        <v>4.936624671033373</v>
      </c>
      <c r="Y37" s="1423">
        <f t="shared" si="3"/>
        <v>44.429622039300355</v>
      </c>
      <c r="Z37" s="80">
        <f t="shared" si="12"/>
        <v>0.68433838268784841</v>
      </c>
      <c r="AA37" s="80">
        <f t="shared" si="13"/>
        <v>0.68433838268784841</v>
      </c>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c r="BQ37" s="382"/>
      <c r="BR37" s="382"/>
      <c r="BS37" s="382"/>
      <c r="BT37" s="382"/>
      <c r="BU37" s="382"/>
      <c r="BV37" s="382"/>
      <c r="BW37" s="382"/>
      <c r="BX37" s="382"/>
      <c r="BY37" s="382"/>
      <c r="BZ37" s="382"/>
      <c r="CA37" s="382"/>
      <c r="CB37" s="382"/>
      <c r="CC37" s="382"/>
      <c r="CD37" s="382"/>
      <c r="CE37" s="382"/>
      <c r="CF37" s="382"/>
      <c r="CG37" s="382"/>
      <c r="CH37" s="382"/>
      <c r="CI37" s="382"/>
      <c r="CJ37" s="382"/>
      <c r="CK37" s="382"/>
      <c r="CL37" s="382"/>
      <c r="CM37" s="382"/>
      <c r="CN37" s="382"/>
      <c r="CO37" s="382"/>
      <c r="CP37" s="382"/>
      <c r="CQ37" s="382"/>
      <c r="CR37" s="382"/>
      <c r="CS37" s="382"/>
      <c r="CT37" s="382"/>
      <c r="CU37" s="382"/>
      <c r="CV37" s="382"/>
      <c r="CW37" s="382"/>
      <c r="CX37" s="382"/>
      <c r="CY37" s="382"/>
      <c r="CZ37" s="382"/>
      <c r="DA37" s="382"/>
      <c r="DB37" s="382"/>
      <c r="DC37" s="382"/>
      <c r="DD37" s="382"/>
      <c r="DE37" s="382"/>
      <c r="DF37" s="382"/>
      <c r="DG37" s="382"/>
      <c r="DH37" s="382"/>
      <c r="DI37" s="382"/>
      <c r="DJ37" s="382"/>
      <c r="DK37" s="382"/>
      <c r="DL37" s="382"/>
      <c r="DM37" s="382"/>
      <c r="DN37" s="382"/>
      <c r="DO37" s="382"/>
      <c r="DP37" s="382"/>
      <c r="DQ37" s="382"/>
      <c r="DR37" s="382"/>
      <c r="DS37" s="382"/>
      <c r="DT37" s="382"/>
      <c r="DU37" s="382"/>
      <c r="DV37" s="382"/>
      <c r="DW37" s="382"/>
      <c r="DX37" s="382"/>
      <c r="DY37" s="382"/>
      <c r="DZ37" s="382"/>
      <c r="EA37" s="382"/>
      <c r="EB37" s="382"/>
      <c r="EC37" s="382"/>
      <c r="ED37" s="382"/>
      <c r="EE37" s="382"/>
      <c r="EF37" s="382"/>
      <c r="EG37" s="382"/>
      <c r="EH37" s="382"/>
      <c r="EI37" s="382"/>
      <c r="EJ37" s="382"/>
      <c r="EK37" s="382"/>
      <c r="EL37" s="382"/>
      <c r="EM37" s="382"/>
      <c r="EN37" s="382"/>
      <c r="EO37" s="382"/>
      <c r="EP37" s="382"/>
      <c r="EQ37" s="382"/>
      <c r="ER37" s="382"/>
      <c r="ES37" s="382"/>
      <c r="ET37" s="382"/>
      <c r="EU37" s="382"/>
      <c r="EV37" s="382"/>
      <c r="EW37" s="382"/>
      <c r="EX37" s="382"/>
      <c r="EY37" s="382"/>
      <c r="EZ37" s="382"/>
      <c r="FA37" s="382"/>
      <c r="FB37" s="382"/>
      <c r="FC37" s="382"/>
      <c r="FD37" s="382"/>
      <c r="FE37" s="382"/>
      <c r="FF37" s="382"/>
      <c r="FG37" s="382"/>
      <c r="FH37" s="382"/>
      <c r="FI37" s="382"/>
      <c r="FJ37" s="382"/>
      <c r="FK37" s="382"/>
      <c r="FL37" s="382"/>
      <c r="FM37" s="382"/>
      <c r="FN37" s="382"/>
      <c r="FO37" s="382"/>
      <c r="FP37" s="382"/>
      <c r="FQ37" s="382"/>
      <c r="FR37" s="382"/>
      <c r="FS37" s="382"/>
      <c r="FT37" s="382"/>
      <c r="FU37" s="382"/>
      <c r="FV37" s="382"/>
      <c r="FW37" s="382"/>
      <c r="FX37" s="382"/>
      <c r="FY37" s="382"/>
      <c r="FZ37" s="382"/>
      <c r="GA37" s="382"/>
      <c r="GB37" s="382"/>
      <c r="GC37" s="382"/>
      <c r="GD37" s="382"/>
      <c r="GE37" s="382"/>
      <c r="GF37" s="382"/>
      <c r="GG37" s="382"/>
      <c r="GH37" s="382"/>
      <c r="GI37" s="382"/>
      <c r="GJ37" s="382"/>
      <c r="GK37" s="382"/>
      <c r="GL37" s="382"/>
      <c r="GM37" s="382"/>
      <c r="GN37" s="382"/>
      <c r="GO37" s="382"/>
      <c r="GP37" s="382"/>
      <c r="GQ37" s="382"/>
      <c r="GR37" s="382"/>
      <c r="GS37" s="382"/>
      <c r="GT37" s="382"/>
      <c r="GU37" s="382"/>
      <c r="GV37" s="382"/>
      <c r="GW37" s="382"/>
      <c r="GX37" s="382"/>
      <c r="GY37" s="382"/>
      <c r="GZ37" s="382"/>
      <c r="HA37" s="382"/>
      <c r="HB37" s="382"/>
      <c r="HC37" s="382"/>
      <c r="HD37" s="382"/>
      <c r="HE37" s="382"/>
      <c r="HF37" s="382"/>
      <c r="HG37" s="382"/>
      <c r="HH37" s="382"/>
      <c r="HI37" s="382"/>
      <c r="HJ37" s="382"/>
      <c r="HK37" s="382"/>
      <c r="HL37" s="382"/>
      <c r="HM37" s="382"/>
      <c r="HN37" s="382"/>
      <c r="HO37" s="382"/>
      <c r="HP37" s="382"/>
      <c r="HQ37" s="382"/>
      <c r="HR37" s="382"/>
      <c r="HS37" s="382"/>
      <c r="HT37" s="382"/>
      <c r="HU37" s="382"/>
      <c r="HV37" s="382"/>
      <c r="HW37" s="382"/>
      <c r="HX37" s="382"/>
      <c r="HY37" s="382"/>
      <c r="HZ37" s="382"/>
      <c r="IA37" s="382"/>
      <c r="IB37" s="382"/>
      <c r="IC37" s="382"/>
      <c r="ID37" s="382"/>
      <c r="IE37" s="382"/>
      <c r="IF37" s="382"/>
      <c r="IG37" s="382"/>
      <c r="IH37" s="382"/>
      <c r="II37" s="382"/>
      <c r="IJ37" s="382"/>
      <c r="IK37" s="382"/>
      <c r="IL37" s="382"/>
      <c r="IM37" s="382"/>
      <c r="IN37" s="382"/>
      <c r="IO37" s="382"/>
      <c r="IP37" s="382"/>
      <c r="IQ37" s="382"/>
      <c r="IR37" s="382"/>
      <c r="IS37" s="382"/>
      <c r="IT37" s="382"/>
      <c r="IU37" s="382"/>
      <c r="IV37" s="382"/>
      <c r="IW37" s="382"/>
      <c r="IX37" s="382"/>
      <c r="IY37" s="382"/>
      <c r="IZ37" s="382"/>
      <c r="JA37" s="382"/>
      <c r="JB37" s="382"/>
      <c r="JC37" s="382"/>
      <c r="JD37" s="382"/>
      <c r="JE37" s="382"/>
      <c r="JF37" s="382"/>
      <c r="JG37" s="382"/>
      <c r="JH37" s="382"/>
      <c r="JI37" s="382"/>
      <c r="JJ37" s="382"/>
      <c r="JK37" s="382"/>
      <c r="JL37" s="382"/>
      <c r="JM37" s="382"/>
      <c r="JN37" s="382"/>
      <c r="JO37" s="382"/>
      <c r="JP37" s="382"/>
      <c r="JQ37" s="382"/>
      <c r="JR37" s="382"/>
      <c r="JS37" s="382"/>
      <c r="JT37" s="382"/>
      <c r="JU37" s="382"/>
      <c r="JV37" s="382"/>
      <c r="JW37" s="382"/>
      <c r="JX37" s="382"/>
      <c r="JY37" s="382"/>
      <c r="JZ37" s="382"/>
      <c r="KA37" s="382"/>
      <c r="KB37" s="382"/>
      <c r="KC37" s="382"/>
      <c r="KD37" s="382"/>
      <c r="KE37" s="382"/>
      <c r="KF37" s="382"/>
      <c r="KG37" s="382"/>
      <c r="KH37" s="382"/>
      <c r="KI37" s="382"/>
      <c r="KJ37" s="382"/>
      <c r="KK37" s="382"/>
      <c r="KL37" s="382"/>
      <c r="KM37" s="382"/>
      <c r="KN37" s="382"/>
      <c r="KO37" s="382"/>
      <c r="KP37" s="382"/>
      <c r="KQ37" s="382"/>
      <c r="KR37" s="382"/>
      <c r="KS37" s="382"/>
      <c r="KT37" s="382"/>
      <c r="KU37" s="382"/>
      <c r="KV37" s="382"/>
      <c r="KW37" s="382"/>
      <c r="KX37" s="382"/>
      <c r="KY37" s="382"/>
      <c r="KZ37" s="382"/>
      <c r="LA37" s="382"/>
      <c r="LB37" s="382"/>
      <c r="LC37" s="382"/>
      <c r="LD37" s="382"/>
      <c r="LE37" s="382"/>
      <c r="LF37" s="382"/>
      <c r="LG37" s="382"/>
      <c r="LH37" s="382"/>
      <c r="LI37" s="382"/>
      <c r="LJ37" s="382"/>
      <c r="LK37" s="382"/>
      <c r="LL37" s="382"/>
      <c r="LM37" s="382"/>
      <c r="LN37" s="382"/>
      <c r="LO37" s="382"/>
      <c r="LP37" s="382"/>
      <c r="LQ37" s="382"/>
      <c r="LR37" s="382"/>
      <c r="LS37" s="382"/>
      <c r="LT37" s="382"/>
      <c r="LU37" s="382"/>
      <c r="LV37" s="382"/>
      <c r="LW37" s="382"/>
      <c r="LX37" s="382"/>
      <c r="LY37" s="382"/>
      <c r="LZ37" s="382"/>
      <c r="MA37" s="382"/>
      <c r="MB37" s="382"/>
      <c r="MC37" s="382"/>
      <c r="MD37" s="382"/>
      <c r="ME37" s="382"/>
      <c r="MF37" s="382"/>
      <c r="MG37" s="382"/>
      <c r="MH37" s="382"/>
      <c r="MI37" s="382"/>
      <c r="MJ37" s="382"/>
      <c r="MK37" s="382"/>
      <c r="ML37" s="382"/>
      <c r="MM37" s="382"/>
      <c r="MN37" s="382"/>
      <c r="MO37" s="382"/>
      <c r="MP37" s="382"/>
      <c r="MQ37" s="382"/>
      <c r="MR37" s="382"/>
      <c r="MS37" s="382"/>
      <c r="MT37" s="382"/>
      <c r="MU37" s="382"/>
      <c r="MV37" s="382"/>
      <c r="MW37" s="382"/>
      <c r="MX37" s="382"/>
      <c r="MY37" s="382"/>
      <c r="MZ37" s="382"/>
      <c r="NA37" s="382"/>
      <c r="NB37" s="382"/>
      <c r="NC37" s="382"/>
      <c r="ND37" s="382"/>
      <c r="NE37" s="382"/>
      <c r="NF37" s="382"/>
      <c r="NG37" s="382"/>
      <c r="NH37" s="382"/>
      <c r="NI37" s="382"/>
      <c r="NJ37" s="382"/>
      <c r="NK37" s="382"/>
      <c r="NL37" s="382"/>
      <c r="NM37" s="382"/>
      <c r="NN37" s="382"/>
      <c r="NO37" s="382"/>
      <c r="NP37" s="382"/>
      <c r="NQ37" s="382"/>
      <c r="NR37" s="382"/>
      <c r="NS37" s="382"/>
      <c r="NT37" s="382"/>
      <c r="NU37" s="382"/>
      <c r="NV37" s="382"/>
      <c r="NW37" s="382"/>
      <c r="NX37" s="382"/>
      <c r="NY37" s="382"/>
      <c r="NZ37" s="382"/>
      <c r="OA37" s="382"/>
      <c r="OB37" s="382"/>
      <c r="OC37" s="382"/>
      <c r="OD37" s="382"/>
      <c r="OE37" s="382"/>
      <c r="OF37" s="382"/>
      <c r="OG37" s="382"/>
      <c r="OH37" s="382"/>
      <c r="OI37" s="382"/>
      <c r="OJ37" s="382"/>
      <c r="OK37" s="382"/>
      <c r="OL37" s="382"/>
      <c r="OM37" s="382"/>
      <c r="ON37" s="382"/>
      <c r="OO37" s="382"/>
      <c r="OP37" s="382"/>
      <c r="OQ37" s="382"/>
      <c r="OR37" s="382"/>
      <c r="OS37" s="382"/>
      <c r="OT37" s="382"/>
      <c r="OU37" s="382"/>
      <c r="OV37" s="382"/>
      <c r="OW37" s="382"/>
      <c r="OX37" s="382"/>
      <c r="OY37" s="382"/>
      <c r="OZ37" s="382"/>
      <c r="PA37" s="382"/>
      <c r="PB37" s="382"/>
      <c r="PC37" s="382"/>
      <c r="PD37" s="382"/>
      <c r="PE37" s="382"/>
      <c r="PF37" s="382"/>
      <c r="PG37" s="382"/>
      <c r="PH37" s="382"/>
      <c r="PI37" s="382"/>
      <c r="PJ37" s="382"/>
      <c r="PK37" s="382"/>
      <c r="PL37" s="382"/>
      <c r="PM37" s="382"/>
      <c r="PN37" s="382"/>
      <c r="PO37" s="382"/>
      <c r="PP37" s="382"/>
      <c r="PQ37" s="382"/>
      <c r="PR37" s="382"/>
      <c r="PS37" s="382"/>
      <c r="PT37" s="382"/>
      <c r="PU37" s="382"/>
      <c r="PV37" s="382"/>
      <c r="PW37" s="382"/>
      <c r="PX37" s="382"/>
      <c r="PY37" s="382"/>
      <c r="PZ37" s="382"/>
      <c r="QA37" s="382"/>
      <c r="QB37" s="382"/>
      <c r="QC37" s="382"/>
      <c r="QD37" s="382"/>
      <c r="QE37" s="382"/>
      <c r="QF37" s="382"/>
    </row>
    <row r="38" spans="1:448" s="258" customFormat="1" ht="15">
      <c r="A38" s="1460"/>
      <c r="B38" s="299" t="s">
        <v>56</v>
      </c>
      <c r="C38" s="300" t="s">
        <v>442</v>
      </c>
      <c r="D38" s="81">
        <v>15</v>
      </c>
      <c r="E38" s="332">
        <f t="shared" si="0"/>
        <v>6.3743887872001869E-3</v>
      </c>
      <c r="F38" s="304" t="s">
        <v>163</v>
      </c>
      <c r="G38" s="307">
        <v>10</v>
      </c>
      <c r="H38" s="306">
        <v>0.9</v>
      </c>
      <c r="I38" s="376">
        <v>5.5</v>
      </c>
      <c r="J38" s="376">
        <v>5.5</v>
      </c>
      <c r="K38" s="376">
        <f t="shared" si="4"/>
        <v>0</v>
      </c>
      <c r="L38" s="82">
        <f t="shared" si="5"/>
        <v>9</v>
      </c>
      <c r="M38" s="1426">
        <v>14.987500000000001</v>
      </c>
      <c r="N38" s="1426">
        <f t="shared" si="1"/>
        <v>55</v>
      </c>
      <c r="O38" s="1426">
        <f t="shared" si="2"/>
        <v>0</v>
      </c>
      <c r="P38" s="1426">
        <f t="shared" si="6"/>
        <v>55</v>
      </c>
      <c r="Q38" s="1426">
        <v>0</v>
      </c>
      <c r="R38" s="1423">
        <f t="shared" si="7"/>
        <v>69.987499999999997</v>
      </c>
      <c r="S38" s="1423">
        <f t="shared" si="8"/>
        <v>69.987499999999997</v>
      </c>
      <c r="T38" s="376">
        <v>0</v>
      </c>
      <c r="U38" s="1423">
        <f t="shared" si="9"/>
        <v>64.923469387755091</v>
      </c>
      <c r="V38" s="1423">
        <f t="shared" si="10"/>
        <v>64.923469387755091</v>
      </c>
      <c r="W38" s="1423">
        <f t="shared" si="11"/>
        <v>0</v>
      </c>
      <c r="X38" s="376">
        <f>IF(L38=0,0,(HLOOKUP(F38,GasAvoidedCosts!$C$6:$N$36,D38+1,FALSE)))</f>
        <v>4.936624671033373</v>
      </c>
      <c r="Y38" s="1423">
        <f t="shared" si="3"/>
        <v>44.429622039300355</v>
      </c>
      <c r="Z38" s="80">
        <f t="shared" si="12"/>
        <v>0.68433838268784841</v>
      </c>
      <c r="AA38" s="80">
        <f t="shared" si="13"/>
        <v>0.68433838268784841</v>
      </c>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c r="BQ38" s="382"/>
      <c r="BR38" s="382"/>
      <c r="BS38" s="382"/>
      <c r="BT38" s="382"/>
      <c r="BU38" s="382"/>
      <c r="BV38" s="382"/>
      <c r="BW38" s="382"/>
      <c r="BX38" s="382"/>
      <c r="BY38" s="382"/>
      <c r="BZ38" s="382"/>
      <c r="CA38" s="382"/>
      <c r="CB38" s="382"/>
      <c r="CC38" s="382"/>
      <c r="CD38" s="382"/>
      <c r="CE38" s="382"/>
      <c r="CF38" s="382"/>
      <c r="CG38" s="382"/>
      <c r="CH38" s="382"/>
      <c r="CI38" s="382"/>
      <c r="CJ38" s="382"/>
      <c r="CK38" s="382"/>
      <c r="CL38" s="382"/>
      <c r="CM38" s="382"/>
      <c r="CN38" s="382"/>
      <c r="CO38" s="382"/>
      <c r="CP38" s="382"/>
      <c r="CQ38" s="382"/>
      <c r="CR38" s="382"/>
      <c r="CS38" s="382"/>
      <c r="CT38" s="382"/>
      <c r="CU38" s="382"/>
      <c r="CV38" s="382"/>
      <c r="CW38" s="382"/>
      <c r="CX38" s="382"/>
      <c r="CY38" s="382"/>
      <c r="CZ38" s="382"/>
      <c r="DA38" s="382"/>
      <c r="DB38" s="382"/>
      <c r="DC38" s="382"/>
      <c r="DD38" s="382"/>
      <c r="DE38" s="382"/>
      <c r="DF38" s="382"/>
      <c r="DG38" s="382"/>
      <c r="DH38" s="382"/>
      <c r="DI38" s="382"/>
      <c r="DJ38" s="382"/>
      <c r="DK38" s="382"/>
      <c r="DL38" s="382"/>
      <c r="DM38" s="382"/>
      <c r="DN38" s="382"/>
      <c r="DO38" s="382"/>
      <c r="DP38" s="382"/>
      <c r="DQ38" s="382"/>
      <c r="DR38" s="382"/>
      <c r="DS38" s="382"/>
      <c r="DT38" s="382"/>
      <c r="DU38" s="382"/>
      <c r="DV38" s="382"/>
      <c r="DW38" s="382"/>
      <c r="DX38" s="382"/>
      <c r="DY38" s="382"/>
      <c r="DZ38" s="382"/>
      <c r="EA38" s="382"/>
      <c r="EB38" s="382"/>
      <c r="EC38" s="382"/>
      <c r="ED38" s="382"/>
      <c r="EE38" s="382"/>
      <c r="EF38" s="382"/>
      <c r="EG38" s="382"/>
      <c r="EH38" s="382"/>
      <c r="EI38" s="382"/>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2"/>
      <c r="GB38" s="382"/>
      <c r="GC38" s="382"/>
      <c r="GD38" s="382"/>
      <c r="GE38" s="382"/>
      <c r="GF38" s="382"/>
      <c r="GG38" s="382"/>
      <c r="GH38" s="382"/>
      <c r="GI38" s="382"/>
      <c r="GJ38" s="382"/>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2"/>
      <c r="HH38" s="382"/>
      <c r="HI38" s="382"/>
      <c r="HJ38" s="382"/>
      <c r="HK38" s="382"/>
      <c r="HL38" s="382"/>
      <c r="HM38" s="382"/>
      <c r="HN38" s="382"/>
      <c r="HO38" s="382"/>
      <c r="HP38" s="382"/>
      <c r="HQ38" s="382"/>
      <c r="HR38" s="382"/>
      <c r="HS38" s="382"/>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2"/>
      <c r="IV38" s="382"/>
      <c r="IW38" s="382"/>
      <c r="IX38" s="382"/>
      <c r="IY38" s="382"/>
      <c r="IZ38" s="382"/>
      <c r="JA38" s="382"/>
      <c r="JB38" s="382"/>
      <c r="JC38" s="382"/>
      <c r="JD38" s="382"/>
      <c r="JE38" s="382"/>
      <c r="JF38" s="382"/>
      <c r="JG38" s="382"/>
      <c r="JH38" s="382"/>
      <c r="JI38" s="382"/>
      <c r="JJ38" s="382"/>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c r="MH38" s="382"/>
      <c r="MI38" s="382"/>
      <c r="MJ38" s="382"/>
      <c r="MK38" s="382"/>
      <c r="ML38" s="382"/>
      <c r="MM38" s="382"/>
      <c r="MN38" s="382"/>
      <c r="MO38" s="382"/>
      <c r="MP38" s="382"/>
      <c r="MQ38" s="382"/>
      <c r="MR38" s="382"/>
      <c r="MS38" s="382"/>
      <c r="MT38" s="382"/>
      <c r="MU38" s="382"/>
      <c r="MV38" s="382"/>
      <c r="MW38" s="382"/>
      <c r="MX38" s="382"/>
      <c r="MY38" s="382"/>
      <c r="MZ38" s="382"/>
      <c r="NA38" s="382"/>
      <c r="NB38" s="382"/>
      <c r="NC38" s="382"/>
      <c r="ND38" s="382"/>
      <c r="NE38" s="382"/>
      <c r="NF38" s="382"/>
      <c r="NG38" s="382"/>
      <c r="NH38" s="382"/>
      <c r="NI38" s="382"/>
      <c r="NJ38" s="382"/>
      <c r="NK38" s="382"/>
      <c r="NL38" s="382"/>
      <c r="NM38" s="382"/>
      <c r="NN38" s="382"/>
      <c r="NO38" s="382"/>
      <c r="NP38" s="382"/>
      <c r="NQ38" s="382"/>
      <c r="NR38" s="382"/>
      <c r="NS38" s="382"/>
      <c r="NT38" s="382"/>
      <c r="NU38" s="382"/>
      <c r="NV38" s="382"/>
      <c r="NW38" s="382"/>
      <c r="NX38" s="382"/>
      <c r="NY38" s="382"/>
      <c r="NZ38" s="382"/>
      <c r="OA38" s="382"/>
      <c r="OB38" s="382"/>
      <c r="OC38" s="382"/>
      <c r="OD38" s="382"/>
      <c r="OE38" s="382"/>
      <c r="OF38" s="382"/>
      <c r="OG38" s="382"/>
      <c r="OH38" s="382"/>
      <c r="OI38" s="382"/>
      <c r="OJ38" s="382"/>
      <c r="OK38" s="382"/>
      <c r="OL38" s="382"/>
      <c r="OM38" s="382"/>
      <c r="ON38" s="382"/>
      <c r="OO38" s="382"/>
      <c r="OP38" s="382"/>
      <c r="OQ38" s="382"/>
      <c r="OR38" s="382"/>
      <c r="OS38" s="382"/>
      <c r="OT38" s="382"/>
      <c r="OU38" s="382"/>
      <c r="OV38" s="382"/>
      <c r="OW38" s="382"/>
      <c r="OX38" s="382"/>
      <c r="OY38" s="382"/>
      <c r="OZ38" s="382"/>
      <c r="PA38" s="382"/>
      <c r="PB38" s="382"/>
      <c r="PC38" s="382"/>
      <c r="PD38" s="382"/>
      <c r="PE38" s="382"/>
      <c r="PF38" s="382"/>
      <c r="PG38" s="382"/>
      <c r="PH38" s="382"/>
      <c r="PI38" s="382"/>
      <c r="PJ38" s="382"/>
      <c r="PK38" s="382"/>
      <c r="PL38" s="382"/>
      <c r="PM38" s="382"/>
      <c r="PN38" s="382"/>
      <c r="PO38" s="382"/>
      <c r="PP38" s="382"/>
      <c r="PQ38" s="382"/>
      <c r="PR38" s="382"/>
      <c r="PS38" s="382"/>
      <c r="PT38" s="382"/>
      <c r="PU38" s="382"/>
      <c r="PV38" s="382"/>
      <c r="PW38" s="382"/>
      <c r="PX38" s="382"/>
      <c r="PY38" s="382"/>
      <c r="PZ38" s="382"/>
      <c r="QA38" s="382"/>
      <c r="QB38" s="382"/>
      <c r="QC38" s="382"/>
      <c r="QD38" s="382"/>
      <c r="QE38" s="382"/>
      <c r="QF38" s="382"/>
    </row>
    <row r="39" spans="1:448" s="258" customFormat="1" ht="15">
      <c r="A39" s="1460"/>
      <c r="B39" s="299" t="s">
        <v>56</v>
      </c>
      <c r="C39" s="300" t="s">
        <v>443</v>
      </c>
      <c r="D39" s="81">
        <v>30</v>
      </c>
      <c r="E39" s="332">
        <f t="shared" si="0"/>
        <v>1.1757205985280344E-8</v>
      </c>
      <c r="F39" s="304" t="s">
        <v>162</v>
      </c>
      <c r="G39" s="307">
        <v>1.0000000000000001E-5</v>
      </c>
      <c r="H39" s="306">
        <v>0.83</v>
      </c>
      <c r="I39" s="376">
        <v>0</v>
      </c>
      <c r="J39" s="376">
        <v>0</v>
      </c>
      <c r="K39" s="376">
        <f t="shared" si="4"/>
        <v>0</v>
      </c>
      <c r="L39" s="82">
        <f t="shared" si="5"/>
        <v>8.3000000000000002E-6</v>
      </c>
      <c r="M39" s="1426">
        <v>0</v>
      </c>
      <c r="N39" s="1426">
        <f t="shared" si="1"/>
        <v>0</v>
      </c>
      <c r="O39" s="1426">
        <f t="shared" si="2"/>
        <v>0</v>
      </c>
      <c r="P39" s="1426">
        <f t="shared" si="6"/>
        <v>0</v>
      </c>
      <c r="Q39" s="1426">
        <v>0</v>
      </c>
      <c r="R39" s="1423">
        <f t="shared" si="7"/>
        <v>0</v>
      </c>
      <c r="S39" s="1423">
        <f t="shared" si="8"/>
        <v>0</v>
      </c>
      <c r="T39" s="376">
        <v>0</v>
      </c>
      <c r="U39" s="1423">
        <f t="shared" si="9"/>
        <v>0</v>
      </c>
      <c r="V39" s="1423">
        <f t="shared" si="10"/>
        <v>0</v>
      </c>
      <c r="W39" s="1423">
        <f t="shared" si="11"/>
        <v>0</v>
      </c>
      <c r="X39" s="376">
        <f>IF(L39=0,0,(HLOOKUP(F39,GasAvoidedCosts!$C$6:$N$36,D39+1,FALSE)))</f>
        <v>11.242394187140158</v>
      </c>
      <c r="Y39" s="1423">
        <f t="shared" si="3"/>
        <v>9.3311871753263314E-5</v>
      </c>
      <c r="Z39" s="80" t="e">
        <f t="shared" si="12"/>
        <v>#DIV/0!</v>
      </c>
      <c r="AA39" s="80" t="e">
        <f t="shared" si="13"/>
        <v>#DIV/0!</v>
      </c>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c r="BQ39" s="382"/>
      <c r="BR39" s="382"/>
      <c r="BS39" s="382"/>
      <c r="BT39" s="382"/>
      <c r="BU39" s="382"/>
      <c r="BV39" s="382"/>
      <c r="BW39" s="382"/>
      <c r="BX39" s="382"/>
      <c r="BY39" s="382"/>
      <c r="BZ39" s="382"/>
      <c r="CA39" s="382"/>
      <c r="CB39" s="382"/>
      <c r="CC39" s="382"/>
      <c r="CD39" s="382"/>
      <c r="CE39" s="382"/>
      <c r="CF39" s="382"/>
      <c r="CG39" s="382"/>
      <c r="CH39" s="382"/>
      <c r="CI39" s="382"/>
      <c r="CJ39" s="382"/>
      <c r="CK39" s="382"/>
      <c r="CL39" s="382"/>
      <c r="CM39" s="382"/>
      <c r="CN39" s="382"/>
      <c r="CO39" s="382"/>
      <c r="CP39" s="382"/>
      <c r="CQ39" s="382"/>
      <c r="CR39" s="382"/>
      <c r="CS39" s="382"/>
      <c r="CT39" s="382"/>
      <c r="CU39" s="382"/>
      <c r="CV39" s="382"/>
      <c r="CW39" s="382"/>
      <c r="CX39" s="382"/>
      <c r="CY39" s="382"/>
      <c r="CZ39" s="382"/>
      <c r="DA39" s="382"/>
      <c r="DB39" s="382"/>
      <c r="DC39" s="382"/>
      <c r="DD39" s="382"/>
      <c r="DE39" s="382"/>
      <c r="DF39" s="382"/>
      <c r="DG39" s="382"/>
      <c r="DH39" s="382"/>
      <c r="DI39" s="382"/>
      <c r="DJ39" s="382"/>
      <c r="DK39" s="382"/>
      <c r="DL39" s="382"/>
      <c r="DM39" s="382"/>
      <c r="DN39" s="382"/>
      <c r="DO39" s="382"/>
      <c r="DP39" s="382"/>
      <c r="DQ39" s="382"/>
      <c r="DR39" s="382"/>
      <c r="DS39" s="382"/>
      <c r="DT39" s="382"/>
      <c r="DU39" s="382"/>
      <c r="DV39" s="382"/>
      <c r="DW39" s="382"/>
      <c r="DX39" s="382"/>
      <c r="DY39" s="382"/>
      <c r="DZ39" s="382"/>
      <c r="EA39" s="382"/>
      <c r="EB39" s="382"/>
      <c r="EC39" s="382"/>
      <c r="ED39" s="382"/>
      <c r="EE39" s="382"/>
      <c r="EF39" s="382"/>
      <c r="EG39" s="382"/>
      <c r="EH39" s="382"/>
      <c r="EI39" s="382"/>
      <c r="EJ39" s="382"/>
      <c r="EK39" s="382"/>
      <c r="EL39" s="382"/>
      <c r="EM39" s="382"/>
      <c r="EN39" s="382"/>
      <c r="EO39" s="382"/>
      <c r="EP39" s="382"/>
      <c r="EQ39" s="382"/>
      <c r="ER39" s="382"/>
      <c r="ES39" s="382"/>
      <c r="ET39" s="382"/>
      <c r="EU39" s="382"/>
      <c r="EV39" s="382"/>
      <c r="EW39" s="382"/>
      <c r="EX39" s="382"/>
      <c r="EY39" s="382"/>
      <c r="EZ39" s="382"/>
      <c r="FA39" s="382"/>
      <c r="FB39" s="382"/>
      <c r="FC39" s="382"/>
      <c r="FD39" s="382"/>
      <c r="FE39" s="382"/>
      <c r="FF39" s="382"/>
      <c r="FG39" s="382"/>
      <c r="FH39" s="382"/>
      <c r="FI39" s="382"/>
      <c r="FJ39" s="382"/>
      <c r="FK39" s="382"/>
      <c r="FL39" s="382"/>
      <c r="FM39" s="382"/>
      <c r="FN39" s="382"/>
      <c r="FO39" s="382"/>
      <c r="FP39" s="382"/>
      <c r="FQ39" s="382"/>
      <c r="FR39" s="382"/>
      <c r="FS39" s="382"/>
      <c r="FT39" s="382"/>
      <c r="FU39" s="382"/>
      <c r="FV39" s="382"/>
      <c r="FW39" s="382"/>
      <c r="FX39" s="382"/>
      <c r="FY39" s="382"/>
      <c r="FZ39" s="382"/>
      <c r="GA39" s="382"/>
      <c r="GB39" s="382"/>
      <c r="GC39" s="382"/>
      <c r="GD39" s="382"/>
      <c r="GE39" s="382"/>
      <c r="GF39" s="382"/>
      <c r="GG39" s="382"/>
      <c r="GH39" s="382"/>
      <c r="GI39" s="382"/>
      <c r="GJ39" s="382"/>
      <c r="GK39" s="382"/>
      <c r="GL39" s="382"/>
      <c r="GM39" s="382"/>
      <c r="GN39" s="382"/>
      <c r="GO39" s="382"/>
      <c r="GP39" s="382"/>
      <c r="GQ39" s="382"/>
      <c r="GR39" s="382"/>
      <c r="GS39" s="382"/>
      <c r="GT39" s="382"/>
      <c r="GU39" s="382"/>
      <c r="GV39" s="382"/>
      <c r="GW39" s="382"/>
      <c r="GX39" s="382"/>
      <c r="GY39" s="382"/>
      <c r="GZ39" s="382"/>
      <c r="HA39" s="382"/>
      <c r="HB39" s="382"/>
      <c r="HC39" s="382"/>
      <c r="HD39" s="382"/>
      <c r="HE39" s="382"/>
      <c r="HF39" s="382"/>
      <c r="HG39" s="382"/>
      <c r="HH39" s="382"/>
      <c r="HI39" s="382"/>
      <c r="HJ39" s="382"/>
      <c r="HK39" s="382"/>
      <c r="HL39" s="382"/>
      <c r="HM39" s="382"/>
      <c r="HN39" s="382"/>
      <c r="HO39" s="382"/>
      <c r="HP39" s="382"/>
      <c r="HQ39" s="382"/>
      <c r="HR39" s="382"/>
      <c r="HS39" s="382"/>
      <c r="HT39" s="382"/>
      <c r="HU39" s="382"/>
      <c r="HV39" s="382"/>
      <c r="HW39" s="382"/>
      <c r="HX39" s="382"/>
      <c r="HY39" s="382"/>
      <c r="HZ39" s="382"/>
      <c r="IA39" s="382"/>
      <c r="IB39" s="382"/>
      <c r="IC39" s="382"/>
      <c r="ID39" s="382"/>
      <c r="IE39" s="382"/>
      <c r="IF39" s="382"/>
      <c r="IG39" s="382"/>
      <c r="IH39" s="382"/>
      <c r="II39" s="382"/>
      <c r="IJ39" s="382"/>
      <c r="IK39" s="382"/>
      <c r="IL39" s="382"/>
      <c r="IM39" s="382"/>
      <c r="IN39" s="382"/>
      <c r="IO39" s="382"/>
      <c r="IP39" s="382"/>
      <c r="IQ39" s="382"/>
      <c r="IR39" s="382"/>
      <c r="IS39" s="382"/>
      <c r="IT39" s="382"/>
      <c r="IU39" s="382"/>
      <c r="IV39" s="382"/>
      <c r="IW39" s="382"/>
      <c r="IX39" s="382"/>
      <c r="IY39" s="382"/>
      <c r="IZ39" s="382"/>
      <c r="JA39" s="382"/>
      <c r="JB39" s="382"/>
      <c r="JC39" s="382"/>
      <c r="JD39" s="382"/>
      <c r="JE39" s="382"/>
      <c r="JF39" s="382"/>
      <c r="JG39" s="382"/>
      <c r="JH39" s="382"/>
      <c r="JI39" s="382"/>
      <c r="JJ39" s="382"/>
      <c r="JK39" s="382"/>
      <c r="JL39" s="382"/>
      <c r="JM39" s="382"/>
      <c r="JN39" s="382"/>
      <c r="JO39" s="382"/>
      <c r="JP39" s="382"/>
      <c r="JQ39" s="382"/>
      <c r="JR39" s="382"/>
      <c r="JS39" s="382"/>
      <c r="JT39" s="382"/>
      <c r="JU39" s="382"/>
      <c r="JV39" s="382"/>
      <c r="JW39" s="382"/>
      <c r="JX39" s="382"/>
      <c r="JY39" s="382"/>
      <c r="JZ39" s="382"/>
      <c r="KA39" s="382"/>
      <c r="KB39" s="382"/>
      <c r="KC39" s="382"/>
      <c r="KD39" s="382"/>
      <c r="KE39" s="382"/>
      <c r="KF39" s="382"/>
      <c r="KG39" s="382"/>
      <c r="KH39" s="382"/>
      <c r="KI39" s="382"/>
      <c r="KJ39" s="382"/>
      <c r="KK39" s="382"/>
      <c r="KL39" s="382"/>
      <c r="KM39" s="382"/>
      <c r="KN39" s="382"/>
      <c r="KO39" s="382"/>
      <c r="KP39" s="382"/>
      <c r="KQ39" s="382"/>
      <c r="KR39" s="382"/>
      <c r="KS39" s="382"/>
      <c r="KT39" s="382"/>
      <c r="KU39" s="382"/>
      <c r="KV39" s="382"/>
      <c r="KW39" s="382"/>
      <c r="KX39" s="382"/>
      <c r="KY39" s="382"/>
      <c r="KZ39" s="382"/>
      <c r="LA39" s="382"/>
      <c r="LB39" s="382"/>
      <c r="LC39" s="382"/>
      <c r="LD39" s="382"/>
      <c r="LE39" s="382"/>
      <c r="LF39" s="382"/>
      <c r="LG39" s="382"/>
      <c r="LH39" s="382"/>
      <c r="LI39" s="382"/>
      <c r="LJ39" s="382"/>
      <c r="LK39" s="382"/>
      <c r="LL39" s="382"/>
      <c r="LM39" s="382"/>
      <c r="LN39" s="382"/>
      <c r="LO39" s="382"/>
      <c r="LP39" s="382"/>
      <c r="LQ39" s="382"/>
      <c r="LR39" s="382"/>
      <c r="LS39" s="382"/>
      <c r="LT39" s="382"/>
      <c r="LU39" s="382"/>
      <c r="LV39" s="382"/>
      <c r="LW39" s="382"/>
      <c r="LX39" s="382"/>
      <c r="LY39" s="382"/>
      <c r="LZ39" s="382"/>
      <c r="MA39" s="382"/>
      <c r="MB39" s="382"/>
      <c r="MC39" s="382"/>
      <c r="MD39" s="382"/>
      <c r="ME39" s="382"/>
      <c r="MF39" s="382"/>
      <c r="MG39" s="382"/>
      <c r="MH39" s="382"/>
      <c r="MI39" s="382"/>
      <c r="MJ39" s="382"/>
      <c r="MK39" s="382"/>
      <c r="ML39" s="382"/>
      <c r="MM39" s="382"/>
      <c r="MN39" s="382"/>
      <c r="MO39" s="382"/>
      <c r="MP39" s="382"/>
      <c r="MQ39" s="382"/>
      <c r="MR39" s="382"/>
      <c r="MS39" s="382"/>
      <c r="MT39" s="382"/>
      <c r="MU39" s="382"/>
      <c r="MV39" s="382"/>
      <c r="MW39" s="382"/>
      <c r="MX39" s="382"/>
      <c r="MY39" s="382"/>
      <c r="MZ39" s="382"/>
      <c r="NA39" s="382"/>
      <c r="NB39" s="382"/>
      <c r="NC39" s="382"/>
      <c r="ND39" s="382"/>
      <c r="NE39" s="382"/>
      <c r="NF39" s="382"/>
      <c r="NG39" s="382"/>
      <c r="NH39" s="382"/>
      <c r="NI39" s="382"/>
      <c r="NJ39" s="382"/>
      <c r="NK39" s="382"/>
      <c r="NL39" s="382"/>
      <c r="NM39" s="382"/>
      <c r="NN39" s="382"/>
      <c r="NO39" s="382"/>
      <c r="NP39" s="382"/>
      <c r="NQ39" s="382"/>
      <c r="NR39" s="382"/>
      <c r="NS39" s="382"/>
      <c r="NT39" s="382"/>
      <c r="NU39" s="382"/>
      <c r="NV39" s="382"/>
      <c r="NW39" s="382"/>
      <c r="NX39" s="382"/>
      <c r="NY39" s="382"/>
      <c r="NZ39" s="382"/>
      <c r="OA39" s="382"/>
      <c r="OB39" s="382"/>
      <c r="OC39" s="382"/>
      <c r="OD39" s="382"/>
      <c r="OE39" s="382"/>
      <c r="OF39" s="382"/>
      <c r="OG39" s="382"/>
      <c r="OH39" s="382"/>
      <c r="OI39" s="382"/>
      <c r="OJ39" s="382"/>
      <c r="OK39" s="382"/>
      <c r="OL39" s="382"/>
      <c r="OM39" s="382"/>
      <c r="ON39" s="382"/>
      <c r="OO39" s="382"/>
      <c r="OP39" s="382"/>
      <c r="OQ39" s="382"/>
      <c r="OR39" s="382"/>
      <c r="OS39" s="382"/>
      <c r="OT39" s="382"/>
      <c r="OU39" s="382"/>
      <c r="OV39" s="382"/>
      <c r="OW39" s="382"/>
      <c r="OX39" s="382"/>
      <c r="OY39" s="382"/>
      <c r="OZ39" s="382"/>
      <c r="PA39" s="382"/>
      <c r="PB39" s="382"/>
      <c r="PC39" s="382"/>
      <c r="PD39" s="382"/>
      <c r="PE39" s="382"/>
      <c r="PF39" s="382"/>
      <c r="PG39" s="382"/>
      <c r="PH39" s="382"/>
      <c r="PI39" s="382"/>
      <c r="PJ39" s="382"/>
      <c r="PK39" s="382"/>
      <c r="PL39" s="382"/>
      <c r="PM39" s="382"/>
      <c r="PN39" s="382"/>
      <c r="PO39" s="382"/>
      <c r="PP39" s="382"/>
      <c r="PQ39" s="382"/>
      <c r="PR39" s="382"/>
      <c r="PS39" s="382"/>
      <c r="PT39" s="382"/>
      <c r="PU39" s="382"/>
      <c r="PV39" s="382"/>
      <c r="PW39" s="382"/>
      <c r="PX39" s="382"/>
      <c r="PY39" s="382"/>
      <c r="PZ39" s="382"/>
      <c r="QA39" s="382"/>
      <c r="QB39" s="382"/>
      <c r="QC39" s="382"/>
      <c r="QD39" s="382"/>
      <c r="QE39" s="382"/>
      <c r="QF39" s="382"/>
    </row>
    <row r="40" spans="1:448" s="258" customFormat="1" ht="15">
      <c r="A40" s="1460"/>
      <c r="B40" s="299" t="s">
        <v>56</v>
      </c>
      <c r="C40" s="300" t="s">
        <v>444</v>
      </c>
      <c r="D40" s="81">
        <v>30</v>
      </c>
      <c r="E40" s="332">
        <f t="shared" si="0"/>
        <v>1.232381832192036E-9</v>
      </c>
      <c r="F40" s="304" t="s">
        <v>162</v>
      </c>
      <c r="G40" s="307">
        <v>9.9999999999999995E-7</v>
      </c>
      <c r="H40" s="306">
        <v>0.87</v>
      </c>
      <c r="I40" s="376">
        <v>0</v>
      </c>
      <c r="J40" s="376">
        <v>0</v>
      </c>
      <c r="K40" s="376">
        <f t="shared" si="4"/>
        <v>0</v>
      </c>
      <c r="L40" s="82">
        <f t="shared" si="5"/>
        <v>8.6999999999999993E-7</v>
      </c>
      <c r="M40" s="1426">
        <v>0</v>
      </c>
      <c r="N40" s="1426">
        <f t="shared" si="1"/>
        <v>0</v>
      </c>
      <c r="O40" s="1426">
        <f t="shared" si="2"/>
        <v>0</v>
      </c>
      <c r="P40" s="1426">
        <f t="shared" si="6"/>
        <v>0</v>
      </c>
      <c r="Q40" s="1426">
        <v>0</v>
      </c>
      <c r="R40" s="1423">
        <f t="shared" si="7"/>
        <v>0</v>
      </c>
      <c r="S40" s="1423">
        <f t="shared" si="8"/>
        <v>0</v>
      </c>
      <c r="T40" s="376">
        <v>0</v>
      </c>
      <c r="U40" s="1423">
        <f t="shared" si="9"/>
        <v>0</v>
      </c>
      <c r="V40" s="1423">
        <f t="shared" si="10"/>
        <v>0</v>
      </c>
      <c r="W40" s="1423">
        <f t="shared" si="11"/>
        <v>0</v>
      </c>
      <c r="X40" s="376">
        <f>IF(L40=0,0,(HLOOKUP(F40,GasAvoidedCosts!$C$6:$N$36,D40+1,FALSE)))</f>
        <v>11.242394187140158</v>
      </c>
      <c r="Y40" s="1423">
        <f t="shared" si="3"/>
        <v>9.780882942811937E-6</v>
      </c>
      <c r="Z40" s="80" t="e">
        <f t="shared" si="12"/>
        <v>#DIV/0!</v>
      </c>
      <c r="AA40" s="80" t="e">
        <f t="shared" si="13"/>
        <v>#DIV/0!</v>
      </c>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2"/>
      <c r="IV40" s="382"/>
      <c r="IW40" s="382"/>
      <c r="IX40" s="382"/>
      <c r="IY40" s="382"/>
      <c r="IZ40" s="382"/>
      <c r="JA40" s="382"/>
      <c r="JB40" s="382"/>
      <c r="JC40" s="382"/>
      <c r="JD40" s="382"/>
      <c r="JE40" s="382"/>
      <c r="JF40" s="382"/>
      <c r="JG40" s="382"/>
      <c r="JH40" s="382"/>
      <c r="JI40" s="382"/>
      <c r="JJ40" s="382"/>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c r="MH40" s="382"/>
      <c r="MI40" s="382"/>
      <c r="MJ40" s="382"/>
      <c r="MK40" s="382"/>
      <c r="ML40" s="382"/>
      <c r="MM40" s="382"/>
      <c r="MN40" s="382"/>
      <c r="MO40" s="382"/>
      <c r="MP40" s="382"/>
      <c r="MQ40" s="382"/>
      <c r="MR40" s="382"/>
      <c r="MS40" s="382"/>
      <c r="MT40" s="382"/>
      <c r="MU40" s="382"/>
      <c r="MV40" s="382"/>
      <c r="MW40" s="382"/>
      <c r="MX40" s="382"/>
      <c r="MY40" s="382"/>
      <c r="MZ40" s="382"/>
      <c r="NA40" s="382"/>
      <c r="NB40" s="382"/>
      <c r="NC40" s="382"/>
      <c r="ND40" s="382"/>
      <c r="NE40" s="382"/>
      <c r="NF40" s="382"/>
      <c r="NG40" s="382"/>
      <c r="NH40" s="382"/>
      <c r="NI40" s="382"/>
      <c r="NJ40" s="382"/>
      <c r="NK40" s="382"/>
      <c r="NL40" s="382"/>
      <c r="NM40" s="382"/>
      <c r="NN40" s="382"/>
      <c r="NO40" s="382"/>
      <c r="NP40" s="382"/>
      <c r="NQ40" s="382"/>
      <c r="NR40" s="382"/>
      <c r="NS40" s="382"/>
      <c r="NT40" s="382"/>
      <c r="NU40" s="382"/>
      <c r="NV40" s="382"/>
      <c r="NW40" s="382"/>
      <c r="NX40" s="382"/>
      <c r="NY40" s="382"/>
      <c r="NZ40" s="382"/>
      <c r="OA40" s="382"/>
      <c r="OB40" s="382"/>
      <c r="OC40" s="382"/>
      <c r="OD40" s="382"/>
      <c r="OE40" s="382"/>
      <c r="OF40" s="382"/>
      <c r="OG40" s="382"/>
      <c r="OH40" s="382"/>
      <c r="OI40" s="382"/>
      <c r="OJ40" s="382"/>
      <c r="OK40" s="382"/>
      <c r="OL40" s="382"/>
      <c r="OM40" s="382"/>
      <c r="ON40" s="382"/>
      <c r="OO40" s="382"/>
      <c r="OP40" s="382"/>
      <c r="OQ40" s="382"/>
      <c r="OR40" s="382"/>
      <c r="OS40" s="382"/>
      <c r="OT40" s="382"/>
      <c r="OU40" s="382"/>
      <c r="OV40" s="382"/>
      <c r="OW40" s="382"/>
      <c r="OX40" s="382"/>
      <c r="OY40" s="382"/>
      <c r="OZ40" s="382"/>
      <c r="PA40" s="382"/>
      <c r="PB40" s="382"/>
      <c r="PC40" s="382"/>
      <c r="PD40" s="382"/>
      <c r="PE40" s="382"/>
      <c r="PF40" s="382"/>
      <c r="PG40" s="382"/>
      <c r="PH40" s="382"/>
      <c r="PI40" s="382"/>
      <c r="PJ40" s="382"/>
      <c r="PK40" s="382"/>
      <c r="PL40" s="382"/>
      <c r="PM40" s="382"/>
      <c r="PN40" s="382"/>
      <c r="PO40" s="382"/>
      <c r="PP40" s="382"/>
      <c r="PQ40" s="382"/>
      <c r="PR40" s="382"/>
      <c r="PS40" s="382"/>
      <c r="PT40" s="382"/>
      <c r="PU40" s="382"/>
      <c r="PV40" s="382"/>
      <c r="PW40" s="382"/>
      <c r="PX40" s="382"/>
      <c r="PY40" s="382"/>
      <c r="PZ40" s="382"/>
      <c r="QA40" s="382"/>
      <c r="QB40" s="382"/>
      <c r="QC40" s="382"/>
      <c r="QD40" s="382"/>
      <c r="QE40" s="382"/>
      <c r="QF40" s="382"/>
    </row>
    <row r="41" spans="1:448" s="258" customFormat="1" ht="15">
      <c r="A41" s="1460"/>
      <c r="B41" s="299" t="s">
        <v>56</v>
      </c>
      <c r="C41" s="300" t="s">
        <v>445</v>
      </c>
      <c r="D41" s="81">
        <v>1</v>
      </c>
      <c r="E41" s="332">
        <f t="shared" si="0"/>
        <v>0</v>
      </c>
      <c r="F41" s="304" t="s">
        <v>162</v>
      </c>
      <c r="G41" s="307">
        <v>1</v>
      </c>
      <c r="H41" s="306">
        <v>0</v>
      </c>
      <c r="I41" s="376">
        <v>0</v>
      </c>
      <c r="J41" s="376">
        <v>0</v>
      </c>
      <c r="K41" s="376">
        <f t="shared" si="4"/>
        <v>0</v>
      </c>
      <c r="L41" s="82">
        <f t="shared" si="5"/>
        <v>0</v>
      </c>
      <c r="M41" s="1426">
        <v>0</v>
      </c>
      <c r="N41" s="1426">
        <f t="shared" si="1"/>
        <v>0</v>
      </c>
      <c r="O41" s="1426">
        <f t="shared" si="2"/>
        <v>0</v>
      </c>
      <c r="P41" s="1426">
        <f t="shared" si="6"/>
        <v>0</v>
      </c>
      <c r="Q41" s="1426">
        <v>150000</v>
      </c>
      <c r="R41" s="1423">
        <f t="shared" si="7"/>
        <v>150000</v>
      </c>
      <c r="S41" s="1423">
        <f t="shared" si="8"/>
        <v>0</v>
      </c>
      <c r="T41" s="376">
        <v>150000</v>
      </c>
      <c r="U41" s="1423">
        <f t="shared" si="9"/>
        <v>0</v>
      </c>
      <c r="V41" s="1423">
        <f t="shared" si="10"/>
        <v>139146.56771799628</v>
      </c>
      <c r="W41" s="1423">
        <f t="shared" si="11"/>
        <v>139146.56771799628</v>
      </c>
      <c r="X41" s="376">
        <f>IF(L41=0,0,(HLOOKUP(F41,GasAvoidedCosts!$C$6:$N$36,D41+1,FALSE)))</f>
        <v>0</v>
      </c>
      <c r="Y41" s="1423">
        <f t="shared" si="3"/>
        <v>0</v>
      </c>
      <c r="Z41" s="80">
        <f t="shared" si="12"/>
        <v>1</v>
      </c>
      <c r="AA41" s="80" t="e">
        <f t="shared" si="13"/>
        <v>#DIV/0!</v>
      </c>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c r="BO41" s="382"/>
      <c r="BP41" s="382"/>
      <c r="BQ41" s="382"/>
      <c r="BR41" s="382"/>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2"/>
      <c r="JN41" s="382"/>
      <c r="JO41" s="382"/>
      <c r="JP41" s="382"/>
      <c r="JQ41" s="382"/>
      <c r="JR41" s="382"/>
      <c r="JS41" s="382"/>
      <c r="JT41" s="382"/>
      <c r="JU41" s="382"/>
      <c r="JV41" s="382"/>
      <c r="JW41" s="382"/>
      <c r="JX41" s="382"/>
      <c r="JY41" s="382"/>
      <c r="JZ41" s="382"/>
      <c r="KA41" s="382"/>
      <c r="KB41" s="382"/>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c r="MZ41" s="382"/>
      <c r="NA41" s="382"/>
      <c r="NB41" s="382"/>
      <c r="NC41" s="382"/>
      <c r="ND41" s="382"/>
      <c r="NE41" s="382"/>
      <c r="NF41" s="382"/>
      <c r="NG41" s="382"/>
      <c r="NH41" s="382"/>
      <c r="NI41" s="382"/>
      <c r="NJ41" s="382"/>
      <c r="NK41" s="382"/>
      <c r="NL41" s="382"/>
      <c r="NM41" s="382"/>
      <c r="NN41" s="382"/>
      <c r="NO41" s="382"/>
      <c r="NP41" s="382"/>
      <c r="NQ41" s="382"/>
      <c r="NR41" s="382"/>
      <c r="NS41" s="382"/>
      <c r="NT41" s="382"/>
      <c r="NU41" s="382"/>
      <c r="NV41" s="382"/>
      <c r="NW41" s="382"/>
      <c r="NX41" s="382"/>
      <c r="NY41" s="382"/>
      <c r="NZ41" s="382"/>
      <c r="OA41" s="382"/>
      <c r="OB41" s="382"/>
      <c r="OC41" s="382"/>
      <c r="OD41" s="382"/>
      <c r="OE41" s="382"/>
      <c r="OF41" s="382"/>
      <c r="OG41" s="382"/>
      <c r="OH41" s="382"/>
      <c r="OI41" s="382"/>
      <c r="OJ41" s="382"/>
      <c r="OK41" s="382"/>
      <c r="OL41" s="382"/>
      <c r="OM41" s="382"/>
      <c r="ON41" s="382"/>
      <c r="OO41" s="382"/>
      <c r="OP41" s="382"/>
      <c r="OQ41" s="382"/>
      <c r="OR41" s="382"/>
      <c r="OS41" s="382"/>
      <c r="OT41" s="382"/>
      <c r="OU41" s="382"/>
      <c r="OV41" s="382"/>
      <c r="OW41" s="382"/>
      <c r="OX41" s="382"/>
      <c r="OY41" s="382"/>
      <c r="OZ41" s="382"/>
      <c r="PA41" s="382"/>
      <c r="PB41" s="382"/>
      <c r="PC41" s="382"/>
      <c r="PD41" s="382"/>
      <c r="PE41" s="382"/>
      <c r="PF41" s="382"/>
      <c r="PG41" s="382"/>
      <c r="PH41" s="382"/>
      <c r="PI41" s="382"/>
      <c r="PJ41" s="382"/>
      <c r="PK41" s="382"/>
      <c r="PL41" s="382"/>
      <c r="PM41" s="382"/>
      <c r="PN41" s="382"/>
      <c r="PO41" s="382"/>
      <c r="PP41" s="382"/>
      <c r="PQ41" s="382"/>
      <c r="PR41" s="382"/>
      <c r="PS41" s="382"/>
      <c r="PT41" s="382"/>
      <c r="PU41" s="382"/>
      <c r="PV41" s="382"/>
      <c r="PW41" s="382"/>
      <c r="PX41" s="382"/>
      <c r="PY41" s="382"/>
      <c r="PZ41" s="382"/>
      <c r="QA41" s="382"/>
      <c r="QB41" s="382"/>
      <c r="QC41" s="382"/>
      <c r="QD41" s="382"/>
      <c r="QE41" s="382"/>
      <c r="QF41" s="382"/>
    </row>
    <row r="42" spans="1:448" s="258" customFormat="1" ht="15">
      <c r="A42" s="1460"/>
      <c r="B42" s="299" t="s">
        <v>56</v>
      </c>
      <c r="C42" s="300" t="s">
        <v>446</v>
      </c>
      <c r="D42" s="81">
        <v>1</v>
      </c>
      <c r="E42" s="332">
        <f t="shared" si="0"/>
        <v>0</v>
      </c>
      <c r="F42" s="304" t="s">
        <v>162</v>
      </c>
      <c r="G42" s="307">
        <v>0.1</v>
      </c>
      <c r="H42" s="306">
        <v>0</v>
      </c>
      <c r="I42" s="376">
        <v>0</v>
      </c>
      <c r="J42" s="376">
        <v>0</v>
      </c>
      <c r="K42" s="376">
        <f t="shared" si="4"/>
        <v>0</v>
      </c>
      <c r="L42" s="82">
        <f t="shared" si="5"/>
        <v>0</v>
      </c>
      <c r="M42" s="1426">
        <v>0</v>
      </c>
      <c r="N42" s="1426">
        <f t="shared" si="1"/>
        <v>0</v>
      </c>
      <c r="O42" s="1426">
        <f t="shared" si="2"/>
        <v>0</v>
      </c>
      <c r="P42" s="1426">
        <f t="shared" si="6"/>
        <v>0</v>
      </c>
      <c r="Q42" s="1426">
        <v>0</v>
      </c>
      <c r="R42" s="1423">
        <f t="shared" si="7"/>
        <v>0</v>
      </c>
      <c r="S42" s="1423">
        <f t="shared" si="8"/>
        <v>0</v>
      </c>
      <c r="T42" s="376">
        <v>0</v>
      </c>
      <c r="U42" s="1423">
        <f t="shared" si="9"/>
        <v>0</v>
      </c>
      <c r="V42" s="1423">
        <f t="shared" si="10"/>
        <v>0</v>
      </c>
      <c r="W42" s="1423">
        <f t="shared" si="11"/>
        <v>0</v>
      </c>
      <c r="X42" s="376">
        <f>IF(L42=0,0,(HLOOKUP(F42,GasAvoidedCosts!$C$6:$N$36,D42+1,FALSE)))</f>
        <v>0</v>
      </c>
      <c r="Y42" s="1423">
        <f t="shared" si="3"/>
        <v>0</v>
      </c>
      <c r="Z42" s="80" t="e">
        <f t="shared" si="12"/>
        <v>#DIV/0!</v>
      </c>
      <c r="AA42" s="80" t="e">
        <f t="shared" si="13"/>
        <v>#DIV/0!</v>
      </c>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c r="BO42" s="382"/>
      <c r="BP42" s="382"/>
      <c r="BQ42" s="382"/>
      <c r="BR42" s="382"/>
      <c r="BS42" s="382"/>
      <c r="BT42" s="382"/>
      <c r="BU42" s="382"/>
      <c r="BV42" s="382"/>
      <c r="BW42" s="382"/>
      <c r="BX42" s="382"/>
      <c r="BY42" s="382"/>
      <c r="BZ42" s="382"/>
      <c r="CA42" s="382"/>
      <c r="CB42" s="382"/>
      <c r="CC42" s="382"/>
      <c r="CD42" s="382"/>
      <c r="CE42" s="382"/>
      <c r="CF42" s="382"/>
      <c r="CG42" s="382"/>
      <c r="CH42" s="382"/>
      <c r="CI42" s="382"/>
      <c r="CJ42" s="382"/>
      <c r="CK42" s="382"/>
      <c r="CL42" s="382"/>
      <c r="CM42" s="382"/>
      <c r="CN42" s="382"/>
      <c r="CO42" s="382"/>
      <c r="CP42" s="382"/>
      <c r="CQ42" s="382"/>
      <c r="CR42" s="382"/>
      <c r="CS42" s="382"/>
      <c r="CT42" s="382"/>
      <c r="CU42" s="382"/>
      <c r="CV42" s="382"/>
      <c r="CW42" s="382"/>
      <c r="CX42" s="382"/>
      <c r="CY42" s="382"/>
      <c r="CZ42" s="382"/>
      <c r="DA42" s="382"/>
      <c r="DB42" s="382"/>
      <c r="DC42" s="382"/>
      <c r="DD42" s="382"/>
      <c r="DE42" s="382"/>
      <c r="DF42" s="382"/>
      <c r="DG42" s="382"/>
      <c r="DH42" s="382"/>
      <c r="DI42" s="382"/>
      <c r="DJ42" s="382"/>
      <c r="DK42" s="382"/>
      <c r="DL42" s="382"/>
      <c r="DM42" s="382"/>
      <c r="DN42" s="382"/>
      <c r="DO42" s="382"/>
      <c r="DP42" s="382"/>
      <c r="DQ42" s="382"/>
      <c r="DR42" s="382"/>
      <c r="DS42" s="382"/>
      <c r="DT42" s="382"/>
      <c r="DU42" s="382"/>
      <c r="DV42" s="382"/>
      <c r="DW42" s="382"/>
      <c r="DX42" s="382"/>
      <c r="DY42" s="382"/>
      <c r="DZ42" s="382"/>
      <c r="EA42" s="382"/>
      <c r="EB42" s="382"/>
      <c r="EC42" s="382"/>
      <c r="ED42" s="382"/>
      <c r="EE42" s="382"/>
      <c r="EF42" s="382"/>
      <c r="EG42" s="382"/>
      <c r="EH42" s="382"/>
      <c r="EI42" s="382"/>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2"/>
      <c r="GB42" s="382"/>
      <c r="GC42" s="382"/>
      <c r="GD42" s="382"/>
      <c r="GE42" s="382"/>
      <c r="GF42" s="382"/>
      <c r="GG42" s="382"/>
      <c r="GH42" s="382"/>
      <c r="GI42" s="382"/>
      <c r="GJ42" s="382"/>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2"/>
      <c r="HH42" s="382"/>
      <c r="HI42" s="382"/>
      <c r="HJ42" s="382"/>
      <c r="HK42" s="382"/>
      <c r="HL42" s="382"/>
      <c r="HM42" s="382"/>
      <c r="HN42" s="382"/>
      <c r="HO42" s="382"/>
      <c r="HP42" s="382"/>
      <c r="HQ42" s="382"/>
      <c r="HR42" s="382"/>
      <c r="HS42" s="382"/>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2"/>
      <c r="IV42" s="382"/>
      <c r="IW42" s="382"/>
      <c r="IX42" s="382"/>
      <c r="IY42" s="382"/>
      <c r="IZ42" s="382"/>
      <c r="JA42" s="382"/>
      <c r="JB42" s="382"/>
      <c r="JC42" s="382"/>
      <c r="JD42" s="382"/>
      <c r="JE42" s="382"/>
      <c r="JF42" s="382"/>
      <c r="JG42" s="382"/>
      <c r="JH42" s="382"/>
      <c r="JI42" s="382"/>
      <c r="JJ42" s="382"/>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c r="MH42" s="382"/>
      <c r="MI42" s="382"/>
      <c r="MJ42" s="382"/>
      <c r="MK42" s="382"/>
      <c r="ML42" s="382"/>
      <c r="MM42" s="382"/>
      <c r="MN42" s="382"/>
      <c r="MO42" s="382"/>
      <c r="MP42" s="382"/>
      <c r="MQ42" s="382"/>
      <c r="MR42" s="382"/>
      <c r="MS42" s="382"/>
      <c r="MT42" s="382"/>
      <c r="MU42" s="382"/>
      <c r="MV42" s="382"/>
      <c r="MW42" s="382"/>
      <c r="MX42" s="382"/>
      <c r="MY42" s="382"/>
      <c r="MZ42" s="382"/>
      <c r="NA42" s="382"/>
      <c r="NB42" s="382"/>
      <c r="NC42" s="382"/>
      <c r="ND42" s="382"/>
      <c r="NE42" s="382"/>
      <c r="NF42" s="382"/>
      <c r="NG42" s="382"/>
      <c r="NH42" s="382"/>
      <c r="NI42" s="382"/>
      <c r="NJ42" s="382"/>
      <c r="NK42" s="382"/>
      <c r="NL42" s="382"/>
      <c r="NM42" s="382"/>
      <c r="NN42" s="382"/>
      <c r="NO42" s="382"/>
      <c r="NP42" s="382"/>
      <c r="NQ42" s="382"/>
      <c r="NR42" s="382"/>
      <c r="NS42" s="382"/>
      <c r="NT42" s="382"/>
      <c r="NU42" s="382"/>
      <c r="NV42" s="382"/>
      <c r="NW42" s="382"/>
      <c r="NX42" s="382"/>
      <c r="NY42" s="382"/>
      <c r="NZ42" s="382"/>
      <c r="OA42" s="382"/>
      <c r="OB42" s="382"/>
      <c r="OC42" s="382"/>
      <c r="OD42" s="382"/>
      <c r="OE42" s="382"/>
      <c r="OF42" s="382"/>
      <c r="OG42" s="382"/>
      <c r="OH42" s="382"/>
      <c r="OI42" s="382"/>
      <c r="OJ42" s="382"/>
      <c r="OK42" s="382"/>
      <c r="OL42" s="382"/>
      <c r="OM42" s="382"/>
      <c r="ON42" s="382"/>
      <c r="OO42" s="382"/>
      <c r="OP42" s="382"/>
      <c r="OQ42" s="382"/>
      <c r="OR42" s="382"/>
      <c r="OS42" s="382"/>
      <c r="OT42" s="382"/>
      <c r="OU42" s="382"/>
      <c r="OV42" s="382"/>
      <c r="OW42" s="382"/>
      <c r="OX42" s="382"/>
      <c r="OY42" s="382"/>
      <c r="OZ42" s="382"/>
      <c r="PA42" s="382"/>
      <c r="PB42" s="382"/>
      <c r="PC42" s="382"/>
      <c r="PD42" s="382"/>
      <c r="PE42" s="382"/>
      <c r="PF42" s="382"/>
      <c r="PG42" s="382"/>
      <c r="PH42" s="382"/>
      <c r="PI42" s="382"/>
      <c r="PJ42" s="382"/>
      <c r="PK42" s="382"/>
      <c r="PL42" s="382"/>
      <c r="PM42" s="382"/>
      <c r="PN42" s="382"/>
      <c r="PO42" s="382"/>
      <c r="PP42" s="382"/>
      <c r="PQ42" s="382"/>
      <c r="PR42" s="382"/>
      <c r="PS42" s="382"/>
      <c r="PT42" s="382"/>
      <c r="PU42" s="382"/>
      <c r="PV42" s="382"/>
      <c r="PW42" s="382"/>
      <c r="PX42" s="382"/>
      <c r="PY42" s="382"/>
      <c r="PZ42" s="382"/>
      <c r="QA42" s="382"/>
      <c r="QB42" s="382"/>
      <c r="QC42" s="382"/>
      <c r="QD42" s="382"/>
      <c r="QE42" s="382"/>
      <c r="QF42" s="382"/>
    </row>
    <row r="43" spans="1:448" s="258" customFormat="1" ht="15">
      <c r="A43" s="1460"/>
      <c r="B43" s="299" t="s">
        <v>56</v>
      </c>
      <c r="C43" s="300" t="s">
        <v>447</v>
      </c>
      <c r="D43" s="81">
        <v>1</v>
      </c>
      <c r="E43" s="332">
        <f t="shared" si="0"/>
        <v>0</v>
      </c>
      <c r="F43" s="304" t="s">
        <v>162</v>
      </c>
      <c r="G43" s="307">
        <v>0.1</v>
      </c>
      <c r="H43" s="306">
        <v>0</v>
      </c>
      <c r="I43" s="376">
        <v>0</v>
      </c>
      <c r="J43" s="376">
        <v>0</v>
      </c>
      <c r="K43" s="376">
        <f t="shared" si="4"/>
        <v>0</v>
      </c>
      <c r="L43" s="82">
        <f t="shared" si="5"/>
        <v>0</v>
      </c>
      <c r="M43" s="1426">
        <v>0</v>
      </c>
      <c r="N43" s="1426">
        <f t="shared" si="1"/>
        <v>0</v>
      </c>
      <c r="O43" s="1426">
        <f t="shared" si="2"/>
        <v>0</v>
      </c>
      <c r="P43" s="1426">
        <f t="shared" si="6"/>
        <v>0</v>
      </c>
      <c r="Q43" s="1426">
        <v>0</v>
      </c>
      <c r="R43" s="1423">
        <f t="shared" si="7"/>
        <v>0</v>
      </c>
      <c r="S43" s="1423">
        <f t="shared" si="8"/>
        <v>0</v>
      </c>
      <c r="T43" s="376">
        <v>0</v>
      </c>
      <c r="U43" s="1423">
        <f t="shared" si="9"/>
        <v>0</v>
      </c>
      <c r="V43" s="1423">
        <f t="shared" si="10"/>
        <v>0</v>
      </c>
      <c r="W43" s="1423">
        <f t="shared" si="11"/>
        <v>0</v>
      </c>
      <c r="X43" s="376">
        <f>IF(L43=0,0,(HLOOKUP(F43,GasAvoidedCosts!$C$6:$N$36,D43+1,FALSE)))</f>
        <v>0</v>
      </c>
      <c r="Y43" s="1423">
        <f t="shared" si="3"/>
        <v>0</v>
      </c>
      <c r="Z43" s="80" t="e">
        <f t="shared" si="12"/>
        <v>#DIV/0!</v>
      </c>
      <c r="AA43" s="80" t="e">
        <f t="shared" si="13"/>
        <v>#DIV/0!</v>
      </c>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c r="BO43" s="382"/>
      <c r="BP43" s="382"/>
      <c r="BQ43" s="382"/>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c r="IP43" s="382"/>
      <c r="IQ43" s="382"/>
      <c r="IR43" s="382"/>
      <c r="IS43" s="382"/>
      <c r="IT43" s="382"/>
      <c r="IU43" s="382"/>
      <c r="IV43" s="382"/>
      <c r="IW43" s="382"/>
      <c r="IX43" s="382"/>
      <c r="IY43" s="382"/>
      <c r="IZ43" s="382"/>
      <c r="JA43" s="382"/>
      <c r="JB43" s="382"/>
      <c r="JC43" s="382"/>
      <c r="JD43" s="382"/>
      <c r="JE43" s="382"/>
      <c r="JF43" s="382"/>
      <c r="JG43" s="382"/>
      <c r="JH43" s="382"/>
      <c r="JI43" s="382"/>
      <c r="JJ43" s="382"/>
      <c r="JK43" s="382"/>
      <c r="JL43" s="382"/>
      <c r="JM43" s="382"/>
      <c r="JN43" s="382"/>
      <c r="JO43" s="382"/>
      <c r="JP43" s="382"/>
      <c r="JQ43" s="382"/>
      <c r="JR43" s="382"/>
      <c r="JS43" s="382"/>
      <c r="JT43" s="382"/>
      <c r="JU43" s="382"/>
      <c r="JV43" s="382"/>
      <c r="JW43" s="382"/>
      <c r="JX43" s="382"/>
      <c r="JY43" s="382"/>
      <c r="JZ43" s="382"/>
      <c r="KA43" s="382"/>
      <c r="KB43" s="382"/>
      <c r="KC43" s="382"/>
      <c r="KD43" s="382"/>
      <c r="KE43" s="382"/>
      <c r="KF43" s="382"/>
      <c r="KG43" s="382"/>
      <c r="KH43" s="382"/>
      <c r="KI43" s="382"/>
      <c r="KJ43" s="382"/>
      <c r="KK43" s="382"/>
      <c r="KL43" s="382"/>
      <c r="KM43" s="382"/>
      <c r="KN43" s="382"/>
      <c r="KO43" s="382"/>
      <c r="KP43" s="382"/>
      <c r="KQ43" s="382"/>
      <c r="KR43" s="382"/>
      <c r="KS43" s="382"/>
      <c r="KT43" s="382"/>
      <c r="KU43" s="382"/>
      <c r="KV43" s="382"/>
      <c r="KW43" s="382"/>
      <c r="KX43" s="382"/>
      <c r="KY43" s="382"/>
      <c r="KZ43" s="382"/>
      <c r="LA43" s="382"/>
      <c r="LB43" s="382"/>
      <c r="LC43" s="382"/>
      <c r="LD43" s="382"/>
      <c r="LE43" s="382"/>
      <c r="LF43" s="382"/>
      <c r="LG43" s="382"/>
      <c r="LH43" s="382"/>
      <c r="LI43" s="382"/>
      <c r="LJ43" s="382"/>
      <c r="LK43" s="382"/>
      <c r="LL43" s="382"/>
      <c r="LM43" s="382"/>
      <c r="LN43" s="382"/>
      <c r="LO43" s="382"/>
      <c r="LP43" s="382"/>
      <c r="LQ43" s="382"/>
      <c r="LR43" s="382"/>
      <c r="LS43" s="382"/>
      <c r="LT43" s="382"/>
      <c r="LU43" s="382"/>
      <c r="LV43" s="382"/>
      <c r="LW43" s="382"/>
      <c r="LX43" s="382"/>
      <c r="LY43" s="382"/>
      <c r="LZ43" s="382"/>
      <c r="MA43" s="382"/>
      <c r="MB43" s="382"/>
      <c r="MC43" s="382"/>
      <c r="MD43" s="382"/>
      <c r="ME43" s="382"/>
      <c r="MF43" s="382"/>
      <c r="MG43" s="382"/>
      <c r="MH43" s="382"/>
      <c r="MI43" s="382"/>
      <c r="MJ43" s="382"/>
      <c r="MK43" s="382"/>
      <c r="ML43" s="382"/>
      <c r="MM43" s="382"/>
      <c r="MN43" s="382"/>
      <c r="MO43" s="382"/>
      <c r="MP43" s="382"/>
      <c r="MQ43" s="382"/>
      <c r="MR43" s="382"/>
      <c r="MS43" s="382"/>
      <c r="MT43" s="382"/>
      <c r="MU43" s="382"/>
      <c r="MV43" s="382"/>
      <c r="MW43" s="382"/>
      <c r="MX43" s="382"/>
      <c r="MY43" s="382"/>
      <c r="MZ43" s="382"/>
      <c r="NA43" s="382"/>
      <c r="NB43" s="382"/>
      <c r="NC43" s="382"/>
      <c r="ND43" s="382"/>
      <c r="NE43" s="382"/>
      <c r="NF43" s="382"/>
      <c r="NG43" s="382"/>
      <c r="NH43" s="382"/>
      <c r="NI43" s="382"/>
      <c r="NJ43" s="382"/>
      <c r="NK43" s="382"/>
      <c r="NL43" s="382"/>
      <c r="NM43" s="382"/>
      <c r="NN43" s="382"/>
      <c r="NO43" s="382"/>
      <c r="NP43" s="382"/>
      <c r="NQ43" s="382"/>
      <c r="NR43" s="382"/>
      <c r="NS43" s="382"/>
      <c r="NT43" s="382"/>
      <c r="NU43" s="382"/>
      <c r="NV43" s="382"/>
      <c r="NW43" s="382"/>
      <c r="NX43" s="382"/>
      <c r="NY43" s="382"/>
      <c r="NZ43" s="382"/>
      <c r="OA43" s="382"/>
      <c r="OB43" s="382"/>
      <c r="OC43" s="382"/>
      <c r="OD43" s="382"/>
      <c r="OE43" s="382"/>
      <c r="OF43" s="382"/>
      <c r="OG43" s="382"/>
      <c r="OH43" s="382"/>
      <c r="OI43" s="382"/>
      <c r="OJ43" s="382"/>
      <c r="OK43" s="382"/>
      <c r="OL43" s="382"/>
      <c r="OM43" s="382"/>
      <c r="ON43" s="382"/>
      <c r="OO43" s="382"/>
      <c r="OP43" s="382"/>
      <c r="OQ43" s="382"/>
      <c r="OR43" s="382"/>
      <c r="OS43" s="382"/>
      <c r="OT43" s="382"/>
      <c r="OU43" s="382"/>
      <c r="OV43" s="382"/>
      <c r="OW43" s="382"/>
      <c r="OX43" s="382"/>
      <c r="OY43" s="382"/>
      <c r="OZ43" s="382"/>
      <c r="PA43" s="382"/>
      <c r="PB43" s="382"/>
      <c r="PC43" s="382"/>
      <c r="PD43" s="382"/>
      <c r="PE43" s="382"/>
      <c r="PF43" s="382"/>
      <c r="PG43" s="382"/>
      <c r="PH43" s="382"/>
      <c r="PI43" s="382"/>
      <c r="PJ43" s="382"/>
      <c r="PK43" s="382"/>
      <c r="PL43" s="382"/>
      <c r="PM43" s="382"/>
      <c r="PN43" s="382"/>
      <c r="PO43" s="382"/>
      <c r="PP43" s="382"/>
      <c r="PQ43" s="382"/>
      <c r="PR43" s="382"/>
      <c r="PS43" s="382"/>
      <c r="PT43" s="382"/>
      <c r="PU43" s="382"/>
      <c r="PV43" s="382"/>
      <c r="PW43" s="382"/>
      <c r="PX43" s="382"/>
      <c r="PY43" s="382"/>
      <c r="PZ43" s="382"/>
      <c r="QA43" s="382"/>
      <c r="QB43" s="382"/>
      <c r="QC43" s="382"/>
      <c r="QD43" s="382"/>
      <c r="QE43" s="382"/>
      <c r="QF43" s="382"/>
    </row>
    <row r="44" spans="1:448" s="258" customFormat="1" ht="15">
      <c r="A44" s="1460"/>
      <c r="B44" s="299" t="s">
        <v>56</v>
      </c>
      <c r="C44" s="300" t="s">
        <v>448</v>
      </c>
      <c r="D44" s="81">
        <v>24</v>
      </c>
      <c r="E44" s="332">
        <f t="shared" si="0"/>
        <v>1.6635738203750887</v>
      </c>
      <c r="F44" s="304" t="s">
        <v>164</v>
      </c>
      <c r="G44" s="307">
        <v>2</v>
      </c>
      <c r="H44" s="306">
        <v>734</v>
      </c>
      <c r="I44" s="376">
        <v>4152</v>
      </c>
      <c r="J44" s="376">
        <v>7679</v>
      </c>
      <c r="K44" s="376">
        <f t="shared" si="4"/>
        <v>3527</v>
      </c>
      <c r="L44" s="82">
        <f t="shared" si="5"/>
        <v>1468</v>
      </c>
      <c r="M44" s="1426">
        <v>2262.84</v>
      </c>
      <c r="N44" s="1426">
        <f t="shared" si="1"/>
        <v>8304</v>
      </c>
      <c r="O44" s="1426">
        <f t="shared" si="2"/>
        <v>7054</v>
      </c>
      <c r="P44" s="1426">
        <f t="shared" si="6"/>
        <v>15358</v>
      </c>
      <c r="Q44" s="1426">
        <v>0</v>
      </c>
      <c r="R44" s="1423">
        <f t="shared" si="7"/>
        <v>17620.84</v>
      </c>
      <c r="S44" s="1423">
        <f t="shared" si="8"/>
        <v>10566.84</v>
      </c>
      <c r="T44" s="376">
        <v>0</v>
      </c>
      <c r="U44" s="1423">
        <f t="shared" si="9"/>
        <v>9802.2634508348783</v>
      </c>
      <c r="V44" s="1423">
        <f t="shared" si="10"/>
        <v>16345.862708719851</v>
      </c>
      <c r="W44" s="1423">
        <f t="shared" si="11"/>
        <v>0</v>
      </c>
      <c r="X44" s="376">
        <f>IF(L44=0,0,(HLOOKUP(F44,GasAvoidedCosts!$C$6:$N$36,D44+1,FALSE)))</f>
        <v>9.9798090227852647</v>
      </c>
      <c r="Y44" s="1423">
        <f t="shared" si="3"/>
        <v>14650.359645448769</v>
      </c>
      <c r="Z44" s="80">
        <f t="shared" si="12"/>
        <v>0.89627325926537971</v>
      </c>
      <c r="AA44" s="80">
        <f t="shared" si="13"/>
        <v>1.4945894607842813</v>
      </c>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c r="BP44" s="382"/>
      <c r="BQ44" s="382"/>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c r="IP44" s="382"/>
      <c r="IQ44" s="382"/>
      <c r="IR44" s="382"/>
      <c r="IS44" s="382"/>
      <c r="IT44" s="382"/>
      <c r="IU44" s="382"/>
      <c r="IV44" s="382"/>
      <c r="IW44" s="382"/>
      <c r="IX44" s="382"/>
      <c r="IY44" s="382"/>
      <c r="IZ44" s="382"/>
      <c r="JA44" s="382"/>
      <c r="JB44" s="382"/>
      <c r="JC44" s="382"/>
      <c r="JD44" s="382"/>
      <c r="JE44" s="382"/>
      <c r="JF44" s="382"/>
      <c r="JG44" s="382"/>
      <c r="JH44" s="382"/>
      <c r="JI44" s="382"/>
      <c r="JJ44" s="382"/>
      <c r="JK44" s="382"/>
      <c r="JL44" s="382"/>
      <c r="JM44" s="382"/>
      <c r="JN44" s="382"/>
      <c r="JO44" s="382"/>
      <c r="JP44" s="382"/>
      <c r="JQ44" s="382"/>
      <c r="JR44" s="382"/>
      <c r="JS44" s="382"/>
      <c r="JT44" s="382"/>
      <c r="JU44" s="382"/>
      <c r="JV44" s="382"/>
      <c r="JW44" s="382"/>
      <c r="JX44" s="382"/>
      <c r="JY44" s="382"/>
      <c r="JZ44" s="382"/>
      <c r="KA44" s="382"/>
      <c r="KB44" s="382"/>
      <c r="KC44" s="382"/>
      <c r="KD44" s="382"/>
      <c r="KE44" s="382"/>
      <c r="KF44" s="382"/>
      <c r="KG44" s="382"/>
      <c r="KH44" s="382"/>
      <c r="KI44" s="382"/>
      <c r="KJ44" s="382"/>
      <c r="KK44" s="382"/>
      <c r="KL44" s="382"/>
      <c r="KM44" s="382"/>
      <c r="KN44" s="382"/>
      <c r="KO44" s="382"/>
      <c r="KP44" s="382"/>
      <c r="KQ44" s="382"/>
      <c r="KR44" s="382"/>
      <c r="KS44" s="382"/>
      <c r="KT44" s="382"/>
      <c r="KU44" s="382"/>
      <c r="KV44" s="382"/>
      <c r="KW44" s="382"/>
      <c r="KX44" s="382"/>
      <c r="KY44" s="382"/>
      <c r="KZ44" s="382"/>
      <c r="LA44" s="382"/>
      <c r="LB44" s="382"/>
      <c r="LC44" s="382"/>
      <c r="LD44" s="382"/>
      <c r="LE44" s="382"/>
      <c r="LF44" s="382"/>
      <c r="LG44" s="382"/>
      <c r="LH44" s="382"/>
      <c r="LI44" s="382"/>
      <c r="LJ44" s="382"/>
      <c r="LK44" s="382"/>
      <c r="LL44" s="382"/>
      <c r="LM44" s="382"/>
      <c r="LN44" s="382"/>
      <c r="LO44" s="382"/>
      <c r="LP44" s="382"/>
      <c r="LQ44" s="382"/>
      <c r="LR44" s="382"/>
      <c r="LS44" s="382"/>
      <c r="LT44" s="382"/>
      <c r="LU44" s="382"/>
      <c r="LV44" s="382"/>
      <c r="LW44" s="382"/>
      <c r="LX44" s="382"/>
      <c r="LY44" s="382"/>
      <c r="LZ44" s="382"/>
      <c r="MA44" s="382"/>
      <c r="MB44" s="382"/>
      <c r="MC44" s="382"/>
      <c r="MD44" s="382"/>
      <c r="ME44" s="382"/>
      <c r="MF44" s="382"/>
      <c r="MG44" s="382"/>
      <c r="MH44" s="382"/>
      <c r="MI44" s="382"/>
      <c r="MJ44" s="382"/>
      <c r="MK44" s="382"/>
      <c r="ML44" s="382"/>
      <c r="MM44" s="382"/>
      <c r="MN44" s="382"/>
      <c r="MO44" s="382"/>
      <c r="MP44" s="382"/>
      <c r="MQ44" s="382"/>
      <c r="MR44" s="382"/>
      <c r="MS44" s="382"/>
      <c r="MT44" s="382"/>
      <c r="MU44" s="382"/>
      <c r="MV44" s="382"/>
      <c r="MW44" s="382"/>
      <c r="MX44" s="382"/>
      <c r="MY44" s="382"/>
      <c r="MZ44" s="382"/>
      <c r="NA44" s="382"/>
      <c r="NB44" s="382"/>
      <c r="NC44" s="382"/>
      <c r="ND44" s="382"/>
      <c r="NE44" s="382"/>
      <c r="NF44" s="382"/>
      <c r="NG44" s="382"/>
      <c r="NH44" s="382"/>
      <c r="NI44" s="382"/>
      <c r="NJ44" s="382"/>
      <c r="NK44" s="382"/>
      <c r="NL44" s="382"/>
      <c r="NM44" s="382"/>
      <c r="NN44" s="382"/>
      <c r="NO44" s="382"/>
      <c r="NP44" s="382"/>
      <c r="NQ44" s="382"/>
      <c r="NR44" s="382"/>
      <c r="NS44" s="382"/>
      <c r="NT44" s="382"/>
      <c r="NU44" s="382"/>
      <c r="NV44" s="382"/>
      <c r="NW44" s="382"/>
      <c r="NX44" s="382"/>
      <c r="NY44" s="382"/>
      <c r="NZ44" s="382"/>
      <c r="OA44" s="382"/>
      <c r="OB44" s="382"/>
      <c r="OC44" s="382"/>
      <c r="OD44" s="382"/>
      <c r="OE44" s="382"/>
      <c r="OF44" s="382"/>
      <c r="OG44" s="382"/>
      <c r="OH44" s="382"/>
      <c r="OI44" s="382"/>
      <c r="OJ44" s="382"/>
      <c r="OK44" s="382"/>
      <c r="OL44" s="382"/>
      <c r="OM44" s="382"/>
      <c r="ON44" s="382"/>
      <c r="OO44" s="382"/>
      <c r="OP44" s="382"/>
      <c r="OQ44" s="382"/>
      <c r="OR44" s="382"/>
      <c r="OS44" s="382"/>
      <c r="OT44" s="382"/>
      <c r="OU44" s="382"/>
      <c r="OV44" s="382"/>
      <c r="OW44" s="382"/>
      <c r="OX44" s="382"/>
      <c r="OY44" s="382"/>
      <c r="OZ44" s="382"/>
      <c r="PA44" s="382"/>
      <c r="PB44" s="382"/>
      <c r="PC44" s="382"/>
      <c r="PD44" s="382"/>
      <c r="PE44" s="382"/>
      <c r="PF44" s="382"/>
      <c r="PG44" s="382"/>
      <c r="PH44" s="382"/>
      <c r="PI44" s="382"/>
      <c r="PJ44" s="382"/>
      <c r="PK44" s="382"/>
      <c r="PL44" s="382"/>
      <c r="PM44" s="382"/>
      <c r="PN44" s="382"/>
      <c r="PO44" s="382"/>
      <c r="PP44" s="382"/>
      <c r="PQ44" s="382"/>
      <c r="PR44" s="382"/>
      <c r="PS44" s="382"/>
      <c r="PT44" s="382"/>
      <c r="PU44" s="382"/>
      <c r="PV44" s="382"/>
      <c r="PW44" s="382"/>
      <c r="PX44" s="382"/>
      <c r="PY44" s="382"/>
      <c r="PZ44" s="382"/>
      <c r="QA44" s="382"/>
      <c r="QB44" s="382"/>
      <c r="QC44" s="382"/>
      <c r="QD44" s="382"/>
      <c r="QE44" s="382"/>
      <c r="QF44" s="382"/>
    </row>
    <row r="45" spans="1:448" s="258" customFormat="1" ht="15">
      <c r="A45" s="1460"/>
      <c r="B45" s="299" t="s">
        <v>56</v>
      </c>
      <c r="C45" s="300" t="s">
        <v>449</v>
      </c>
      <c r="D45" s="81">
        <v>15</v>
      </c>
      <c r="E45" s="332">
        <f t="shared" si="0"/>
        <v>7.7909196288002281E-7</v>
      </c>
      <c r="F45" s="304" t="s">
        <v>166</v>
      </c>
      <c r="G45" s="307">
        <v>9.9999999999999995E-7</v>
      </c>
      <c r="H45" s="306">
        <v>1100</v>
      </c>
      <c r="I45" s="376">
        <v>6150</v>
      </c>
      <c r="J45" s="376">
        <v>11560</v>
      </c>
      <c r="K45" s="376">
        <f t="shared" si="4"/>
        <v>5410</v>
      </c>
      <c r="L45" s="82">
        <f t="shared" si="5"/>
        <v>1.0999999999999998E-3</v>
      </c>
      <c r="M45" s="1426">
        <v>1.6758749999999998E-3</v>
      </c>
      <c r="N45" s="1426">
        <f t="shared" si="1"/>
        <v>6.1500000000000001E-3</v>
      </c>
      <c r="O45" s="1426">
        <f t="shared" si="2"/>
        <v>5.4099999999999999E-3</v>
      </c>
      <c r="P45" s="1426">
        <f t="shared" si="6"/>
        <v>1.1560000000000001E-2</v>
      </c>
      <c r="Q45" s="1426">
        <v>0</v>
      </c>
      <c r="R45" s="1423">
        <f t="shared" si="7"/>
        <v>1.3235875000000001E-2</v>
      </c>
      <c r="S45" s="1423">
        <f t="shared" si="8"/>
        <v>7.8258749999999995E-3</v>
      </c>
      <c r="T45" s="376">
        <v>0</v>
      </c>
      <c r="U45" s="1423">
        <f t="shared" si="9"/>
        <v>7.2596243042671602E-3</v>
      </c>
      <c r="V45" s="1423">
        <f t="shared" si="10"/>
        <v>1.2278177179962895E-2</v>
      </c>
      <c r="W45" s="1423">
        <f t="shared" si="11"/>
        <v>0</v>
      </c>
      <c r="X45" s="376">
        <f>IF(L45=0,0,(HLOOKUP(F45,GasAvoidedCosts!$C$6:$N$36,D45+1,FALSE)))</f>
        <v>4.9713877884190882</v>
      </c>
      <c r="Y45" s="1423">
        <f t="shared" si="3"/>
        <v>5.4685265672609965E-3</v>
      </c>
      <c r="Z45" s="80">
        <f t="shared" si="12"/>
        <v>0.44538586527202423</v>
      </c>
      <c r="AA45" s="80">
        <f t="shared" si="13"/>
        <v>0.75327955525833923</v>
      </c>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c r="BP45" s="382"/>
      <c r="BQ45" s="382"/>
      <c r="BR45" s="382"/>
      <c r="BS45" s="382"/>
      <c r="BT45" s="382"/>
      <c r="BU45" s="382"/>
      <c r="BV45" s="382"/>
      <c r="BW45" s="382"/>
      <c r="BX45" s="382"/>
      <c r="BY45" s="382"/>
      <c r="BZ45" s="382"/>
      <c r="CA45" s="382"/>
      <c r="CB45" s="382"/>
      <c r="CC45" s="382"/>
      <c r="CD45" s="382"/>
      <c r="CE45" s="382"/>
      <c r="CF45" s="382"/>
      <c r="CG45" s="382"/>
      <c r="CH45" s="382"/>
      <c r="CI45" s="382"/>
      <c r="CJ45" s="382"/>
      <c r="CK45" s="382"/>
      <c r="CL45" s="382"/>
      <c r="CM45" s="382"/>
      <c r="CN45" s="382"/>
      <c r="CO45" s="382"/>
      <c r="CP45" s="382"/>
      <c r="CQ45" s="382"/>
      <c r="CR45" s="382"/>
      <c r="CS45" s="382"/>
      <c r="CT45" s="382"/>
      <c r="CU45" s="382"/>
      <c r="CV45" s="382"/>
      <c r="CW45" s="382"/>
      <c r="CX45" s="382"/>
      <c r="CY45" s="382"/>
      <c r="CZ45" s="382"/>
      <c r="DA45" s="382"/>
      <c r="DB45" s="382"/>
      <c r="DC45" s="382"/>
      <c r="DD45" s="382"/>
      <c r="DE45" s="382"/>
      <c r="DF45" s="382"/>
      <c r="DG45" s="382"/>
      <c r="DH45" s="382"/>
      <c r="DI45" s="382"/>
      <c r="DJ45" s="382"/>
      <c r="DK45" s="382"/>
      <c r="DL45" s="382"/>
      <c r="DM45" s="382"/>
      <c r="DN45" s="382"/>
      <c r="DO45" s="382"/>
      <c r="DP45" s="382"/>
      <c r="DQ45" s="382"/>
      <c r="DR45" s="382"/>
      <c r="DS45" s="382"/>
      <c r="DT45" s="382"/>
      <c r="DU45" s="382"/>
      <c r="DV45" s="382"/>
      <c r="DW45" s="382"/>
      <c r="DX45" s="382"/>
      <c r="DY45" s="382"/>
      <c r="DZ45" s="382"/>
      <c r="EA45" s="382"/>
      <c r="EB45" s="382"/>
      <c r="EC45" s="382"/>
      <c r="ED45" s="382"/>
      <c r="EE45" s="382"/>
      <c r="EF45" s="382"/>
      <c r="EG45" s="382"/>
      <c r="EH45" s="382"/>
      <c r="EI45" s="382"/>
      <c r="EJ45" s="382"/>
      <c r="EK45" s="382"/>
      <c r="EL45" s="382"/>
      <c r="EM45" s="382"/>
      <c r="EN45" s="382"/>
      <c r="EO45" s="382"/>
      <c r="EP45" s="382"/>
      <c r="EQ45" s="382"/>
      <c r="ER45" s="382"/>
      <c r="ES45" s="382"/>
      <c r="ET45" s="382"/>
      <c r="EU45" s="382"/>
      <c r="EV45" s="382"/>
      <c r="EW45" s="382"/>
      <c r="EX45" s="382"/>
      <c r="EY45" s="382"/>
      <c r="EZ45" s="382"/>
      <c r="FA45" s="382"/>
      <c r="FB45" s="382"/>
      <c r="FC45" s="382"/>
      <c r="FD45" s="382"/>
      <c r="FE45" s="382"/>
      <c r="FF45" s="382"/>
      <c r="FG45" s="382"/>
      <c r="FH45" s="382"/>
      <c r="FI45" s="382"/>
      <c r="FJ45" s="382"/>
      <c r="FK45" s="382"/>
      <c r="FL45" s="382"/>
      <c r="FM45" s="382"/>
      <c r="FN45" s="382"/>
      <c r="FO45" s="382"/>
      <c r="FP45" s="382"/>
      <c r="FQ45" s="382"/>
      <c r="FR45" s="382"/>
      <c r="FS45" s="382"/>
      <c r="FT45" s="382"/>
      <c r="FU45" s="382"/>
      <c r="FV45" s="382"/>
      <c r="FW45" s="382"/>
      <c r="FX45" s="382"/>
      <c r="FY45" s="382"/>
      <c r="FZ45" s="382"/>
      <c r="GA45" s="382"/>
      <c r="GB45" s="382"/>
      <c r="GC45" s="382"/>
      <c r="GD45" s="382"/>
      <c r="GE45" s="382"/>
      <c r="GF45" s="382"/>
      <c r="GG45" s="382"/>
      <c r="GH45" s="382"/>
      <c r="GI45" s="382"/>
      <c r="GJ45" s="382"/>
      <c r="GK45" s="382"/>
      <c r="GL45" s="382"/>
      <c r="GM45" s="382"/>
      <c r="GN45" s="382"/>
      <c r="GO45" s="382"/>
      <c r="GP45" s="382"/>
      <c r="GQ45" s="382"/>
      <c r="GR45" s="382"/>
      <c r="GS45" s="382"/>
      <c r="GT45" s="382"/>
      <c r="GU45" s="382"/>
      <c r="GV45" s="382"/>
      <c r="GW45" s="382"/>
      <c r="GX45" s="382"/>
      <c r="GY45" s="382"/>
      <c r="GZ45" s="382"/>
      <c r="HA45" s="382"/>
      <c r="HB45" s="382"/>
      <c r="HC45" s="382"/>
      <c r="HD45" s="382"/>
      <c r="HE45" s="382"/>
      <c r="HF45" s="382"/>
      <c r="HG45" s="382"/>
      <c r="HH45" s="382"/>
      <c r="HI45" s="382"/>
      <c r="HJ45" s="382"/>
      <c r="HK45" s="382"/>
      <c r="HL45" s="382"/>
      <c r="HM45" s="382"/>
      <c r="HN45" s="382"/>
      <c r="HO45" s="382"/>
      <c r="HP45" s="382"/>
      <c r="HQ45" s="382"/>
      <c r="HR45" s="382"/>
      <c r="HS45" s="382"/>
      <c r="HT45" s="382"/>
      <c r="HU45" s="382"/>
      <c r="HV45" s="382"/>
      <c r="HW45" s="382"/>
      <c r="HX45" s="382"/>
      <c r="HY45" s="382"/>
      <c r="HZ45" s="382"/>
      <c r="IA45" s="382"/>
      <c r="IB45" s="382"/>
      <c r="IC45" s="382"/>
      <c r="ID45" s="382"/>
      <c r="IE45" s="382"/>
      <c r="IF45" s="382"/>
      <c r="IG45" s="382"/>
      <c r="IH45" s="382"/>
      <c r="II45" s="382"/>
      <c r="IJ45" s="382"/>
      <c r="IK45" s="382"/>
      <c r="IL45" s="382"/>
      <c r="IM45" s="382"/>
      <c r="IN45" s="382"/>
      <c r="IO45" s="382"/>
      <c r="IP45" s="382"/>
      <c r="IQ45" s="382"/>
      <c r="IR45" s="382"/>
      <c r="IS45" s="382"/>
      <c r="IT45" s="382"/>
      <c r="IU45" s="382"/>
      <c r="IV45" s="382"/>
      <c r="IW45" s="382"/>
      <c r="IX45" s="382"/>
      <c r="IY45" s="382"/>
      <c r="IZ45" s="382"/>
      <c r="JA45" s="382"/>
      <c r="JB45" s="382"/>
      <c r="JC45" s="382"/>
      <c r="JD45" s="382"/>
      <c r="JE45" s="382"/>
      <c r="JF45" s="382"/>
      <c r="JG45" s="382"/>
      <c r="JH45" s="382"/>
      <c r="JI45" s="382"/>
      <c r="JJ45" s="382"/>
      <c r="JK45" s="382"/>
      <c r="JL45" s="382"/>
      <c r="JM45" s="382"/>
      <c r="JN45" s="382"/>
      <c r="JO45" s="382"/>
      <c r="JP45" s="382"/>
      <c r="JQ45" s="382"/>
      <c r="JR45" s="382"/>
      <c r="JS45" s="382"/>
      <c r="JT45" s="382"/>
      <c r="JU45" s="382"/>
      <c r="JV45" s="382"/>
      <c r="JW45" s="382"/>
      <c r="JX45" s="382"/>
      <c r="JY45" s="382"/>
      <c r="JZ45" s="382"/>
      <c r="KA45" s="382"/>
      <c r="KB45" s="382"/>
      <c r="KC45" s="382"/>
      <c r="KD45" s="382"/>
      <c r="KE45" s="382"/>
      <c r="KF45" s="382"/>
      <c r="KG45" s="382"/>
      <c r="KH45" s="382"/>
      <c r="KI45" s="382"/>
      <c r="KJ45" s="382"/>
      <c r="KK45" s="382"/>
      <c r="KL45" s="382"/>
      <c r="KM45" s="382"/>
      <c r="KN45" s="382"/>
      <c r="KO45" s="382"/>
      <c r="KP45" s="382"/>
      <c r="KQ45" s="382"/>
      <c r="KR45" s="382"/>
      <c r="KS45" s="382"/>
      <c r="KT45" s="382"/>
      <c r="KU45" s="382"/>
      <c r="KV45" s="382"/>
      <c r="KW45" s="382"/>
      <c r="KX45" s="382"/>
      <c r="KY45" s="382"/>
      <c r="KZ45" s="382"/>
      <c r="LA45" s="382"/>
      <c r="LB45" s="382"/>
      <c r="LC45" s="382"/>
      <c r="LD45" s="382"/>
      <c r="LE45" s="382"/>
      <c r="LF45" s="382"/>
      <c r="LG45" s="382"/>
      <c r="LH45" s="382"/>
      <c r="LI45" s="382"/>
      <c r="LJ45" s="382"/>
      <c r="LK45" s="382"/>
      <c r="LL45" s="382"/>
      <c r="LM45" s="382"/>
      <c r="LN45" s="382"/>
      <c r="LO45" s="382"/>
      <c r="LP45" s="382"/>
      <c r="LQ45" s="382"/>
      <c r="LR45" s="382"/>
      <c r="LS45" s="382"/>
      <c r="LT45" s="382"/>
      <c r="LU45" s="382"/>
      <c r="LV45" s="382"/>
      <c r="LW45" s="382"/>
      <c r="LX45" s="382"/>
      <c r="LY45" s="382"/>
      <c r="LZ45" s="382"/>
      <c r="MA45" s="382"/>
      <c r="MB45" s="382"/>
      <c r="MC45" s="382"/>
      <c r="MD45" s="382"/>
      <c r="ME45" s="382"/>
      <c r="MF45" s="382"/>
      <c r="MG45" s="382"/>
      <c r="MH45" s="382"/>
      <c r="MI45" s="382"/>
      <c r="MJ45" s="382"/>
      <c r="MK45" s="382"/>
      <c r="ML45" s="382"/>
      <c r="MM45" s="382"/>
      <c r="MN45" s="382"/>
      <c r="MO45" s="382"/>
      <c r="MP45" s="382"/>
      <c r="MQ45" s="382"/>
      <c r="MR45" s="382"/>
      <c r="MS45" s="382"/>
      <c r="MT45" s="382"/>
      <c r="MU45" s="382"/>
      <c r="MV45" s="382"/>
      <c r="MW45" s="382"/>
      <c r="MX45" s="382"/>
      <c r="MY45" s="382"/>
      <c r="MZ45" s="382"/>
      <c r="NA45" s="382"/>
      <c r="NB45" s="382"/>
      <c r="NC45" s="382"/>
      <c r="ND45" s="382"/>
      <c r="NE45" s="382"/>
      <c r="NF45" s="382"/>
      <c r="NG45" s="382"/>
      <c r="NH45" s="382"/>
      <c r="NI45" s="382"/>
      <c r="NJ45" s="382"/>
      <c r="NK45" s="382"/>
      <c r="NL45" s="382"/>
      <c r="NM45" s="382"/>
      <c r="NN45" s="382"/>
      <c r="NO45" s="382"/>
      <c r="NP45" s="382"/>
      <c r="NQ45" s="382"/>
      <c r="NR45" s="382"/>
      <c r="NS45" s="382"/>
      <c r="NT45" s="382"/>
      <c r="NU45" s="382"/>
      <c r="NV45" s="382"/>
      <c r="NW45" s="382"/>
      <c r="NX45" s="382"/>
      <c r="NY45" s="382"/>
      <c r="NZ45" s="382"/>
      <c r="OA45" s="382"/>
      <c r="OB45" s="382"/>
      <c r="OC45" s="382"/>
      <c r="OD45" s="382"/>
      <c r="OE45" s="382"/>
      <c r="OF45" s="382"/>
      <c r="OG45" s="382"/>
      <c r="OH45" s="382"/>
      <c r="OI45" s="382"/>
      <c r="OJ45" s="382"/>
      <c r="OK45" s="382"/>
      <c r="OL45" s="382"/>
      <c r="OM45" s="382"/>
      <c r="ON45" s="382"/>
      <c r="OO45" s="382"/>
      <c r="OP45" s="382"/>
      <c r="OQ45" s="382"/>
      <c r="OR45" s="382"/>
      <c r="OS45" s="382"/>
      <c r="OT45" s="382"/>
      <c r="OU45" s="382"/>
      <c r="OV45" s="382"/>
      <c r="OW45" s="382"/>
      <c r="OX45" s="382"/>
      <c r="OY45" s="382"/>
      <c r="OZ45" s="382"/>
      <c r="PA45" s="382"/>
      <c r="PB45" s="382"/>
      <c r="PC45" s="382"/>
      <c r="PD45" s="382"/>
      <c r="PE45" s="382"/>
      <c r="PF45" s="382"/>
      <c r="PG45" s="382"/>
      <c r="PH45" s="382"/>
      <c r="PI45" s="382"/>
      <c r="PJ45" s="382"/>
      <c r="PK45" s="382"/>
      <c r="PL45" s="382"/>
      <c r="PM45" s="382"/>
      <c r="PN45" s="382"/>
      <c r="PO45" s="382"/>
      <c r="PP45" s="382"/>
      <c r="PQ45" s="382"/>
      <c r="PR45" s="382"/>
      <c r="PS45" s="382"/>
      <c r="PT45" s="382"/>
      <c r="PU45" s="382"/>
      <c r="PV45" s="382"/>
      <c r="PW45" s="382"/>
      <c r="PX45" s="382"/>
      <c r="PY45" s="382"/>
      <c r="PZ45" s="382"/>
      <c r="QA45" s="382"/>
      <c r="QB45" s="382"/>
      <c r="QC45" s="382"/>
      <c r="QD45" s="382"/>
      <c r="QE45" s="382"/>
      <c r="QF45" s="382"/>
    </row>
    <row r="46" spans="1:448" s="260" customFormat="1" ht="15.75" thickBot="1">
      <c r="A46" s="1460"/>
      <c r="B46" s="301" t="s">
        <v>56</v>
      </c>
      <c r="C46" s="302" t="s">
        <v>450</v>
      </c>
      <c r="D46" s="309">
        <v>28</v>
      </c>
      <c r="E46" s="76">
        <f t="shared" si="0"/>
        <v>4.3629149921281281</v>
      </c>
      <c r="F46" s="310" t="s">
        <v>162</v>
      </c>
      <c r="G46" s="311">
        <v>1</v>
      </c>
      <c r="H46" s="312">
        <v>3300</v>
      </c>
      <c r="I46" s="377">
        <v>41200</v>
      </c>
      <c r="J46" s="377">
        <v>41200</v>
      </c>
      <c r="K46" s="377">
        <f t="shared" si="4"/>
        <v>0</v>
      </c>
      <c r="L46" s="1427">
        <f t="shared" si="5"/>
        <v>3300</v>
      </c>
      <c r="M46" s="1428">
        <v>11227</v>
      </c>
      <c r="N46" s="1428">
        <f t="shared" si="1"/>
        <v>41200</v>
      </c>
      <c r="O46" s="1428">
        <f t="shared" si="2"/>
        <v>0</v>
      </c>
      <c r="P46" s="1428">
        <f t="shared" si="6"/>
        <v>41200</v>
      </c>
      <c r="Q46" s="1426">
        <v>0</v>
      </c>
      <c r="R46" s="1424">
        <f t="shared" si="7"/>
        <v>52427</v>
      </c>
      <c r="S46" s="1424">
        <f t="shared" si="8"/>
        <v>52427</v>
      </c>
      <c r="T46" s="377">
        <v>0</v>
      </c>
      <c r="U46" s="1424">
        <f t="shared" si="9"/>
        <v>48633.58070500927</v>
      </c>
      <c r="V46" s="1424">
        <f t="shared" si="10"/>
        <v>48633.58070500927</v>
      </c>
      <c r="W46" s="1424">
        <f t="shared" si="11"/>
        <v>0</v>
      </c>
      <c r="X46" s="377">
        <f>IF(L46=0,0,(HLOOKUP(F46,GasAvoidedCosts!$C$6:$N$36,D46+1,FALSE)))</f>
        <v>10.868543577351977</v>
      </c>
      <c r="Y46" s="1424">
        <f t="shared" si="3"/>
        <v>35866.193805261522</v>
      </c>
      <c r="Z46" s="262">
        <f t="shared" si="12"/>
        <v>0.73747795834344754</v>
      </c>
      <c r="AA46" s="1299">
        <f t="shared" si="13"/>
        <v>0.73747795834344754</v>
      </c>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c r="BP46" s="382"/>
      <c r="BQ46" s="382"/>
      <c r="BR46" s="382"/>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c r="IP46" s="382"/>
      <c r="IQ46" s="382"/>
      <c r="IR46" s="382"/>
      <c r="IS46" s="382"/>
      <c r="IT46" s="382"/>
      <c r="IU46" s="382"/>
      <c r="IV46" s="382"/>
      <c r="IW46" s="382"/>
      <c r="IX46" s="382"/>
      <c r="IY46" s="382"/>
      <c r="IZ46" s="382"/>
      <c r="JA46" s="382"/>
      <c r="JB46" s="382"/>
      <c r="JC46" s="382"/>
      <c r="JD46" s="382"/>
      <c r="JE46" s="382"/>
      <c r="JF46" s="382"/>
      <c r="JG46" s="382"/>
      <c r="JH46" s="382"/>
      <c r="JI46" s="382"/>
      <c r="JJ46" s="382"/>
      <c r="JK46" s="382"/>
      <c r="JL46" s="382"/>
      <c r="JM46" s="382"/>
      <c r="JN46" s="382"/>
      <c r="JO46" s="382"/>
      <c r="JP46" s="382"/>
      <c r="JQ46" s="382"/>
      <c r="JR46" s="382"/>
      <c r="JS46" s="382"/>
      <c r="JT46" s="382"/>
      <c r="JU46" s="382"/>
      <c r="JV46" s="382"/>
      <c r="JW46" s="382"/>
      <c r="JX46" s="382"/>
      <c r="JY46" s="382"/>
      <c r="JZ46" s="382"/>
      <c r="KA46" s="382"/>
      <c r="KB46" s="382"/>
      <c r="KC46" s="382"/>
      <c r="KD46" s="382"/>
      <c r="KE46" s="382"/>
      <c r="KF46" s="382"/>
      <c r="KG46" s="382"/>
      <c r="KH46" s="382"/>
      <c r="KI46" s="382"/>
      <c r="KJ46" s="382"/>
      <c r="KK46" s="382"/>
      <c r="KL46" s="382"/>
      <c r="KM46" s="382"/>
      <c r="KN46" s="382"/>
      <c r="KO46" s="382"/>
      <c r="KP46" s="382"/>
      <c r="KQ46" s="382"/>
      <c r="KR46" s="382"/>
      <c r="KS46" s="382"/>
      <c r="KT46" s="382"/>
      <c r="KU46" s="382"/>
      <c r="KV46" s="382"/>
      <c r="KW46" s="382"/>
      <c r="KX46" s="382"/>
      <c r="KY46" s="382"/>
      <c r="KZ46" s="382"/>
      <c r="LA46" s="382"/>
      <c r="LB46" s="382"/>
      <c r="LC46" s="382"/>
      <c r="LD46" s="382"/>
      <c r="LE46" s="382"/>
      <c r="LF46" s="382"/>
      <c r="LG46" s="382"/>
      <c r="LH46" s="382"/>
      <c r="LI46" s="382"/>
      <c r="LJ46" s="382"/>
      <c r="LK46" s="382"/>
      <c r="LL46" s="382"/>
      <c r="LM46" s="382"/>
      <c r="LN46" s="382"/>
      <c r="LO46" s="382"/>
      <c r="LP46" s="382"/>
      <c r="LQ46" s="382"/>
      <c r="LR46" s="382"/>
      <c r="LS46" s="382"/>
      <c r="LT46" s="382"/>
      <c r="LU46" s="382"/>
      <c r="LV46" s="382"/>
      <c r="LW46" s="382"/>
      <c r="LX46" s="382"/>
      <c r="LY46" s="382"/>
      <c r="LZ46" s="382"/>
      <c r="MA46" s="382"/>
      <c r="MB46" s="382"/>
      <c r="MC46" s="382"/>
      <c r="MD46" s="382"/>
      <c r="ME46" s="382"/>
      <c r="MF46" s="382"/>
      <c r="MG46" s="382"/>
      <c r="MH46" s="382"/>
      <c r="MI46" s="382"/>
      <c r="MJ46" s="382"/>
      <c r="MK46" s="382"/>
      <c r="ML46" s="382"/>
      <c r="MM46" s="382"/>
      <c r="MN46" s="382"/>
      <c r="MO46" s="382"/>
      <c r="MP46" s="382"/>
      <c r="MQ46" s="382"/>
      <c r="MR46" s="382"/>
      <c r="MS46" s="382"/>
      <c r="MT46" s="382"/>
      <c r="MU46" s="382"/>
      <c r="MV46" s="382"/>
      <c r="MW46" s="382"/>
      <c r="MX46" s="382"/>
      <c r="MY46" s="382"/>
      <c r="MZ46" s="382"/>
      <c r="NA46" s="382"/>
      <c r="NB46" s="382"/>
      <c r="NC46" s="382"/>
      <c r="ND46" s="382"/>
      <c r="NE46" s="382"/>
      <c r="NF46" s="382"/>
      <c r="NG46" s="382"/>
      <c r="NH46" s="382"/>
      <c r="NI46" s="382"/>
      <c r="NJ46" s="382"/>
      <c r="NK46" s="382"/>
      <c r="NL46" s="382"/>
      <c r="NM46" s="382"/>
      <c r="NN46" s="382"/>
      <c r="NO46" s="382"/>
      <c r="NP46" s="382"/>
      <c r="NQ46" s="382"/>
      <c r="NR46" s="382"/>
      <c r="NS46" s="382"/>
      <c r="NT46" s="382"/>
      <c r="NU46" s="382"/>
      <c r="NV46" s="382"/>
      <c r="NW46" s="382"/>
      <c r="NX46" s="382"/>
      <c r="NY46" s="382"/>
      <c r="NZ46" s="382"/>
      <c r="OA46" s="382"/>
      <c r="OB46" s="382"/>
      <c r="OC46" s="382"/>
      <c r="OD46" s="382"/>
      <c r="OE46" s="382"/>
      <c r="OF46" s="382"/>
      <c r="OG46" s="382"/>
      <c r="OH46" s="382"/>
      <c r="OI46" s="382"/>
      <c r="OJ46" s="382"/>
      <c r="OK46" s="382"/>
      <c r="OL46" s="382"/>
      <c r="OM46" s="382"/>
      <c r="ON46" s="382"/>
      <c r="OO46" s="382"/>
      <c r="OP46" s="382"/>
      <c r="OQ46" s="382"/>
      <c r="OR46" s="382"/>
      <c r="OS46" s="382"/>
      <c r="OT46" s="382"/>
      <c r="OU46" s="382"/>
      <c r="OV46" s="382"/>
      <c r="OW46" s="382"/>
      <c r="OX46" s="382"/>
      <c r="OY46" s="382"/>
      <c r="OZ46" s="382"/>
      <c r="PA46" s="382"/>
      <c r="PB46" s="382"/>
      <c r="PC46" s="382"/>
      <c r="PD46" s="382"/>
      <c r="PE46" s="382"/>
      <c r="PF46" s="382"/>
      <c r="PG46" s="382"/>
      <c r="PH46" s="382"/>
      <c r="PI46" s="382"/>
      <c r="PJ46" s="382"/>
      <c r="PK46" s="382"/>
      <c r="PL46" s="382"/>
      <c r="PM46" s="382"/>
      <c r="PN46" s="382"/>
      <c r="PO46" s="382"/>
      <c r="PP46" s="382"/>
      <c r="PQ46" s="382"/>
      <c r="PR46" s="382"/>
      <c r="PS46" s="382"/>
      <c r="PT46" s="382"/>
      <c r="PU46" s="382"/>
      <c r="PV46" s="382"/>
      <c r="PW46" s="382"/>
      <c r="PX46" s="382"/>
      <c r="PY46" s="382"/>
      <c r="PZ46" s="382"/>
      <c r="QA46" s="382"/>
      <c r="QB46" s="382"/>
      <c r="QC46" s="382"/>
      <c r="QD46" s="382"/>
      <c r="QE46" s="382"/>
      <c r="QF46" s="382"/>
    </row>
    <row r="47" spans="1:448" s="296" customFormat="1" ht="15.75" thickBot="1">
      <c r="A47" s="295"/>
      <c r="B47" s="993"/>
      <c r="C47" s="994" t="s">
        <v>451</v>
      </c>
      <c r="D47" s="994"/>
      <c r="E47" s="1239">
        <f>SUM(E6:E46)</f>
        <v>26.977830670354347</v>
      </c>
      <c r="F47" s="994"/>
      <c r="G47" s="994"/>
      <c r="H47" s="994"/>
      <c r="I47" s="995"/>
      <c r="J47" s="995"/>
      <c r="K47" s="995"/>
      <c r="L47" s="1237">
        <f t="shared" ref="L47:W47" si="14">SUM(L6:L46)</f>
        <v>21178.501109170003</v>
      </c>
      <c r="M47" s="995">
        <f t="shared" si="14"/>
        <v>64523.859675875006</v>
      </c>
      <c r="N47" s="995">
        <f t="shared" si="14"/>
        <v>236784.80614999999</v>
      </c>
      <c r="O47" s="995">
        <f t="shared" si="14"/>
        <v>7054.0054099999998</v>
      </c>
      <c r="P47" s="995">
        <f t="shared" si="14"/>
        <v>243838.81156</v>
      </c>
      <c r="Q47" s="995">
        <f t="shared" si="14"/>
        <v>150000</v>
      </c>
      <c r="R47" s="995">
        <f t="shared" si="14"/>
        <v>458362.67123587499</v>
      </c>
      <c r="S47" s="995">
        <f t="shared" si="14"/>
        <v>301308.66582587501</v>
      </c>
      <c r="T47" s="995">
        <f t="shared" si="14"/>
        <v>150000</v>
      </c>
      <c r="U47" s="995">
        <f t="shared" si="14"/>
        <v>279507.11115572823</v>
      </c>
      <c r="V47" s="995">
        <f t="shared" si="14"/>
        <v>425197.28315016237</v>
      </c>
      <c r="W47" s="995">
        <f t="shared" si="14"/>
        <v>139146.56771799628</v>
      </c>
      <c r="X47" s="995"/>
      <c r="Y47" s="995">
        <f>SUM(Y6:Y46)</f>
        <v>223007.0507572944</v>
      </c>
      <c r="Z47" s="996">
        <f>(Y47+W47)/V47</f>
        <v>0.85173079139217545</v>
      </c>
      <c r="AA47" s="997">
        <f>(Y47)/U47</f>
        <v>0.79785823636181252</v>
      </c>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row>
    <row r="51" spans="13:13">
      <c r="M51" s="313"/>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F16">
      <selection activeCell="M53" sqref="M53"/>
      <pageMargins left="0.7" right="0.7" top="0.75" bottom="0.75" header="0.3" footer="0.3"/>
      <pageSetup paperSize="3" scale="60" orientation="landscape" r:id="rId2"/>
    </customSheetView>
  </customSheetViews>
  <mergeCells count="2">
    <mergeCell ref="N3:S3"/>
    <mergeCell ref="W3:Y3"/>
  </mergeCells>
  <hyperlinks>
    <hyperlink ref="A1" location="'Gas CE'!A1" display="Rtn to Summary"/>
  </hyperlinks>
  <pageMargins left="0.7" right="0.21" top="0.75" bottom="0.75" header="0.3" footer="0.3"/>
  <pageSetup paperSize="3" scale="50" orientation="landscape" r:id="rId3"/>
</worksheet>
</file>

<file path=xl/worksheets/sheet29.xml><?xml version="1.0" encoding="utf-8"?>
<worksheet xmlns="http://schemas.openxmlformats.org/spreadsheetml/2006/main" xmlns:r="http://schemas.openxmlformats.org/officeDocument/2006/relationships">
  <sheetPr>
    <tabColor theme="3" tint="-0.249977111117893"/>
  </sheetPr>
  <dimension ref="A1:QG10"/>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3" style="98" customWidth="1"/>
    <col min="3" max="3" width="46.42578125" style="98" customWidth="1"/>
    <col min="4" max="4" width="9.5703125" style="98" customWidth="1"/>
    <col min="5" max="5" width="13.28515625" style="98" customWidth="1"/>
    <col min="6" max="6" width="17.42578125" style="98" customWidth="1"/>
    <col min="7" max="9" width="11.42578125" style="98" customWidth="1"/>
    <col min="10" max="10" width="14" style="98" customWidth="1"/>
    <col min="11" max="11" width="11.42578125" style="98" customWidth="1"/>
    <col min="12" max="12" width="12.85546875" style="98" customWidth="1"/>
    <col min="13" max="13" width="12.28515625" style="98" customWidth="1"/>
    <col min="14" max="15" width="14.7109375" style="98" customWidth="1"/>
    <col min="16" max="16" width="16.85546875" style="98" customWidth="1"/>
    <col min="17" max="19" width="14.7109375" style="98" customWidth="1"/>
    <col min="20" max="20" width="13.28515625" style="98" customWidth="1"/>
    <col min="21" max="21" width="13.140625" style="98" customWidth="1"/>
    <col min="22" max="24" width="14.140625" style="98" customWidth="1"/>
    <col min="25" max="26" width="18.28515625" style="98" customWidth="1"/>
    <col min="27" max="27" width="11.5703125" style="98" customWidth="1"/>
    <col min="28" max="28" width="14.140625" style="97" customWidth="1"/>
    <col min="29" max="29" width="10.85546875" style="97" customWidth="1"/>
    <col min="30" max="69" width="9.140625" style="97"/>
    <col min="70" max="16384" width="9.140625" style="98"/>
  </cols>
  <sheetData>
    <row r="1" spans="1:449" ht="26.25">
      <c r="A1" s="1454" t="s">
        <v>680</v>
      </c>
      <c r="B1" t="s">
        <v>599</v>
      </c>
    </row>
    <row r="2" spans="1:449">
      <c r="B2" s="832" t="s">
        <v>605</v>
      </c>
      <c r="C2" s="833">
        <v>7.8E-2</v>
      </c>
    </row>
    <row r="3" spans="1:449" s="341" customFormat="1" ht="15.75" thickBot="1">
      <c r="A3" s="340"/>
      <c r="D3" s="355"/>
      <c r="E3" s="355"/>
      <c r="F3" s="355"/>
      <c r="G3" s="355"/>
      <c r="H3" s="355"/>
      <c r="I3" s="355"/>
      <c r="J3" s="355"/>
      <c r="K3" s="355"/>
      <c r="L3" s="355"/>
      <c r="M3" s="355"/>
      <c r="N3" s="1485"/>
      <c r="O3" s="1486"/>
      <c r="P3" s="1486"/>
      <c r="Q3" s="1486"/>
      <c r="R3" s="1486"/>
      <c r="S3" s="1486"/>
      <c r="T3" s="839"/>
      <c r="U3" s="353"/>
      <c r="V3" s="353"/>
      <c r="W3" s="1485"/>
      <c r="X3" s="1485"/>
      <c r="Y3" s="1485"/>
      <c r="Z3" s="838"/>
      <c r="AA3" s="357"/>
      <c r="AB3" s="358"/>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449" ht="60.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449" s="235" customFormat="1">
      <c r="A5" s="1457"/>
      <c r="B5" s="1008" t="s">
        <v>177</v>
      </c>
      <c r="C5" s="183" t="s">
        <v>170</v>
      </c>
      <c r="D5" s="224">
        <v>18</v>
      </c>
      <c r="E5" s="364">
        <f>(L5/$L$10)*D5</f>
        <v>16.361251469135127</v>
      </c>
      <c r="F5" s="106" t="s">
        <v>162</v>
      </c>
      <c r="G5" s="403">
        <v>6180</v>
      </c>
      <c r="H5" s="362">
        <v>110</v>
      </c>
      <c r="I5" s="326">
        <v>250</v>
      </c>
      <c r="J5" s="326">
        <v>603</v>
      </c>
      <c r="K5" s="326">
        <f>IF(J5&gt;I5,J5-I5,0)</f>
        <v>353</v>
      </c>
      <c r="L5" s="94">
        <f>H5*G5</f>
        <v>679800</v>
      </c>
      <c r="M5" s="225">
        <v>0.83</v>
      </c>
      <c r="N5" s="326">
        <f>M5*$N$10</f>
        <v>480456.43940000003</v>
      </c>
      <c r="O5" s="326">
        <f>I5*G5</f>
        <v>1545000</v>
      </c>
      <c r="P5" s="326">
        <f>K5*G5</f>
        <v>2181540</v>
      </c>
      <c r="Q5" s="326">
        <f>O5+P5</f>
        <v>3726540</v>
      </c>
      <c r="R5" s="326">
        <v>0</v>
      </c>
      <c r="S5" s="326">
        <f>N5+Q5+R5</f>
        <v>4206996.4394000005</v>
      </c>
      <c r="T5" s="326">
        <f>O5+N5</f>
        <v>2025456.4394</v>
      </c>
      <c r="U5" s="326">
        <v>0</v>
      </c>
      <c r="V5" s="326">
        <f>T5/(1+$C$2)^1</f>
        <v>1878902.0773654915</v>
      </c>
      <c r="W5" s="326">
        <f>S5/(1+$C$2)^1</f>
        <v>3902594.0996289426</v>
      </c>
      <c r="X5" s="326">
        <f>U5/(1+$C$2)^1</f>
        <v>0</v>
      </c>
      <c r="Y5" s="395">
        <f>IF(L5=0,0,(HLOOKUP(F5,GasAvoidedCosts!$C$6:$N$36,D5+1,FALSE)))</f>
        <v>8.273893819205755</v>
      </c>
      <c r="Z5" s="326">
        <f>Y5*L5</f>
        <v>5624593.0182960723</v>
      </c>
      <c r="AA5" s="319">
        <f t="shared" ref="AA5:AA10" si="0">(Z5+X5)/W5</f>
        <v>1.4412446887138113</v>
      </c>
      <c r="AB5" s="1290">
        <f t="shared" ref="AB5:AB10" si="1">(Z5)/V5</f>
        <v>2.9935530361340668</v>
      </c>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1"/>
      <c r="BS5" s="341"/>
      <c r="BT5" s="341"/>
      <c r="BU5" s="341"/>
      <c r="BV5" s="341"/>
      <c r="BW5" s="341"/>
      <c r="BX5" s="341"/>
      <c r="BY5" s="341"/>
      <c r="BZ5" s="341"/>
      <c r="CA5" s="341"/>
      <c r="CB5" s="341"/>
      <c r="CC5" s="341"/>
      <c r="CD5" s="341"/>
      <c r="CE5" s="341"/>
      <c r="CF5" s="341"/>
      <c r="CG5" s="341"/>
      <c r="CH5" s="341"/>
      <c r="CI5" s="341"/>
      <c r="CJ5" s="341"/>
      <c r="CK5" s="341"/>
      <c r="CL5" s="341"/>
      <c r="CM5" s="341"/>
      <c r="CN5" s="341"/>
      <c r="CO5" s="341"/>
      <c r="CP5" s="341"/>
      <c r="CQ5" s="341"/>
      <c r="CR5" s="341"/>
      <c r="CS5" s="341"/>
      <c r="CT5" s="341"/>
      <c r="CU5" s="341"/>
      <c r="CV5" s="341"/>
      <c r="CW5" s="341"/>
      <c r="CX5" s="341"/>
      <c r="CY5" s="341"/>
      <c r="CZ5" s="341"/>
      <c r="DA5" s="341"/>
      <c r="DB5" s="341"/>
      <c r="DC5" s="341"/>
      <c r="DD5" s="341"/>
      <c r="DE5" s="341"/>
      <c r="DF5" s="341"/>
      <c r="DG5" s="341"/>
      <c r="DH5" s="341"/>
      <c r="DI5" s="341"/>
      <c r="DJ5" s="341"/>
      <c r="DK5" s="341"/>
      <c r="DL5" s="341"/>
      <c r="DM5" s="341"/>
      <c r="DN5" s="341"/>
      <c r="DO5" s="341"/>
      <c r="DP5" s="341"/>
      <c r="DQ5" s="341"/>
      <c r="DR5" s="341"/>
      <c r="DS5" s="341"/>
      <c r="DT5" s="341"/>
      <c r="DU5" s="341"/>
      <c r="DV5" s="341"/>
      <c r="DW5" s="341"/>
      <c r="DX5" s="341"/>
      <c r="DY5" s="341"/>
      <c r="DZ5" s="341"/>
      <c r="EA5" s="341"/>
      <c r="EB5" s="341"/>
      <c r="EC5" s="341"/>
      <c r="ED5" s="341"/>
      <c r="EE5" s="341"/>
      <c r="EF5" s="341"/>
      <c r="EG5" s="341"/>
      <c r="EH5" s="341"/>
      <c r="EI5" s="341"/>
      <c r="EJ5" s="341"/>
      <c r="EK5" s="341"/>
      <c r="EL5" s="341"/>
      <c r="EM5" s="341"/>
      <c r="EN5" s="341"/>
      <c r="EO5" s="341"/>
      <c r="EP5" s="341"/>
      <c r="EQ5" s="341"/>
      <c r="ER5" s="341"/>
      <c r="ES5" s="341"/>
      <c r="ET5" s="341"/>
      <c r="EU5" s="341"/>
      <c r="EV5" s="341"/>
      <c r="EW5" s="341"/>
      <c r="EX5" s="341"/>
      <c r="EY5" s="341"/>
      <c r="EZ5" s="341"/>
      <c r="FA5" s="341"/>
      <c r="FB5" s="341"/>
      <c r="FC5" s="341"/>
      <c r="FD5" s="341"/>
      <c r="FE5" s="341"/>
      <c r="FF5" s="341"/>
      <c r="FG5" s="341"/>
      <c r="FH5" s="341"/>
      <c r="FI5" s="341"/>
      <c r="FJ5" s="341"/>
      <c r="FK5" s="341"/>
      <c r="FL5" s="341"/>
      <c r="FM5" s="341"/>
      <c r="FN5" s="341"/>
      <c r="FO5" s="341"/>
      <c r="FP5" s="341"/>
      <c r="FQ5" s="341"/>
      <c r="FR5" s="341"/>
      <c r="FS5" s="341"/>
      <c r="FT5" s="341"/>
      <c r="FU5" s="341"/>
      <c r="FV5" s="341"/>
      <c r="FW5" s="341"/>
      <c r="FX5" s="341"/>
      <c r="FY5" s="341"/>
      <c r="FZ5" s="341"/>
      <c r="GA5" s="341"/>
      <c r="GB5" s="341"/>
      <c r="GC5" s="341"/>
      <c r="GD5" s="341"/>
      <c r="GE5" s="341"/>
      <c r="GF5" s="341"/>
      <c r="GG5" s="341"/>
      <c r="GH5" s="341"/>
      <c r="GI5" s="341"/>
      <c r="GJ5" s="341"/>
      <c r="GK5" s="341"/>
      <c r="GL5" s="341"/>
      <c r="GM5" s="341"/>
      <c r="GN5" s="341"/>
      <c r="GO5" s="341"/>
      <c r="GP5" s="341"/>
      <c r="GQ5" s="341"/>
      <c r="GR5" s="341"/>
      <c r="GS5" s="341"/>
      <c r="GT5" s="341"/>
      <c r="GU5" s="341"/>
      <c r="GV5" s="341"/>
      <c r="GW5" s="341"/>
      <c r="GX5" s="341"/>
      <c r="GY5" s="341"/>
      <c r="GZ5" s="341"/>
      <c r="HA5" s="341"/>
      <c r="HB5" s="341"/>
      <c r="HC5" s="341"/>
      <c r="HD5" s="341"/>
      <c r="HE5" s="341"/>
      <c r="HF5" s="341"/>
      <c r="HG5" s="341"/>
      <c r="HH5" s="341"/>
      <c r="HI5" s="341"/>
      <c r="HJ5" s="341"/>
      <c r="HK5" s="341"/>
      <c r="HL5" s="341"/>
      <c r="HM5" s="341"/>
      <c r="HN5" s="341"/>
      <c r="HO5" s="341"/>
      <c r="HP5" s="341"/>
      <c r="HQ5" s="341"/>
      <c r="HR5" s="341"/>
      <c r="HS5" s="341"/>
      <c r="HT5" s="341"/>
      <c r="HU5" s="341"/>
      <c r="HV5" s="341"/>
      <c r="HW5" s="341"/>
      <c r="HX5" s="341"/>
      <c r="HY5" s="341"/>
      <c r="HZ5" s="341"/>
      <c r="IA5" s="341"/>
      <c r="IB5" s="341"/>
      <c r="IC5" s="341"/>
      <c r="ID5" s="341"/>
      <c r="IE5" s="341"/>
      <c r="IF5" s="341"/>
      <c r="IG5" s="341"/>
      <c r="IH5" s="341"/>
      <c r="II5" s="341"/>
      <c r="IJ5" s="341"/>
      <c r="IK5" s="341"/>
      <c r="IL5" s="341"/>
      <c r="IM5" s="341"/>
      <c r="IN5" s="341"/>
      <c r="IO5" s="341"/>
      <c r="IP5" s="341"/>
      <c r="IQ5" s="341"/>
      <c r="IR5" s="341"/>
      <c r="IS5" s="341"/>
      <c r="IT5" s="341"/>
      <c r="IU5" s="341"/>
      <c r="IV5" s="341"/>
      <c r="IW5" s="341"/>
      <c r="IX5" s="341"/>
      <c r="IY5" s="341"/>
      <c r="IZ5" s="341"/>
      <c r="JA5" s="341"/>
      <c r="JB5" s="341"/>
      <c r="JC5" s="341"/>
      <c r="JD5" s="341"/>
      <c r="JE5" s="341"/>
      <c r="JF5" s="341"/>
      <c r="JG5" s="341"/>
      <c r="JH5" s="341"/>
      <c r="JI5" s="341"/>
      <c r="JJ5" s="341"/>
      <c r="JK5" s="341"/>
      <c r="JL5" s="341"/>
      <c r="JM5" s="341"/>
      <c r="JN5" s="341"/>
      <c r="JO5" s="341"/>
      <c r="JP5" s="341"/>
      <c r="JQ5" s="341"/>
      <c r="JR5" s="341"/>
      <c r="JS5" s="341"/>
      <c r="JT5" s="341"/>
      <c r="JU5" s="341"/>
      <c r="JV5" s="341"/>
      <c r="JW5" s="341"/>
      <c r="JX5" s="341"/>
      <c r="JY5" s="341"/>
      <c r="JZ5" s="341"/>
      <c r="KA5" s="341"/>
      <c r="KB5" s="341"/>
      <c r="KC5" s="341"/>
      <c r="KD5" s="341"/>
      <c r="KE5" s="341"/>
      <c r="KF5" s="341"/>
      <c r="KG5" s="341"/>
      <c r="KH5" s="341"/>
      <c r="KI5" s="341"/>
      <c r="KJ5" s="341"/>
      <c r="KK5" s="341"/>
      <c r="KL5" s="341"/>
      <c r="KM5" s="341"/>
      <c r="KN5" s="341"/>
      <c r="KO5" s="341"/>
      <c r="KP5" s="341"/>
      <c r="KQ5" s="341"/>
      <c r="KR5" s="341"/>
      <c r="KS5" s="341"/>
      <c r="KT5" s="341"/>
      <c r="KU5" s="341"/>
      <c r="KV5" s="341"/>
      <c r="KW5" s="341"/>
      <c r="KX5" s="341"/>
      <c r="KY5" s="341"/>
      <c r="KZ5" s="341"/>
      <c r="LA5" s="341"/>
      <c r="LB5" s="341"/>
      <c r="LC5" s="341"/>
      <c r="LD5" s="341"/>
      <c r="LE5" s="341"/>
      <c r="LF5" s="341"/>
      <c r="LG5" s="341"/>
      <c r="LH5" s="341"/>
      <c r="LI5" s="341"/>
      <c r="LJ5" s="341"/>
      <c r="LK5" s="341"/>
      <c r="LL5" s="341"/>
      <c r="LM5" s="341"/>
      <c r="LN5" s="341"/>
      <c r="LO5" s="341"/>
      <c r="LP5" s="341"/>
      <c r="LQ5" s="341"/>
      <c r="LR5" s="341"/>
      <c r="LS5" s="341"/>
      <c r="LT5" s="341"/>
      <c r="LU5" s="341"/>
      <c r="LV5" s="341"/>
      <c r="LW5" s="341"/>
      <c r="LX5" s="341"/>
      <c r="LY5" s="341"/>
      <c r="LZ5" s="341"/>
      <c r="MA5" s="341"/>
      <c r="MB5" s="341"/>
      <c r="MC5" s="341"/>
      <c r="MD5" s="341"/>
      <c r="ME5" s="341"/>
      <c r="MF5" s="341"/>
      <c r="MG5" s="341"/>
      <c r="MH5" s="341"/>
      <c r="MI5" s="341"/>
      <c r="MJ5" s="341"/>
      <c r="MK5" s="341"/>
      <c r="ML5" s="341"/>
      <c r="MM5" s="341"/>
      <c r="MN5" s="341"/>
      <c r="MO5" s="341"/>
      <c r="MP5" s="341"/>
      <c r="MQ5" s="341"/>
      <c r="MR5" s="341"/>
      <c r="MS5" s="341"/>
      <c r="MT5" s="341"/>
      <c r="MU5" s="341"/>
      <c r="MV5" s="341"/>
      <c r="MW5" s="341"/>
      <c r="MX5" s="341"/>
      <c r="MY5" s="341"/>
      <c r="MZ5" s="341"/>
      <c r="NA5" s="341"/>
      <c r="NB5" s="341"/>
      <c r="NC5" s="341"/>
      <c r="ND5" s="341"/>
      <c r="NE5" s="341"/>
      <c r="NF5" s="341"/>
      <c r="NG5" s="341"/>
      <c r="NH5" s="341"/>
      <c r="NI5" s="341"/>
      <c r="NJ5" s="341"/>
      <c r="NK5" s="341"/>
      <c r="NL5" s="341"/>
      <c r="NM5" s="341"/>
      <c r="NN5" s="341"/>
      <c r="NO5" s="341"/>
      <c r="NP5" s="341"/>
      <c r="NQ5" s="341"/>
      <c r="NR5" s="341"/>
      <c r="NS5" s="341"/>
      <c r="NT5" s="341"/>
      <c r="NU5" s="341"/>
      <c r="NV5" s="341"/>
      <c r="NW5" s="341"/>
      <c r="NX5" s="341"/>
      <c r="NY5" s="341"/>
      <c r="NZ5" s="341"/>
      <c r="OA5" s="341"/>
      <c r="OB5" s="341"/>
      <c r="OC5" s="341"/>
      <c r="OD5" s="341"/>
      <c r="OE5" s="341"/>
      <c r="OF5" s="341"/>
      <c r="OG5" s="341"/>
      <c r="OH5" s="341"/>
      <c r="OI5" s="341"/>
      <c r="OJ5" s="341"/>
      <c r="OK5" s="341"/>
      <c r="OL5" s="341"/>
      <c r="OM5" s="341"/>
      <c r="ON5" s="341"/>
      <c r="OO5" s="341"/>
      <c r="OP5" s="341"/>
      <c r="OQ5" s="341"/>
      <c r="OR5" s="341"/>
      <c r="OS5" s="341"/>
      <c r="OT5" s="341"/>
      <c r="OU5" s="341"/>
      <c r="OV5" s="341"/>
      <c r="OW5" s="341"/>
      <c r="OX5" s="341"/>
      <c r="OY5" s="341"/>
      <c r="OZ5" s="341"/>
      <c r="PA5" s="341"/>
      <c r="PB5" s="341"/>
      <c r="PC5" s="341"/>
      <c r="PD5" s="341"/>
      <c r="PE5" s="341"/>
      <c r="PF5" s="341"/>
      <c r="PG5" s="341"/>
      <c r="PH5" s="341"/>
      <c r="PI5" s="341"/>
      <c r="PJ5" s="341"/>
      <c r="PK5" s="341"/>
      <c r="PL5" s="341"/>
      <c r="PM5" s="341"/>
      <c r="PN5" s="341"/>
      <c r="PO5" s="341"/>
      <c r="PP5" s="341"/>
      <c r="PQ5" s="341"/>
      <c r="PR5" s="341"/>
      <c r="PS5" s="341"/>
      <c r="PT5" s="341"/>
      <c r="PU5" s="341"/>
      <c r="PV5" s="341"/>
      <c r="PW5" s="341"/>
      <c r="PX5" s="341"/>
      <c r="PY5" s="341"/>
      <c r="PZ5" s="341"/>
      <c r="QA5" s="341"/>
      <c r="QB5" s="341"/>
      <c r="QC5" s="341"/>
      <c r="QD5" s="341"/>
      <c r="QE5" s="341"/>
      <c r="QF5" s="341"/>
      <c r="QG5" s="341"/>
    </row>
    <row r="6" spans="1:449" s="235" customFormat="1">
      <c r="A6" s="351"/>
      <c r="B6" s="94" t="s">
        <v>177</v>
      </c>
      <c r="C6" s="183" t="s">
        <v>171</v>
      </c>
      <c r="D6" s="224">
        <v>20</v>
      </c>
      <c r="E6" s="364">
        <f>(L6/$L$10)*D6</f>
        <v>0.3818748504122938</v>
      </c>
      <c r="F6" s="106" t="s">
        <v>162</v>
      </c>
      <c r="G6" s="403">
        <v>120</v>
      </c>
      <c r="H6" s="362">
        <v>119</v>
      </c>
      <c r="I6" s="326">
        <v>350</v>
      </c>
      <c r="J6" s="326">
        <v>1393</v>
      </c>
      <c r="K6" s="326">
        <f>IF(J6&gt;I6,J6-I6,0)</f>
        <v>1043</v>
      </c>
      <c r="L6" s="94">
        <f>H6*G6</f>
        <v>14280</v>
      </c>
      <c r="M6" s="225">
        <v>0.04</v>
      </c>
      <c r="N6" s="326">
        <f>M6*$N$10</f>
        <v>23154.527200000004</v>
      </c>
      <c r="O6" s="326">
        <f>I6*G6</f>
        <v>42000</v>
      </c>
      <c r="P6" s="326">
        <f>K6*G6</f>
        <v>125160</v>
      </c>
      <c r="Q6" s="326">
        <f>O6+P6</f>
        <v>167160</v>
      </c>
      <c r="R6" s="326">
        <v>0</v>
      </c>
      <c r="S6" s="326">
        <f>N6+Q6+R6</f>
        <v>190314.52720000001</v>
      </c>
      <c r="T6" s="326">
        <f>O6+N6</f>
        <v>65154.527200000004</v>
      </c>
      <c r="U6" s="326">
        <v>0</v>
      </c>
      <c r="V6" s="326">
        <f>T6/(1+$C$2)^1</f>
        <v>60440.192207792206</v>
      </c>
      <c r="W6" s="326">
        <f>S6/(1+$C$2)^1</f>
        <v>176544.08831168831</v>
      </c>
      <c r="X6" s="326">
        <f>U6/(1+$C$2)^1</f>
        <v>0</v>
      </c>
      <c r="Y6" s="395">
        <f>IF(L6=0,0,(HLOOKUP(F6,GasAvoidedCosts!$C$6:$N$36,D6+1,FALSE)))</f>
        <v>8.9040325425654796</v>
      </c>
      <c r="Z6" s="326">
        <f>Y6*L6</f>
        <v>127149.58470783505</v>
      </c>
      <c r="AA6" s="319">
        <f t="shared" si="0"/>
        <v>0.72021434375844218</v>
      </c>
      <c r="AB6" s="319">
        <f t="shared" si="1"/>
        <v>2.1037256842383498</v>
      </c>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1"/>
      <c r="BS6" s="341"/>
      <c r="BT6" s="341"/>
      <c r="BU6" s="341"/>
      <c r="BV6" s="341"/>
      <c r="BW6" s="341"/>
      <c r="BX6" s="341"/>
      <c r="BY6" s="341"/>
      <c r="BZ6" s="341"/>
      <c r="CA6" s="341"/>
      <c r="CB6" s="341"/>
      <c r="CC6" s="341"/>
      <c r="CD6" s="341"/>
      <c r="CE6" s="341"/>
      <c r="CF6" s="341"/>
      <c r="CG6" s="341"/>
      <c r="CH6" s="341"/>
      <c r="CI6" s="341"/>
      <c r="CJ6" s="341"/>
      <c r="CK6" s="341"/>
      <c r="CL6" s="341"/>
      <c r="CM6" s="341"/>
      <c r="CN6" s="341"/>
      <c r="CO6" s="341"/>
      <c r="CP6" s="341"/>
      <c r="CQ6" s="341"/>
      <c r="CR6" s="341"/>
      <c r="CS6" s="341"/>
      <c r="CT6" s="341"/>
      <c r="CU6" s="341"/>
      <c r="CV6" s="341"/>
      <c r="CW6" s="341"/>
      <c r="CX6" s="341"/>
      <c r="CY6" s="341"/>
      <c r="CZ6" s="341"/>
      <c r="DA6" s="341"/>
      <c r="DB6" s="341"/>
      <c r="DC6" s="341"/>
      <c r="DD6" s="341"/>
      <c r="DE6" s="341"/>
      <c r="DF6" s="341"/>
      <c r="DG6" s="341"/>
      <c r="DH6" s="341"/>
      <c r="DI6" s="341"/>
      <c r="DJ6" s="341"/>
      <c r="DK6" s="341"/>
      <c r="DL6" s="341"/>
      <c r="DM6" s="341"/>
      <c r="DN6" s="341"/>
      <c r="DO6" s="341"/>
      <c r="DP6" s="341"/>
      <c r="DQ6" s="341"/>
      <c r="DR6" s="341"/>
      <c r="DS6" s="341"/>
      <c r="DT6" s="341"/>
      <c r="DU6" s="341"/>
      <c r="DV6" s="341"/>
      <c r="DW6" s="341"/>
      <c r="DX6" s="341"/>
      <c r="DY6" s="341"/>
      <c r="DZ6" s="341"/>
      <c r="EA6" s="341"/>
      <c r="EB6" s="341"/>
      <c r="EC6" s="341"/>
      <c r="ED6" s="341"/>
      <c r="EE6" s="341"/>
      <c r="EF6" s="341"/>
      <c r="EG6" s="341"/>
      <c r="EH6" s="341"/>
      <c r="EI6" s="341"/>
      <c r="EJ6" s="341"/>
      <c r="EK6" s="341"/>
      <c r="EL6" s="341"/>
      <c r="EM6" s="341"/>
      <c r="EN6" s="341"/>
      <c r="EO6" s="341"/>
      <c r="EP6" s="341"/>
      <c r="EQ6" s="341"/>
      <c r="ER6" s="341"/>
      <c r="ES6" s="341"/>
      <c r="ET6" s="341"/>
      <c r="EU6" s="341"/>
      <c r="EV6" s="341"/>
      <c r="EW6" s="341"/>
      <c r="EX6" s="341"/>
      <c r="EY6" s="341"/>
      <c r="EZ6" s="341"/>
      <c r="FA6" s="341"/>
      <c r="FB6" s="341"/>
      <c r="FC6" s="341"/>
      <c r="FD6" s="341"/>
      <c r="FE6" s="341"/>
      <c r="FF6" s="341"/>
      <c r="FG6" s="341"/>
      <c r="FH6" s="341"/>
      <c r="FI6" s="341"/>
      <c r="FJ6" s="341"/>
      <c r="FK6" s="341"/>
      <c r="FL6" s="341"/>
      <c r="FM6" s="341"/>
      <c r="FN6" s="341"/>
      <c r="FO6" s="341"/>
      <c r="FP6" s="341"/>
      <c r="FQ6" s="341"/>
      <c r="FR6" s="341"/>
      <c r="FS6" s="341"/>
      <c r="FT6" s="341"/>
      <c r="FU6" s="341"/>
      <c r="FV6" s="341"/>
      <c r="FW6" s="341"/>
      <c r="FX6" s="341"/>
      <c r="FY6" s="341"/>
      <c r="FZ6" s="341"/>
      <c r="GA6" s="341"/>
      <c r="GB6" s="341"/>
      <c r="GC6" s="341"/>
      <c r="GD6" s="341"/>
      <c r="GE6" s="341"/>
      <c r="GF6" s="341"/>
      <c r="GG6" s="341"/>
      <c r="GH6" s="341"/>
      <c r="GI6" s="341"/>
      <c r="GJ6" s="341"/>
      <c r="GK6" s="341"/>
      <c r="GL6" s="341"/>
      <c r="GM6" s="341"/>
      <c r="GN6" s="341"/>
      <c r="GO6" s="341"/>
      <c r="GP6" s="341"/>
      <c r="GQ6" s="341"/>
      <c r="GR6" s="341"/>
      <c r="GS6" s="341"/>
      <c r="GT6" s="341"/>
      <c r="GU6" s="341"/>
      <c r="GV6" s="341"/>
      <c r="GW6" s="341"/>
      <c r="GX6" s="341"/>
      <c r="GY6" s="341"/>
      <c r="GZ6" s="341"/>
      <c r="HA6" s="341"/>
      <c r="HB6" s="341"/>
      <c r="HC6" s="341"/>
      <c r="HD6" s="341"/>
      <c r="HE6" s="341"/>
      <c r="HF6" s="341"/>
      <c r="HG6" s="341"/>
      <c r="HH6" s="341"/>
      <c r="HI6" s="341"/>
      <c r="HJ6" s="341"/>
      <c r="HK6" s="341"/>
      <c r="HL6" s="341"/>
      <c r="HM6" s="341"/>
      <c r="HN6" s="341"/>
      <c r="HO6" s="341"/>
      <c r="HP6" s="341"/>
      <c r="HQ6" s="341"/>
      <c r="HR6" s="341"/>
      <c r="HS6" s="341"/>
      <c r="HT6" s="341"/>
      <c r="HU6" s="341"/>
      <c r="HV6" s="341"/>
      <c r="HW6" s="341"/>
      <c r="HX6" s="341"/>
      <c r="HY6" s="341"/>
      <c r="HZ6" s="341"/>
      <c r="IA6" s="341"/>
      <c r="IB6" s="341"/>
      <c r="IC6" s="341"/>
      <c r="ID6" s="341"/>
      <c r="IE6" s="341"/>
      <c r="IF6" s="341"/>
      <c r="IG6" s="341"/>
      <c r="IH6" s="341"/>
      <c r="II6" s="341"/>
      <c r="IJ6" s="341"/>
      <c r="IK6" s="341"/>
      <c r="IL6" s="341"/>
      <c r="IM6" s="341"/>
      <c r="IN6" s="341"/>
      <c r="IO6" s="341"/>
      <c r="IP6" s="341"/>
      <c r="IQ6" s="341"/>
      <c r="IR6" s="341"/>
      <c r="IS6" s="341"/>
      <c r="IT6" s="341"/>
      <c r="IU6" s="341"/>
      <c r="IV6" s="341"/>
      <c r="IW6" s="341"/>
      <c r="IX6" s="341"/>
      <c r="IY6" s="341"/>
      <c r="IZ6" s="341"/>
      <c r="JA6" s="341"/>
      <c r="JB6" s="341"/>
      <c r="JC6" s="341"/>
      <c r="JD6" s="341"/>
      <c r="JE6" s="341"/>
      <c r="JF6" s="341"/>
      <c r="JG6" s="341"/>
      <c r="JH6" s="341"/>
      <c r="JI6" s="341"/>
      <c r="JJ6" s="341"/>
      <c r="JK6" s="341"/>
      <c r="JL6" s="341"/>
      <c r="JM6" s="341"/>
      <c r="JN6" s="341"/>
      <c r="JO6" s="341"/>
      <c r="JP6" s="341"/>
      <c r="JQ6" s="341"/>
      <c r="JR6" s="341"/>
      <c r="JS6" s="341"/>
      <c r="JT6" s="341"/>
      <c r="JU6" s="341"/>
      <c r="JV6" s="341"/>
      <c r="JW6" s="341"/>
      <c r="JX6" s="341"/>
      <c r="JY6" s="341"/>
      <c r="JZ6" s="341"/>
      <c r="KA6" s="341"/>
      <c r="KB6" s="341"/>
      <c r="KC6" s="341"/>
      <c r="KD6" s="341"/>
      <c r="KE6" s="341"/>
      <c r="KF6" s="341"/>
      <c r="KG6" s="341"/>
      <c r="KH6" s="341"/>
      <c r="KI6" s="341"/>
      <c r="KJ6" s="341"/>
      <c r="KK6" s="341"/>
      <c r="KL6" s="341"/>
      <c r="KM6" s="341"/>
      <c r="KN6" s="341"/>
      <c r="KO6" s="341"/>
      <c r="KP6" s="341"/>
      <c r="KQ6" s="341"/>
      <c r="KR6" s="341"/>
      <c r="KS6" s="341"/>
      <c r="KT6" s="341"/>
      <c r="KU6" s="341"/>
      <c r="KV6" s="341"/>
      <c r="KW6" s="341"/>
      <c r="KX6" s="341"/>
      <c r="KY6" s="341"/>
      <c r="KZ6" s="341"/>
      <c r="LA6" s="341"/>
      <c r="LB6" s="341"/>
      <c r="LC6" s="341"/>
      <c r="LD6" s="341"/>
      <c r="LE6" s="341"/>
      <c r="LF6" s="341"/>
      <c r="LG6" s="341"/>
      <c r="LH6" s="341"/>
      <c r="LI6" s="341"/>
      <c r="LJ6" s="341"/>
      <c r="LK6" s="341"/>
      <c r="LL6" s="341"/>
      <c r="LM6" s="341"/>
      <c r="LN6" s="341"/>
      <c r="LO6" s="341"/>
      <c r="LP6" s="341"/>
      <c r="LQ6" s="341"/>
      <c r="LR6" s="341"/>
      <c r="LS6" s="341"/>
      <c r="LT6" s="341"/>
      <c r="LU6" s="341"/>
      <c r="LV6" s="341"/>
      <c r="LW6" s="341"/>
      <c r="LX6" s="341"/>
      <c r="LY6" s="341"/>
      <c r="LZ6" s="341"/>
      <c r="MA6" s="341"/>
      <c r="MB6" s="341"/>
      <c r="MC6" s="341"/>
      <c r="MD6" s="341"/>
      <c r="ME6" s="341"/>
      <c r="MF6" s="341"/>
      <c r="MG6" s="341"/>
      <c r="MH6" s="341"/>
      <c r="MI6" s="341"/>
      <c r="MJ6" s="341"/>
      <c r="MK6" s="341"/>
      <c r="ML6" s="341"/>
      <c r="MM6" s="341"/>
      <c r="MN6" s="341"/>
      <c r="MO6" s="341"/>
      <c r="MP6" s="341"/>
      <c r="MQ6" s="341"/>
      <c r="MR6" s="341"/>
      <c r="MS6" s="341"/>
      <c r="MT6" s="341"/>
      <c r="MU6" s="341"/>
      <c r="MV6" s="341"/>
      <c r="MW6" s="341"/>
      <c r="MX6" s="341"/>
      <c r="MY6" s="341"/>
      <c r="MZ6" s="341"/>
      <c r="NA6" s="341"/>
      <c r="NB6" s="341"/>
      <c r="NC6" s="341"/>
      <c r="ND6" s="341"/>
      <c r="NE6" s="341"/>
      <c r="NF6" s="341"/>
      <c r="NG6" s="341"/>
      <c r="NH6" s="341"/>
      <c r="NI6" s="341"/>
      <c r="NJ6" s="341"/>
      <c r="NK6" s="341"/>
      <c r="NL6" s="341"/>
      <c r="NM6" s="341"/>
      <c r="NN6" s="341"/>
      <c r="NO6" s="341"/>
      <c r="NP6" s="341"/>
      <c r="NQ6" s="341"/>
      <c r="NR6" s="341"/>
      <c r="NS6" s="341"/>
      <c r="NT6" s="341"/>
      <c r="NU6" s="341"/>
      <c r="NV6" s="341"/>
      <c r="NW6" s="341"/>
      <c r="NX6" s="341"/>
      <c r="NY6" s="341"/>
      <c r="NZ6" s="341"/>
      <c r="OA6" s="341"/>
      <c r="OB6" s="341"/>
      <c r="OC6" s="341"/>
      <c r="OD6" s="341"/>
      <c r="OE6" s="341"/>
      <c r="OF6" s="341"/>
      <c r="OG6" s="341"/>
      <c r="OH6" s="341"/>
      <c r="OI6" s="341"/>
      <c r="OJ6" s="341"/>
      <c r="OK6" s="341"/>
      <c r="OL6" s="341"/>
      <c r="OM6" s="341"/>
      <c r="ON6" s="341"/>
      <c r="OO6" s="341"/>
      <c r="OP6" s="341"/>
      <c r="OQ6" s="341"/>
      <c r="OR6" s="341"/>
      <c r="OS6" s="341"/>
      <c r="OT6" s="341"/>
      <c r="OU6" s="341"/>
      <c r="OV6" s="341"/>
      <c r="OW6" s="341"/>
      <c r="OX6" s="341"/>
      <c r="OY6" s="341"/>
      <c r="OZ6" s="341"/>
      <c r="PA6" s="341"/>
      <c r="PB6" s="341"/>
      <c r="PC6" s="341"/>
      <c r="PD6" s="341"/>
      <c r="PE6" s="341"/>
      <c r="PF6" s="341"/>
      <c r="PG6" s="341"/>
      <c r="PH6" s="341"/>
      <c r="PI6" s="341"/>
      <c r="PJ6" s="341"/>
      <c r="PK6" s="341"/>
      <c r="PL6" s="341"/>
      <c r="PM6" s="341"/>
      <c r="PN6" s="341"/>
      <c r="PO6" s="341"/>
      <c r="PP6" s="341"/>
      <c r="PQ6" s="341"/>
      <c r="PR6" s="341"/>
      <c r="PS6" s="341"/>
      <c r="PT6" s="341"/>
      <c r="PU6" s="341"/>
      <c r="PV6" s="341"/>
      <c r="PW6" s="341"/>
      <c r="PX6" s="341"/>
      <c r="PY6" s="341"/>
      <c r="PZ6" s="341"/>
      <c r="QA6" s="341"/>
      <c r="QB6" s="341"/>
      <c r="QC6" s="341"/>
      <c r="QD6" s="341"/>
      <c r="QE6" s="341"/>
      <c r="QF6" s="341"/>
      <c r="QG6" s="341"/>
    </row>
    <row r="7" spans="1:449" s="235" customFormat="1">
      <c r="A7" s="351"/>
      <c r="B7" s="94" t="s">
        <v>177</v>
      </c>
      <c r="C7" s="183" t="s">
        <v>172</v>
      </c>
      <c r="D7" s="224">
        <v>20</v>
      </c>
      <c r="E7" s="364">
        <f>(L7/$L$10)*D7</f>
        <v>0.86066247798804363</v>
      </c>
      <c r="F7" s="106" t="s">
        <v>162</v>
      </c>
      <c r="G7" s="403">
        <v>447</v>
      </c>
      <c r="H7" s="362">
        <v>72</v>
      </c>
      <c r="I7" s="327">
        <v>200</v>
      </c>
      <c r="J7" s="327">
        <v>562</v>
      </c>
      <c r="K7" s="327">
        <f>IF(J7&gt;I7,J7-I7,0)</f>
        <v>362</v>
      </c>
      <c r="L7" s="94">
        <f>H7*G7</f>
        <v>32184</v>
      </c>
      <c r="M7" s="225">
        <v>0.1</v>
      </c>
      <c r="N7" s="327">
        <f>M7*$N$10</f>
        <v>57886.318000000007</v>
      </c>
      <c r="O7" s="327">
        <f>I7*G7</f>
        <v>89400</v>
      </c>
      <c r="P7" s="327">
        <f>K7*G7</f>
        <v>161814</v>
      </c>
      <c r="Q7" s="327">
        <f>O7+P7</f>
        <v>251214</v>
      </c>
      <c r="R7" s="327">
        <v>0</v>
      </c>
      <c r="S7" s="327">
        <f>N7+Q7+R7</f>
        <v>309100.31800000003</v>
      </c>
      <c r="T7" s="327">
        <f>O7+N7</f>
        <v>147286.318</v>
      </c>
      <c r="U7" s="327">
        <v>0</v>
      </c>
      <c r="V7" s="326">
        <f>T7/(1+$C$2)^1</f>
        <v>136629.23747680889</v>
      </c>
      <c r="W7" s="326">
        <f>S7/(1+$C$2)^1</f>
        <v>286734.98886827461</v>
      </c>
      <c r="X7" s="326">
        <f>U7/(1+$C$2)^1</f>
        <v>0</v>
      </c>
      <c r="Y7" s="396">
        <f>IF(L7=0,0,(HLOOKUP(F7,GasAvoidedCosts!$C$6:$N$36,D7+1,FALSE)))</f>
        <v>8.9040325425654796</v>
      </c>
      <c r="Z7" s="327">
        <f>Y7*L7</f>
        <v>286567.38334992738</v>
      </c>
      <c r="AA7" s="319">
        <f t="shared" si="0"/>
        <v>0.99941546890036415</v>
      </c>
      <c r="AB7" s="319">
        <f t="shared" si="1"/>
        <v>2.0974089341497542</v>
      </c>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1"/>
      <c r="BS7" s="341"/>
      <c r="BT7" s="341"/>
      <c r="BU7" s="341"/>
      <c r="BV7" s="341"/>
      <c r="BW7" s="341"/>
      <c r="BX7" s="341"/>
      <c r="BY7" s="341"/>
      <c r="BZ7" s="341"/>
      <c r="CA7" s="341"/>
      <c r="CB7" s="341"/>
      <c r="CC7" s="341"/>
      <c r="CD7" s="341"/>
      <c r="CE7" s="341"/>
      <c r="CF7" s="341"/>
      <c r="CG7" s="341"/>
      <c r="CH7" s="341"/>
      <c r="CI7" s="341"/>
      <c r="CJ7" s="341"/>
      <c r="CK7" s="341"/>
      <c r="CL7" s="341"/>
      <c r="CM7" s="341"/>
      <c r="CN7" s="341"/>
      <c r="CO7" s="341"/>
      <c r="CP7" s="341"/>
      <c r="CQ7" s="341"/>
      <c r="CR7" s="341"/>
      <c r="CS7" s="341"/>
      <c r="CT7" s="341"/>
      <c r="CU7" s="341"/>
      <c r="CV7" s="341"/>
      <c r="CW7" s="341"/>
      <c r="CX7" s="341"/>
      <c r="CY7" s="341"/>
      <c r="CZ7" s="341"/>
      <c r="DA7" s="341"/>
      <c r="DB7" s="341"/>
      <c r="DC7" s="341"/>
      <c r="DD7" s="341"/>
      <c r="DE7" s="341"/>
      <c r="DF7" s="341"/>
      <c r="DG7" s="341"/>
      <c r="DH7" s="341"/>
      <c r="DI7" s="341"/>
      <c r="DJ7" s="341"/>
      <c r="DK7" s="341"/>
      <c r="DL7" s="341"/>
      <c r="DM7" s="341"/>
      <c r="DN7" s="341"/>
      <c r="DO7" s="341"/>
      <c r="DP7" s="341"/>
      <c r="DQ7" s="341"/>
      <c r="DR7" s="341"/>
      <c r="DS7" s="341"/>
      <c r="DT7" s="341"/>
      <c r="DU7" s="341"/>
      <c r="DV7" s="341"/>
      <c r="DW7" s="341"/>
      <c r="DX7" s="341"/>
      <c r="DY7" s="341"/>
      <c r="DZ7" s="341"/>
      <c r="EA7" s="341"/>
      <c r="EB7" s="341"/>
      <c r="EC7" s="341"/>
      <c r="ED7" s="341"/>
      <c r="EE7" s="341"/>
      <c r="EF7" s="341"/>
      <c r="EG7" s="341"/>
      <c r="EH7" s="341"/>
      <c r="EI7" s="341"/>
      <c r="EJ7" s="341"/>
      <c r="EK7" s="341"/>
      <c r="EL7" s="341"/>
      <c r="EM7" s="341"/>
      <c r="EN7" s="341"/>
      <c r="EO7" s="341"/>
      <c r="EP7" s="341"/>
      <c r="EQ7" s="341"/>
      <c r="ER7" s="341"/>
      <c r="ES7" s="341"/>
      <c r="ET7" s="341"/>
      <c r="EU7" s="341"/>
      <c r="EV7" s="341"/>
      <c r="EW7" s="341"/>
      <c r="EX7" s="341"/>
      <c r="EY7" s="341"/>
      <c r="EZ7" s="341"/>
      <c r="FA7" s="341"/>
      <c r="FB7" s="341"/>
      <c r="FC7" s="341"/>
      <c r="FD7" s="341"/>
      <c r="FE7" s="341"/>
      <c r="FF7" s="341"/>
      <c r="FG7" s="341"/>
      <c r="FH7" s="341"/>
      <c r="FI7" s="341"/>
      <c r="FJ7" s="341"/>
      <c r="FK7" s="341"/>
      <c r="FL7" s="341"/>
      <c r="FM7" s="341"/>
      <c r="FN7" s="341"/>
      <c r="FO7" s="341"/>
      <c r="FP7" s="341"/>
      <c r="FQ7" s="341"/>
      <c r="FR7" s="341"/>
      <c r="FS7" s="341"/>
      <c r="FT7" s="341"/>
      <c r="FU7" s="341"/>
      <c r="FV7" s="341"/>
      <c r="FW7" s="341"/>
      <c r="FX7" s="341"/>
      <c r="FY7" s="341"/>
      <c r="FZ7" s="341"/>
      <c r="GA7" s="341"/>
      <c r="GB7" s="341"/>
      <c r="GC7" s="341"/>
      <c r="GD7" s="341"/>
      <c r="GE7" s="341"/>
      <c r="GF7" s="341"/>
      <c r="GG7" s="341"/>
      <c r="GH7" s="341"/>
      <c r="GI7" s="341"/>
      <c r="GJ7" s="341"/>
      <c r="GK7" s="341"/>
      <c r="GL7" s="341"/>
      <c r="GM7" s="341"/>
      <c r="GN7" s="341"/>
      <c r="GO7" s="341"/>
      <c r="GP7" s="341"/>
      <c r="GQ7" s="341"/>
      <c r="GR7" s="341"/>
      <c r="GS7" s="341"/>
      <c r="GT7" s="341"/>
      <c r="GU7" s="341"/>
      <c r="GV7" s="341"/>
      <c r="GW7" s="341"/>
      <c r="GX7" s="341"/>
      <c r="GY7" s="341"/>
      <c r="GZ7" s="341"/>
      <c r="HA7" s="341"/>
      <c r="HB7" s="341"/>
      <c r="HC7" s="341"/>
      <c r="HD7" s="341"/>
      <c r="HE7" s="341"/>
      <c r="HF7" s="341"/>
      <c r="HG7" s="341"/>
      <c r="HH7" s="341"/>
      <c r="HI7" s="341"/>
      <c r="HJ7" s="341"/>
      <c r="HK7" s="341"/>
      <c r="HL7" s="341"/>
      <c r="HM7" s="341"/>
      <c r="HN7" s="341"/>
      <c r="HO7" s="341"/>
      <c r="HP7" s="341"/>
      <c r="HQ7" s="341"/>
      <c r="HR7" s="341"/>
      <c r="HS7" s="341"/>
      <c r="HT7" s="341"/>
      <c r="HU7" s="341"/>
      <c r="HV7" s="341"/>
      <c r="HW7" s="341"/>
      <c r="HX7" s="341"/>
      <c r="HY7" s="341"/>
      <c r="HZ7" s="341"/>
      <c r="IA7" s="341"/>
      <c r="IB7" s="341"/>
      <c r="IC7" s="341"/>
      <c r="ID7" s="341"/>
      <c r="IE7" s="341"/>
      <c r="IF7" s="341"/>
      <c r="IG7" s="341"/>
      <c r="IH7" s="341"/>
      <c r="II7" s="341"/>
      <c r="IJ7" s="341"/>
      <c r="IK7" s="341"/>
      <c r="IL7" s="341"/>
      <c r="IM7" s="341"/>
      <c r="IN7" s="341"/>
      <c r="IO7" s="341"/>
      <c r="IP7" s="341"/>
      <c r="IQ7" s="341"/>
      <c r="IR7" s="341"/>
      <c r="IS7" s="341"/>
      <c r="IT7" s="341"/>
      <c r="IU7" s="341"/>
      <c r="IV7" s="341"/>
      <c r="IW7" s="341"/>
      <c r="IX7" s="341"/>
      <c r="IY7" s="341"/>
      <c r="IZ7" s="341"/>
      <c r="JA7" s="341"/>
      <c r="JB7" s="341"/>
      <c r="JC7" s="341"/>
      <c r="JD7" s="341"/>
      <c r="JE7" s="341"/>
      <c r="JF7" s="341"/>
      <c r="JG7" s="341"/>
      <c r="JH7" s="341"/>
      <c r="JI7" s="341"/>
      <c r="JJ7" s="341"/>
      <c r="JK7" s="341"/>
      <c r="JL7" s="341"/>
      <c r="JM7" s="341"/>
      <c r="JN7" s="341"/>
      <c r="JO7" s="341"/>
      <c r="JP7" s="341"/>
      <c r="JQ7" s="341"/>
      <c r="JR7" s="341"/>
      <c r="JS7" s="341"/>
      <c r="JT7" s="341"/>
      <c r="JU7" s="341"/>
      <c r="JV7" s="341"/>
      <c r="JW7" s="341"/>
      <c r="JX7" s="341"/>
      <c r="JY7" s="341"/>
      <c r="JZ7" s="341"/>
      <c r="KA7" s="341"/>
      <c r="KB7" s="341"/>
      <c r="KC7" s="341"/>
      <c r="KD7" s="341"/>
      <c r="KE7" s="341"/>
      <c r="KF7" s="341"/>
      <c r="KG7" s="341"/>
      <c r="KH7" s="341"/>
      <c r="KI7" s="341"/>
      <c r="KJ7" s="341"/>
      <c r="KK7" s="341"/>
      <c r="KL7" s="341"/>
      <c r="KM7" s="341"/>
      <c r="KN7" s="341"/>
      <c r="KO7" s="341"/>
      <c r="KP7" s="341"/>
      <c r="KQ7" s="341"/>
      <c r="KR7" s="341"/>
      <c r="KS7" s="341"/>
      <c r="KT7" s="341"/>
      <c r="KU7" s="341"/>
      <c r="KV7" s="341"/>
      <c r="KW7" s="341"/>
      <c r="KX7" s="341"/>
      <c r="KY7" s="341"/>
      <c r="KZ7" s="341"/>
      <c r="LA7" s="341"/>
      <c r="LB7" s="341"/>
      <c r="LC7" s="341"/>
      <c r="LD7" s="341"/>
      <c r="LE7" s="341"/>
      <c r="LF7" s="341"/>
      <c r="LG7" s="341"/>
      <c r="LH7" s="341"/>
      <c r="LI7" s="341"/>
      <c r="LJ7" s="341"/>
      <c r="LK7" s="341"/>
      <c r="LL7" s="341"/>
      <c r="LM7" s="341"/>
      <c r="LN7" s="341"/>
      <c r="LO7" s="341"/>
      <c r="LP7" s="341"/>
      <c r="LQ7" s="341"/>
      <c r="LR7" s="341"/>
      <c r="LS7" s="341"/>
      <c r="LT7" s="341"/>
      <c r="LU7" s="341"/>
      <c r="LV7" s="341"/>
      <c r="LW7" s="341"/>
      <c r="LX7" s="341"/>
      <c r="LY7" s="341"/>
      <c r="LZ7" s="341"/>
      <c r="MA7" s="341"/>
      <c r="MB7" s="341"/>
      <c r="MC7" s="341"/>
      <c r="MD7" s="341"/>
      <c r="ME7" s="341"/>
      <c r="MF7" s="341"/>
      <c r="MG7" s="341"/>
      <c r="MH7" s="341"/>
      <c r="MI7" s="341"/>
      <c r="MJ7" s="341"/>
      <c r="MK7" s="341"/>
      <c r="ML7" s="341"/>
      <c r="MM7" s="341"/>
      <c r="MN7" s="341"/>
      <c r="MO7" s="341"/>
      <c r="MP7" s="341"/>
      <c r="MQ7" s="341"/>
      <c r="MR7" s="341"/>
      <c r="MS7" s="341"/>
      <c r="MT7" s="341"/>
      <c r="MU7" s="341"/>
      <c r="MV7" s="341"/>
      <c r="MW7" s="341"/>
      <c r="MX7" s="341"/>
      <c r="MY7" s="341"/>
      <c r="MZ7" s="341"/>
      <c r="NA7" s="341"/>
      <c r="NB7" s="341"/>
      <c r="NC7" s="341"/>
      <c r="ND7" s="341"/>
      <c r="NE7" s="341"/>
      <c r="NF7" s="341"/>
      <c r="NG7" s="341"/>
      <c r="NH7" s="341"/>
      <c r="NI7" s="341"/>
      <c r="NJ7" s="341"/>
      <c r="NK7" s="341"/>
      <c r="NL7" s="341"/>
      <c r="NM7" s="341"/>
      <c r="NN7" s="341"/>
      <c r="NO7" s="341"/>
      <c r="NP7" s="341"/>
      <c r="NQ7" s="341"/>
      <c r="NR7" s="341"/>
      <c r="NS7" s="341"/>
      <c r="NT7" s="341"/>
      <c r="NU7" s="341"/>
      <c r="NV7" s="341"/>
      <c r="NW7" s="341"/>
      <c r="NX7" s="341"/>
      <c r="NY7" s="341"/>
      <c r="NZ7" s="341"/>
      <c r="OA7" s="341"/>
      <c r="OB7" s="341"/>
      <c r="OC7" s="341"/>
      <c r="OD7" s="341"/>
      <c r="OE7" s="341"/>
      <c r="OF7" s="341"/>
      <c r="OG7" s="341"/>
      <c r="OH7" s="341"/>
      <c r="OI7" s="341"/>
      <c r="OJ7" s="341"/>
      <c r="OK7" s="341"/>
      <c r="OL7" s="341"/>
      <c r="OM7" s="341"/>
      <c r="ON7" s="341"/>
      <c r="OO7" s="341"/>
      <c r="OP7" s="341"/>
      <c r="OQ7" s="341"/>
      <c r="OR7" s="341"/>
      <c r="OS7" s="341"/>
      <c r="OT7" s="341"/>
      <c r="OU7" s="341"/>
      <c r="OV7" s="341"/>
      <c r="OW7" s="341"/>
      <c r="OX7" s="341"/>
      <c r="OY7" s="341"/>
      <c r="OZ7" s="341"/>
      <c r="PA7" s="341"/>
      <c r="PB7" s="341"/>
      <c r="PC7" s="341"/>
      <c r="PD7" s="341"/>
      <c r="PE7" s="341"/>
      <c r="PF7" s="341"/>
      <c r="PG7" s="341"/>
      <c r="PH7" s="341"/>
      <c r="PI7" s="341"/>
      <c r="PJ7" s="341"/>
      <c r="PK7" s="341"/>
      <c r="PL7" s="341"/>
      <c r="PM7" s="341"/>
      <c r="PN7" s="341"/>
      <c r="PO7" s="341"/>
      <c r="PP7" s="341"/>
      <c r="PQ7" s="341"/>
      <c r="PR7" s="341"/>
      <c r="PS7" s="341"/>
      <c r="PT7" s="341"/>
      <c r="PU7" s="341"/>
      <c r="PV7" s="341"/>
      <c r="PW7" s="341"/>
      <c r="PX7" s="341"/>
      <c r="PY7" s="341"/>
      <c r="PZ7" s="341"/>
      <c r="QA7" s="341"/>
      <c r="QB7" s="341"/>
      <c r="QC7" s="341"/>
      <c r="QD7" s="341"/>
      <c r="QE7" s="341"/>
      <c r="QF7" s="341"/>
      <c r="QG7" s="341"/>
    </row>
    <row r="8" spans="1:449" s="235" customFormat="1">
      <c r="A8" s="351"/>
      <c r="B8" s="94" t="s">
        <v>177</v>
      </c>
      <c r="C8" s="1009" t="s">
        <v>173</v>
      </c>
      <c r="D8" s="224">
        <v>18</v>
      </c>
      <c r="E8" s="364">
        <f>(L8/$L$10)*D8</f>
        <v>0.52046493530457061</v>
      </c>
      <c r="F8" s="106" t="s">
        <v>162</v>
      </c>
      <c r="G8" s="403">
        <v>125</v>
      </c>
      <c r="H8" s="362">
        <v>173</v>
      </c>
      <c r="I8" s="327">
        <v>800</v>
      </c>
      <c r="J8" s="327">
        <v>1526</v>
      </c>
      <c r="K8" s="327">
        <f>IF(J8&gt;I8,J8-I8,0)</f>
        <v>726</v>
      </c>
      <c r="L8" s="94">
        <f>H8*G8</f>
        <v>21625</v>
      </c>
      <c r="M8" s="225">
        <v>0.03</v>
      </c>
      <c r="N8" s="327">
        <f>M8*$N$10</f>
        <v>17365.895400000001</v>
      </c>
      <c r="O8" s="327">
        <f>I8*G8</f>
        <v>100000</v>
      </c>
      <c r="P8" s="327">
        <f>K8*G8</f>
        <v>90750</v>
      </c>
      <c r="Q8" s="327">
        <f>O8+P8</f>
        <v>190750</v>
      </c>
      <c r="R8" s="327">
        <v>0</v>
      </c>
      <c r="S8" s="327">
        <f>N8+Q8+R8</f>
        <v>208115.89540000001</v>
      </c>
      <c r="T8" s="327">
        <f>O8+N8</f>
        <v>117365.89540000001</v>
      </c>
      <c r="U8" s="327">
        <v>0</v>
      </c>
      <c r="V8" s="326">
        <f>T8/(1+$C$2)^1</f>
        <v>108873.74341372913</v>
      </c>
      <c r="W8" s="326">
        <f>S8/(1+$C$2)^1</f>
        <v>193057.41688311688</v>
      </c>
      <c r="X8" s="326">
        <f>U8/(1+$C$2)^1</f>
        <v>0</v>
      </c>
      <c r="Y8" s="396">
        <f>IF(L8=0,0,(HLOOKUP(F8,GasAvoidedCosts!$C$6:$N$36,D8+1,FALSE)))</f>
        <v>8.273893819205755</v>
      </c>
      <c r="Z8" s="327">
        <f>Y8*L8</f>
        <v>178922.95384032445</v>
      </c>
      <c r="AA8" s="319">
        <f t="shared" si="0"/>
        <v>0.92678622105800845</v>
      </c>
      <c r="AB8" s="319">
        <f t="shared" si="1"/>
        <v>1.6433985663595914</v>
      </c>
      <c r="AC8" s="1286"/>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1"/>
      <c r="BS8" s="341"/>
      <c r="BT8" s="341"/>
      <c r="BU8" s="341"/>
      <c r="BV8" s="341"/>
      <c r="BW8" s="341"/>
      <c r="BX8" s="341"/>
      <c r="BY8" s="341"/>
      <c r="BZ8" s="341"/>
      <c r="CA8" s="341"/>
      <c r="CB8" s="341"/>
      <c r="CC8" s="341"/>
      <c r="CD8" s="341"/>
      <c r="CE8" s="341"/>
      <c r="CF8" s="341"/>
      <c r="CG8" s="341"/>
      <c r="CH8" s="341"/>
      <c r="CI8" s="341"/>
      <c r="CJ8" s="341"/>
      <c r="CK8" s="341"/>
      <c r="CL8" s="341"/>
      <c r="CM8" s="341"/>
      <c r="CN8" s="341"/>
      <c r="CO8" s="341"/>
      <c r="CP8" s="341"/>
      <c r="CQ8" s="341"/>
      <c r="CR8" s="341"/>
      <c r="CS8" s="341"/>
      <c r="CT8" s="341"/>
      <c r="CU8" s="341"/>
      <c r="CV8" s="341"/>
      <c r="CW8" s="341"/>
      <c r="CX8" s="341"/>
      <c r="CY8" s="341"/>
      <c r="CZ8" s="341"/>
      <c r="DA8" s="341"/>
      <c r="DB8" s="341"/>
      <c r="DC8" s="341"/>
      <c r="DD8" s="341"/>
      <c r="DE8" s="341"/>
      <c r="DF8" s="341"/>
      <c r="DG8" s="341"/>
      <c r="DH8" s="341"/>
      <c r="DI8" s="341"/>
      <c r="DJ8" s="341"/>
      <c r="DK8" s="341"/>
      <c r="DL8" s="341"/>
      <c r="DM8" s="341"/>
      <c r="DN8" s="341"/>
      <c r="DO8" s="341"/>
      <c r="DP8" s="341"/>
      <c r="DQ8" s="341"/>
      <c r="DR8" s="341"/>
      <c r="DS8" s="341"/>
      <c r="DT8" s="341"/>
      <c r="DU8" s="341"/>
      <c r="DV8" s="341"/>
      <c r="DW8" s="341"/>
      <c r="DX8" s="341"/>
      <c r="DY8" s="341"/>
      <c r="DZ8" s="341"/>
      <c r="EA8" s="341"/>
      <c r="EB8" s="341"/>
      <c r="EC8" s="341"/>
      <c r="ED8" s="341"/>
      <c r="EE8" s="341"/>
      <c r="EF8" s="341"/>
      <c r="EG8" s="341"/>
      <c r="EH8" s="341"/>
      <c r="EI8" s="341"/>
      <c r="EJ8" s="341"/>
      <c r="EK8" s="341"/>
      <c r="EL8" s="341"/>
      <c r="EM8" s="341"/>
      <c r="EN8" s="341"/>
      <c r="EO8" s="341"/>
      <c r="EP8" s="341"/>
      <c r="EQ8" s="341"/>
      <c r="ER8" s="341"/>
      <c r="ES8" s="341"/>
      <c r="ET8" s="341"/>
      <c r="EU8" s="341"/>
      <c r="EV8" s="341"/>
      <c r="EW8" s="341"/>
      <c r="EX8" s="341"/>
      <c r="EY8" s="341"/>
      <c r="EZ8" s="341"/>
      <c r="FA8" s="341"/>
      <c r="FB8" s="341"/>
      <c r="FC8" s="341"/>
      <c r="FD8" s="341"/>
      <c r="FE8" s="341"/>
      <c r="FF8" s="341"/>
      <c r="FG8" s="341"/>
      <c r="FH8" s="341"/>
      <c r="FI8" s="341"/>
      <c r="FJ8" s="341"/>
      <c r="FK8" s="341"/>
      <c r="FL8" s="341"/>
      <c r="FM8" s="341"/>
      <c r="FN8" s="341"/>
      <c r="FO8" s="341"/>
      <c r="FP8" s="341"/>
      <c r="FQ8" s="341"/>
      <c r="FR8" s="341"/>
      <c r="FS8" s="341"/>
      <c r="FT8" s="341"/>
      <c r="FU8" s="341"/>
      <c r="FV8" s="341"/>
      <c r="FW8" s="341"/>
      <c r="FX8" s="341"/>
      <c r="FY8" s="341"/>
      <c r="FZ8" s="341"/>
      <c r="GA8" s="341"/>
      <c r="GB8" s="341"/>
      <c r="GC8" s="341"/>
      <c r="GD8" s="341"/>
      <c r="GE8" s="341"/>
      <c r="GF8" s="341"/>
      <c r="GG8" s="341"/>
      <c r="GH8" s="341"/>
      <c r="GI8" s="341"/>
      <c r="GJ8" s="341"/>
      <c r="GK8" s="341"/>
      <c r="GL8" s="341"/>
      <c r="GM8" s="341"/>
      <c r="GN8" s="341"/>
      <c r="GO8" s="341"/>
      <c r="GP8" s="341"/>
      <c r="GQ8" s="341"/>
      <c r="GR8" s="341"/>
      <c r="GS8" s="341"/>
      <c r="GT8" s="341"/>
      <c r="GU8" s="341"/>
      <c r="GV8" s="341"/>
      <c r="GW8" s="341"/>
      <c r="GX8" s="341"/>
      <c r="GY8" s="341"/>
      <c r="GZ8" s="341"/>
      <c r="HA8" s="341"/>
      <c r="HB8" s="341"/>
      <c r="HC8" s="341"/>
      <c r="HD8" s="341"/>
      <c r="HE8" s="341"/>
      <c r="HF8" s="341"/>
      <c r="HG8" s="341"/>
      <c r="HH8" s="341"/>
      <c r="HI8" s="341"/>
      <c r="HJ8" s="341"/>
      <c r="HK8" s="341"/>
      <c r="HL8" s="341"/>
      <c r="HM8" s="341"/>
      <c r="HN8" s="341"/>
      <c r="HO8" s="341"/>
      <c r="HP8" s="341"/>
      <c r="HQ8" s="341"/>
      <c r="HR8" s="341"/>
      <c r="HS8" s="341"/>
      <c r="HT8" s="341"/>
      <c r="HU8" s="341"/>
      <c r="HV8" s="341"/>
      <c r="HW8" s="341"/>
      <c r="HX8" s="341"/>
      <c r="HY8" s="341"/>
      <c r="HZ8" s="341"/>
      <c r="IA8" s="341"/>
      <c r="IB8" s="341"/>
      <c r="IC8" s="341"/>
      <c r="ID8" s="341"/>
      <c r="IE8" s="341"/>
      <c r="IF8" s="341"/>
      <c r="IG8" s="341"/>
      <c r="IH8" s="341"/>
      <c r="II8" s="341"/>
      <c r="IJ8" s="341"/>
      <c r="IK8" s="341"/>
      <c r="IL8" s="341"/>
      <c r="IM8" s="341"/>
      <c r="IN8" s="341"/>
      <c r="IO8" s="341"/>
      <c r="IP8" s="341"/>
      <c r="IQ8" s="341"/>
      <c r="IR8" s="341"/>
      <c r="IS8" s="341"/>
      <c r="IT8" s="341"/>
      <c r="IU8" s="341"/>
      <c r="IV8" s="341"/>
      <c r="IW8" s="341"/>
      <c r="IX8" s="341"/>
      <c r="IY8" s="341"/>
      <c r="IZ8" s="341"/>
      <c r="JA8" s="341"/>
      <c r="JB8" s="341"/>
      <c r="JC8" s="341"/>
      <c r="JD8" s="341"/>
      <c r="JE8" s="341"/>
      <c r="JF8" s="341"/>
      <c r="JG8" s="341"/>
      <c r="JH8" s="341"/>
      <c r="JI8" s="341"/>
      <c r="JJ8" s="341"/>
      <c r="JK8" s="341"/>
      <c r="JL8" s="341"/>
      <c r="JM8" s="341"/>
      <c r="JN8" s="341"/>
      <c r="JO8" s="341"/>
      <c r="JP8" s="341"/>
      <c r="JQ8" s="341"/>
      <c r="JR8" s="341"/>
      <c r="JS8" s="341"/>
      <c r="JT8" s="341"/>
      <c r="JU8" s="341"/>
      <c r="JV8" s="341"/>
      <c r="JW8" s="341"/>
      <c r="JX8" s="341"/>
      <c r="JY8" s="341"/>
      <c r="JZ8" s="341"/>
      <c r="KA8" s="341"/>
      <c r="KB8" s="341"/>
      <c r="KC8" s="341"/>
      <c r="KD8" s="341"/>
      <c r="KE8" s="341"/>
      <c r="KF8" s="341"/>
      <c r="KG8" s="341"/>
      <c r="KH8" s="341"/>
      <c r="KI8" s="341"/>
      <c r="KJ8" s="341"/>
      <c r="KK8" s="341"/>
      <c r="KL8" s="341"/>
      <c r="KM8" s="341"/>
      <c r="KN8" s="341"/>
      <c r="KO8" s="341"/>
      <c r="KP8" s="341"/>
      <c r="KQ8" s="341"/>
      <c r="KR8" s="341"/>
      <c r="KS8" s="341"/>
      <c r="KT8" s="341"/>
      <c r="KU8" s="341"/>
      <c r="KV8" s="341"/>
      <c r="KW8" s="341"/>
      <c r="KX8" s="341"/>
      <c r="KY8" s="341"/>
      <c r="KZ8" s="341"/>
      <c r="LA8" s="341"/>
      <c r="LB8" s="341"/>
      <c r="LC8" s="341"/>
      <c r="LD8" s="341"/>
      <c r="LE8" s="341"/>
      <c r="LF8" s="341"/>
      <c r="LG8" s="341"/>
      <c r="LH8" s="341"/>
      <c r="LI8" s="341"/>
      <c r="LJ8" s="341"/>
      <c r="LK8" s="341"/>
      <c r="LL8" s="341"/>
      <c r="LM8" s="341"/>
      <c r="LN8" s="341"/>
      <c r="LO8" s="341"/>
      <c r="LP8" s="341"/>
      <c r="LQ8" s="341"/>
      <c r="LR8" s="341"/>
      <c r="LS8" s="341"/>
      <c r="LT8" s="341"/>
      <c r="LU8" s="341"/>
      <c r="LV8" s="341"/>
      <c r="LW8" s="341"/>
      <c r="LX8" s="341"/>
      <c r="LY8" s="341"/>
      <c r="LZ8" s="341"/>
      <c r="MA8" s="341"/>
      <c r="MB8" s="341"/>
      <c r="MC8" s="341"/>
      <c r="MD8" s="341"/>
      <c r="ME8" s="341"/>
      <c r="MF8" s="341"/>
      <c r="MG8" s="341"/>
      <c r="MH8" s="341"/>
      <c r="MI8" s="341"/>
      <c r="MJ8" s="341"/>
      <c r="MK8" s="341"/>
      <c r="ML8" s="341"/>
      <c r="MM8" s="341"/>
      <c r="MN8" s="341"/>
      <c r="MO8" s="341"/>
      <c r="MP8" s="341"/>
      <c r="MQ8" s="341"/>
      <c r="MR8" s="341"/>
      <c r="MS8" s="341"/>
      <c r="MT8" s="341"/>
      <c r="MU8" s="341"/>
      <c r="MV8" s="341"/>
      <c r="MW8" s="341"/>
      <c r="MX8" s="341"/>
      <c r="MY8" s="341"/>
      <c r="MZ8" s="341"/>
      <c r="NA8" s="341"/>
      <c r="NB8" s="341"/>
      <c r="NC8" s="341"/>
      <c r="ND8" s="341"/>
      <c r="NE8" s="341"/>
      <c r="NF8" s="341"/>
      <c r="NG8" s="341"/>
      <c r="NH8" s="341"/>
      <c r="NI8" s="341"/>
      <c r="NJ8" s="341"/>
      <c r="NK8" s="341"/>
      <c r="NL8" s="341"/>
      <c r="NM8" s="341"/>
      <c r="NN8" s="341"/>
      <c r="NO8" s="341"/>
      <c r="NP8" s="341"/>
      <c r="NQ8" s="341"/>
      <c r="NR8" s="341"/>
      <c r="NS8" s="341"/>
      <c r="NT8" s="341"/>
      <c r="NU8" s="341"/>
      <c r="NV8" s="341"/>
      <c r="NW8" s="341"/>
      <c r="NX8" s="341"/>
      <c r="NY8" s="341"/>
      <c r="NZ8" s="341"/>
      <c r="OA8" s="341"/>
      <c r="OB8" s="341"/>
      <c r="OC8" s="341"/>
      <c r="OD8" s="341"/>
      <c r="OE8" s="341"/>
      <c r="OF8" s="341"/>
      <c r="OG8" s="341"/>
      <c r="OH8" s="341"/>
      <c r="OI8" s="341"/>
      <c r="OJ8" s="341"/>
      <c r="OK8" s="341"/>
      <c r="OL8" s="341"/>
      <c r="OM8" s="341"/>
      <c r="ON8" s="341"/>
      <c r="OO8" s="341"/>
      <c r="OP8" s="341"/>
      <c r="OQ8" s="341"/>
      <c r="OR8" s="341"/>
      <c r="OS8" s="341"/>
      <c r="OT8" s="341"/>
      <c r="OU8" s="341"/>
      <c r="OV8" s="341"/>
      <c r="OW8" s="341"/>
      <c r="OX8" s="341"/>
      <c r="OY8" s="341"/>
      <c r="OZ8" s="341"/>
      <c r="PA8" s="341"/>
      <c r="PB8" s="341"/>
      <c r="PC8" s="341"/>
      <c r="PD8" s="341"/>
      <c r="PE8" s="341"/>
      <c r="PF8" s="341"/>
      <c r="PG8" s="341"/>
      <c r="PH8" s="341"/>
      <c r="PI8" s="341"/>
      <c r="PJ8" s="341"/>
      <c r="PK8" s="341"/>
      <c r="PL8" s="341"/>
      <c r="PM8" s="341"/>
      <c r="PN8" s="341"/>
      <c r="PO8" s="341"/>
      <c r="PP8" s="341"/>
      <c r="PQ8" s="341"/>
      <c r="PR8" s="341"/>
      <c r="PS8" s="341"/>
      <c r="PT8" s="341"/>
      <c r="PU8" s="341"/>
      <c r="PV8" s="341"/>
      <c r="PW8" s="341"/>
      <c r="PX8" s="341"/>
      <c r="PY8" s="341"/>
      <c r="PZ8" s="341"/>
      <c r="QA8" s="341"/>
      <c r="QB8" s="341"/>
      <c r="QC8" s="341"/>
      <c r="QD8" s="341"/>
      <c r="QE8" s="341"/>
      <c r="QF8" s="341"/>
      <c r="QG8" s="341"/>
    </row>
    <row r="9" spans="1:449" s="237" customFormat="1">
      <c r="A9" s="351"/>
      <c r="B9" s="94"/>
      <c r="C9" s="192"/>
      <c r="D9" s="94"/>
      <c r="E9" s="1010"/>
      <c r="F9" s="94"/>
      <c r="G9" s="94"/>
      <c r="H9" s="94"/>
      <c r="I9" s="1011"/>
      <c r="J9" s="1011"/>
      <c r="K9" s="1011"/>
      <c r="L9" s="94"/>
      <c r="M9" s="1012"/>
      <c r="N9" s="1011"/>
      <c r="O9" s="1011"/>
      <c r="P9" s="1011"/>
      <c r="Q9" s="1011"/>
      <c r="R9" s="326"/>
      <c r="S9" s="1011"/>
      <c r="T9" s="1011"/>
      <c r="U9" s="1011"/>
      <c r="V9" s="1011"/>
      <c r="W9" s="1011"/>
      <c r="X9" s="1011"/>
      <c r="Y9" s="1011"/>
      <c r="Z9" s="1011"/>
      <c r="AA9" s="319"/>
      <c r="AB9" s="319"/>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1"/>
      <c r="BS9" s="341"/>
      <c r="BT9" s="341"/>
      <c r="BU9" s="341"/>
      <c r="BV9" s="341"/>
      <c r="BW9" s="341"/>
      <c r="BX9" s="341"/>
      <c r="BY9" s="341"/>
      <c r="BZ9" s="341"/>
      <c r="CA9" s="341"/>
      <c r="CB9" s="341"/>
      <c r="CC9" s="341"/>
      <c r="CD9" s="341"/>
      <c r="CE9" s="341"/>
      <c r="CF9" s="341"/>
      <c r="CG9" s="341"/>
      <c r="CH9" s="341"/>
      <c r="CI9" s="341"/>
      <c r="CJ9" s="341"/>
      <c r="CK9" s="341"/>
      <c r="CL9" s="341"/>
      <c r="CM9" s="341"/>
      <c r="CN9" s="341"/>
      <c r="CO9" s="341"/>
      <c r="CP9" s="341"/>
      <c r="CQ9" s="341"/>
      <c r="CR9" s="341"/>
      <c r="CS9" s="341"/>
      <c r="CT9" s="341"/>
      <c r="CU9" s="341"/>
      <c r="CV9" s="341"/>
      <c r="CW9" s="341"/>
      <c r="CX9" s="341"/>
      <c r="CY9" s="341"/>
      <c r="CZ9" s="341"/>
      <c r="DA9" s="341"/>
      <c r="DB9" s="341"/>
      <c r="DC9" s="341"/>
      <c r="DD9" s="341"/>
      <c r="DE9" s="341"/>
      <c r="DF9" s="341"/>
      <c r="DG9" s="341"/>
      <c r="DH9" s="341"/>
      <c r="DI9" s="341"/>
      <c r="DJ9" s="341"/>
      <c r="DK9" s="341"/>
      <c r="DL9" s="341"/>
      <c r="DM9" s="341"/>
      <c r="DN9" s="341"/>
      <c r="DO9" s="341"/>
      <c r="DP9" s="341"/>
      <c r="DQ9" s="341"/>
      <c r="DR9" s="341"/>
      <c r="DS9" s="341"/>
      <c r="DT9" s="341"/>
      <c r="DU9" s="341"/>
      <c r="DV9" s="341"/>
      <c r="DW9" s="341"/>
      <c r="DX9" s="341"/>
      <c r="DY9" s="341"/>
      <c r="DZ9" s="341"/>
      <c r="EA9" s="341"/>
      <c r="EB9" s="341"/>
      <c r="EC9" s="341"/>
      <c r="ED9" s="341"/>
      <c r="EE9" s="341"/>
      <c r="EF9" s="341"/>
      <c r="EG9" s="341"/>
      <c r="EH9" s="341"/>
      <c r="EI9" s="341"/>
      <c r="EJ9" s="341"/>
      <c r="EK9" s="341"/>
      <c r="EL9" s="341"/>
      <c r="EM9" s="341"/>
      <c r="EN9" s="341"/>
      <c r="EO9" s="341"/>
      <c r="EP9" s="341"/>
      <c r="EQ9" s="341"/>
      <c r="ER9" s="341"/>
      <c r="ES9" s="341"/>
      <c r="ET9" s="341"/>
      <c r="EU9" s="341"/>
      <c r="EV9" s="341"/>
      <c r="EW9" s="341"/>
      <c r="EX9" s="341"/>
      <c r="EY9" s="341"/>
      <c r="EZ9" s="341"/>
      <c r="FA9" s="341"/>
      <c r="FB9" s="341"/>
      <c r="FC9" s="341"/>
      <c r="FD9" s="341"/>
      <c r="FE9" s="341"/>
      <c r="FF9" s="341"/>
      <c r="FG9" s="341"/>
      <c r="FH9" s="341"/>
      <c r="FI9" s="341"/>
      <c r="FJ9" s="341"/>
      <c r="FK9" s="341"/>
      <c r="FL9" s="341"/>
      <c r="FM9" s="341"/>
      <c r="FN9" s="341"/>
      <c r="FO9" s="341"/>
      <c r="FP9" s="341"/>
      <c r="FQ9" s="341"/>
      <c r="FR9" s="341"/>
      <c r="FS9" s="341"/>
      <c r="FT9" s="341"/>
      <c r="FU9" s="341"/>
      <c r="FV9" s="341"/>
      <c r="FW9" s="341"/>
      <c r="FX9" s="341"/>
      <c r="FY9" s="341"/>
      <c r="FZ9" s="341"/>
      <c r="GA9" s="341"/>
      <c r="GB9" s="341"/>
      <c r="GC9" s="341"/>
      <c r="GD9" s="341"/>
      <c r="GE9" s="341"/>
      <c r="GF9" s="341"/>
      <c r="GG9" s="341"/>
      <c r="GH9" s="341"/>
      <c r="GI9" s="341"/>
      <c r="GJ9" s="341"/>
      <c r="GK9" s="341"/>
      <c r="GL9" s="341"/>
      <c r="GM9" s="341"/>
      <c r="GN9" s="341"/>
      <c r="GO9" s="341"/>
      <c r="GP9" s="341"/>
      <c r="GQ9" s="341"/>
      <c r="GR9" s="341"/>
      <c r="GS9" s="341"/>
      <c r="GT9" s="341"/>
      <c r="GU9" s="341"/>
      <c r="GV9" s="341"/>
      <c r="GW9" s="341"/>
      <c r="GX9" s="341"/>
      <c r="GY9" s="341"/>
      <c r="GZ9" s="341"/>
      <c r="HA9" s="341"/>
      <c r="HB9" s="341"/>
      <c r="HC9" s="341"/>
      <c r="HD9" s="341"/>
      <c r="HE9" s="341"/>
      <c r="HF9" s="341"/>
      <c r="HG9" s="341"/>
      <c r="HH9" s="341"/>
      <c r="HI9" s="341"/>
      <c r="HJ9" s="341"/>
      <c r="HK9" s="341"/>
      <c r="HL9" s="341"/>
      <c r="HM9" s="341"/>
      <c r="HN9" s="341"/>
      <c r="HO9" s="341"/>
      <c r="HP9" s="341"/>
      <c r="HQ9" s="341"/>
      <c r="HR9" s="341"/>
      <c r="HS9" s="341"/>
      <c r="HT9" s="341"/>
      <c r="HU9" s="341"/>
      <c r="HV9" s="341"/>
      <c r="HW9" s="341"/>
      <c r="HX9" s="341"/>
      <c r="HY9" s="341"/>
      <c r="HZ9" s="341"/>
      <c r="IA9" s="341"/>
      <c r="IB9" s="341"/>
      <c r="IC9" s="341"/>
      <c r="ID9" s="341"/>
      <c r="IE9" s="341"/>
      <c r="IF9" s="341"/>
      <c r="IG9" s="341"/>
      <c r="IH9" s="341"/>
      <c r="II9" s="341"/>
      <c r="IJ9" s="341"/>
      <c r="IK9" s="341"/>
      <c r="IL9" s="341"/>
      <c r="IM9" s="341"/>
      <c r="IN9" s="341"/>
      <c r="IO9" s="341"/>
      <c r="IP9" s="341"/>
      <c r="IQ9" s="341"/>
      <c r="IR9" s="341"/>
      <c r="IS9" s="341"/>
      <c r="IT9" s="341"/>
      <c r="IU9" s="341"/>
      <c r="IV9" s="341"/>
      <c r="IW9" s="341"/>
      <c r="IX9" s="341"/>
      <c r="IY9" s="341"/>
      <c r="IZ9" s="341"/>
      <c r="JA9" s="341"/>
      <c r="JB9" s="341"/>
      <c r="JC9" s="341"/>
      <c r="JD9" s="341"/>
      <c r="JE9" s="341"/>
      <c r="JF9" s="341"/>
      <c r="JG9" s="341"/>
      <c r="JH9" s="341"/>
      <c r="JI9" s="341"/>
      <c r="JJ9" s="341"/>
      <c r="JK9" s="341"/>
      <c r="JL9" s="341"/>
      <c r="JM9" s="341"/>
      <c r="JN9" s="341"/>
      <c r="JO9" s="341"/>
      <c r="JP9" s="341"/>
      <c r="JQ9" s="341"/>
      <c r="JR9" s="341"/>
      <c r="JS9" s="341"/>
      <c r="JT9" s="341"/>
      <c r="JU9" s="341"/>
      <c r="JV9" s="341"/>
      <c r="JW9" s="341"/>
      <c r="JX9" s="341"/>
      <c r="JY9" s="341"/>
      <c r="JZ9" s="341"/>
      <c r="KA9" s="341"/>
      <c r="KB9" s="341"/>
      <c r="KC9" s="341"/>
      <c r="KD9" s="341"/>
      <c r="KE9" s="341"/>
      <c r="KF9" s="341"/>
      <c r="KG9" s="341"/>
      <c r="KH9" s="341"/>
      <c r="KI9" s="341"/>
      <c r="KJ9" s="341"/>
      <c r="KK9" s="341"/>
      <c r="KL9" s="341"/>
      <c r="KM9" s="341"/>
      <c r="KN9" s="341"/>
      <c r="KO9" s="341"/>
      <c r="KP9" s="341"/>
      <c r="KQ9" s="341"/>
      <c r="KR9" s="341"/>
      <c r="KS9" s="341"/>
      <c r="KT9" s="341"/>
      <c r="KU9" s="341"/>
      <c r="KV9" s="341"/>
      <c r="KW9" s="341"/>
      <c r="KX9" s="341"/>
      <c r="KY9" s="341"/>
      <c r="KZ9" s="341"/>
      <c r="LA9" s="341"/>
      <c r="LB9" s="341"/>
      <c r="LC9" s="341"/>
      <c r="LD9" s="341"/>
      <c r="LE9" s="341"/>
      <c r="LF9" s="341"/>
      <c r="LG9" s="341"/>
      <c r="LH9" s="341"/>
      <c r="LI9" s="341"/>
      <c r="LJ9" s="341"/>
      <c r="LK9" s="341"/>
      <c r="LL9" s="341"/>
      <c r="LM9" s="341"/>
      <c r="LN9" s="341"/>
      <c r="LO9" s="341"/>
      <c r="LP9" s="341"/>
      <c r="LQ9" s="341"/>
      <c r="LR9" s="341"/>
      <c r="LS9" s="341"/>
      <c r="LT9" s="341"/>
      <c r="LU9" s="341"/>
      <c r="LV9" s="341"/>
      <c r="LW9" s="341"/>
      <c r="LX9" s="341"/>
      <c r="LY9" s="341"/>
      <c r="LZ9" s="341"/>
      <c r="MA9" s="341"/>
      <c r="MB9" s="341"/>
      <c r="MC9" s="341"/>
      <c r="MD9" s="341"/>
      <c r="ME9" s="341"/>
      <c r="MF9" s="341"/>
      <c r="MG9" s="341"/>
      <c r="MH9" s="341"/>
      <c r="MI9" s="341"/>
      <c r="MJ9" s="341"/>
      <c r="MK9" s="341"/>
      <c r="ML9" s="341"/>
      <c r="MM9" s="341"/>
      <c r="MN9" s="341"/>
      <c r="MO9" s="341"/>
      <c r="MP9" s="341"/>
      <c r="MQ9" s="341"/>
      <c r="MR9" s="341"/>
      <c r="MS9" s="341"/>
      <c r="MT9" s="341"/>
      <c r="MU9" s="341"/>
      <c r="MV9" s="341"/>
      <c r="MW9" s="341"/>
      <c r="MX9" s="341"/>
      <c r="MY9" s="341"/>
      <c r="MZ9" s="341"/>
      <c r="NA9" s="341"/>
      <c r="NB9" s="341"/>
      <c r="NC9" s="341"/>
      <c r="ND9" s="341"/>
      <c r="NE9" s="341"/>
      <c r="NF9" s="341"/>
      <c r="NG9" s="341"/>
      <c r="NH9" s="341"/>
      <c r="NI9" s="341"/>
      <c r="NJ9" s="341"/>
      <c r="NK9" s="341"/>
      <c r="NL9" s="341"/>
      <c r="NM9" s="341"/>
      <c r="NN9" s="341"/>
      <c r="NO9" s="341"/>
      <c r="NP9" s="341"/>
      <c r="NQ9" s="341"/>
      <c r="NR9" s="341"/>
      <c r="NS9" s="341"/>
      <c r="NT9" s="341"/>
      <c r="NU9" s="341"/>
      <c r="NV9" s="341"/>
      <c r="NW9" s="341"/>
      <c r="NX9" s="341"/>
      <c r="NY9" s="341"/>
      <c r="NZ9" s="341"/>
      <c r="OA9" s="341"/>
      <c r="OB9" s="341"/>
      <c r="OC9" s="341"/>
      <c r="OD9" s="341"/>
      <c r="OE9" s="341"/>
      <c r="OF9" s="341"/>
      <c r="OG9" s="341"/>
      <c r="OH9" s="341"/>
      <c r="OI9" s="341"/>
      <c r="OJ9" s="341"/>
      <c r="OK9" s="341"/>
      <c r="OL9" s="341"/>
      <c r="OM9" s="341"/>
      <c r="ON9" s="341"/>
      <c r="OO9" s="341"/>
      <c r="OP9" s="341"/>
      <c r="OQ9" s="341"/>
      <c r="OR9" s="341"/>
      <c r="OS9" s="341"/>
      <c r="OT9" s="341"/>
      <c r="OU9" s="341"/>
      <c r="OV9" s="341"/>
      <c r="OW9" s="341"/>
      <c r="OX9" s="341"/>
      <c r="OY9" s="341"/>
      <c r="OZ9" s="341"/>
      <c r="PA9" s="341"/>
      <c r="PB9" s="341"/>
      <c r="PC9" s="341"/>
      <c r="PD9" s="341"/>
      <c r="PE9" s="341"/>
      <c r="PF9" s="341"/>
      <c r="PG9" s="341"/>
      <c r="PH9" s="341"/>
      <c r="PI9" s="341"/>
      <c r="PJ9" s="341"/>
      <c r="PK9" s="341"/>
      <c r="PL9" s="341"/>
      <c r="PM9" s="341"/>
      <c r="PN9" s="341"/>
      <c r="PO9" s="341"/>
      <c r="PP9" s="341"/>
      <c r="PQ9" s="341"/>
      <c r="PR9" s="341"/>
      <c r="PS9" s="341"/>
      <c r="PT9" s="341"/>
      <c r="PU9" s="341"/>
      <c r="PV9" s="341"/>
      <c r="PW9" s="341"/>
      <c r="PX9" s="341"/>
      <c r="PY9" s="341"/>
      <c r="PZ9" s="341"/>
      <c r="QA9" s="341"/>
      <c r="QB9" s="341"/>
      <c r="QC9" s="341"/>
      <c r="QD9" s="341"/>
      <c r="QE9" s="341"/>
      <c r="QF9" s="341"/>
      <c r="QG9" s="341"/>
    </row>
    <row r="10" spans="1:449">
      <c r="B10" s="1005"/>
      <c r="C10" s="1005" t="s">
        <v>174</v>
      </c>
      <c r="D10" s="1005"/>
      <c r="E10" s="1005">
        <f>SUM(E5:E8)</f>
        <v>18.124253732840035</v>
      </c>
      <c r="F10" s="1005"/>
      <c r="G10" s="1005"/>
      <c r="H10" s="1005"/>
      <c r="I10" s="1005"/>
      <c r="J10" s="1005"/>
      <c r="K10" s="1005"/>
      <c r="L10" s="1005">
        <f>SUM(L5:L9)</f>
        <v>747889</v>
      </c>
      <c r="M10" s="1005"/>
      <c r="N10" s="1006">
        <v>578863.18000000005</v>
      </c>
      <c r="O10" s="1006">
        <f t="shared" ref="O10:X10" si="2">SUM(O5:O9)</f>
        <v>1776400</v>
      </c>
      <c r="P10" s="1006">
        <f t="shared" si="2"/>
        <v>2559264</v>
      </c>
      <c r="Q10" s="1006">
        <f t="shared" si="2"/>
        <v>4335664</v>
      </c>
      <c r="R10" s="1006">
        <f t="shared" si="2"/>
        <v>0</v>
      </c>
      <c r="S10" s="1006">
        <f t="shared" si="2"/>
        <v>4914527.1800000006</v>
      </c>
      <c r="T10" s="1006">
        <f t="shared" si="2"/>
        <v>2355263.1799999997</v>
      </c>
      <c r="U10" s="1006">
        <f t="shared" si="2"/>
        <v>0</v>
      </c>
      <c r="V10" s="1006">
        <f t="shared" si="2"/>
        <v>2184845.2504638219</v>
      </c>
      <c r="W10" s="1006">
        <f t="shared" si="2"/>
        <v>4558930.5936920224</v>
      </c>
      <c r="X10" s="1006">
        <f t="shared" si="2"/>
        <v>0</v>
      </c>
      <c r="Y10" s="1006"/>
      <c r="Z10" s="1006">
        <f>SUM(Z5:Z9)</f>
        <v>6217232.9401941588</v>
      </c>
      <c r="AA10" s="1007">
        <f t="shared" si="0"/>
        <v>1.363748101099993</v>
      </c>
      <c r="AB10" s="1007">
        <f t="shared" si="1"/>
        <v>2.8456170700759236</v>
      </c>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F1">
      <selection activeCell="W10" sqref="W10"/>
      <pageMargins left="0.7" right="0.7" top="0.75" bottom="0.75" header="0.3" footer="0.3"/>
      <pageSetup paperSize="3" scale="60" orientation="landscape" r:id="rId2"/>
    </customSheetView>
  </customSheetViews>
  <mergeCells count="2">
    <mergeCell ref="N3:S3"/>
    <mergeCell ref="W3:Y3"/>
  </mergeCells>
  <dataValidations count="4">
    <dataValidation type="list" allowBlank="1" showInputMessage="1" showErrorMessage="1" sqref="F5:F8">
      <formula1>INDIRECT($F5&amp;"Gas")</formula1>
    </dataValidation>
    <dataValidation type="decimal" operator="greaterThan" allowBlank="1" showInputMessage="1" showErrorMessage="1" errorTitle="Measure Life" error="Measure Life must be greater than zero." sqref="D5:D8">
      <formula1>0</formula1>
    </dataValidation>
    <dataValidation type="decimal" operator="greaterThanOrEqual" allowBlank="1" errorTitle="Units Offered" error="Number of units must be greater than zero." sqref="G5:G8">
      <formula1>0</formula1>
    </dataValidation>
    <dataValidation allowBlank="1" showErrorMessage="1" sqref="J5:J8"/>
  </dataValidations>
  <hyperlinks>
    <hyperlink ref="A1" location="'Gas CE'!A1" display="Rtn to Summary"/>
  </hyperlinks>
  <pageMargins left="0.4" right="0.25" top="0.75" bottom="0.75" header="0.3" footer="0.3"/>
  <pageSetup paperSize="3" scale="47" orientation="landscape" r:id="rId3"/>
</worksheet>
</file>

<file path=xl/worksheets/sheet3.xml><?xml version="1.0" encoding="utf-8"?>
<worksheet xmlns="http://schemas.openxmlformats.org/spreadsheetml/2006/main" xmlns:r="http://schemas.openxmlformats.org/officeDocument/2006/relationships">
  <sheetPr>
    <tabColor theme="6"/>
  </sheetPr>
  <dimension ref="A1:AKF52"/>
  <sheetViews>
    <sheetView workbookViewId="0">
      <pane xSplit="2" ySplit="3" topLeftCell="C4" activePane="bottomRight" state="frozen"/>
      <selection activeCell="B28" sqref="B28"/>
      <selection pane="topRight" activeCell="B28" sqref="B28"/>
      <selection pane="bottomLeft" activeCell="B28" sqref="B28"/>
      <selection pane="bottomRight"/>
    </sheetView>
  </sheetViews>
  <sheetFormatPr defaultRowHeight="12.75"/>
  <cols>
    <col min="1" max="1" width="12.42578125" style="551" customWidth="1"/>
    <col min="2" max="2" width="41.140625" style="551" customWidth="1"/>
    <col min="3" max="3" width="14.42578125" style="551" customWidth="1"/>
    <col min="4" max="4" width="13.7109375" style="551" customWidth="1"/>
    <col min="5" max="5" width="20.140625" style="551" customWidth="1"/>
    <col min="6" max="6" width="16.28515625" style="551" customWidth="1"/>
    <col min="7" max="7" width="13.7109375" style="551" customWidth="1"/>
    <col min="8" max="8" width="15.42578125" style="551" customWidth="1"/>
    <col min="9" max="9" width="14.5703125" style="551" customWidth="1"/>
    <col min="10" max="10" width="16.28515625" style="551" customWidth="1"/>
    <col min="11" max="11" width="15" style="551" customWidth="1"/>
    <col min="12" max="12" width="16.5703125" style="551" customWidth="1"/>
    <col min="13" max="13" width="16.28515625" style="551" customWidth="1"/>
    <col min="14" max="14" width="17.140625" style="551" customWidth="1"/>
    <col min="15" max="15" width="20" style="551" customWidth="1"/>
    <col min="16" max="16" width="20.7109375" style="551" customWidth="1"/>
    <col min="17" max="17" width="17.28515625" style="551" customWidth="1"/>
    <col min="18" max="18" width="19.5703125" style="1386" customWidth="1"/>
    <col min="19" max="19" width="16.140625" style="551" customWidth="1"/>
    <col min="20" max="20" width="23.42578125" style="551" customWidth="1"/>
    <col min="21" max="21" width="22.28515625" style="35" customWidth="1"/>
    <col min="22" max="22" width="9.140625" style="35"/>
    <col min="23" max="968" width="9.140625" style="231"/>
    <col min="969" max="16384" width="9.140625" style="551"/>
  </cols>
  <sheetData>
    <row r="1" spans="1:968" s="1" customFormat="1" ht="15">
      <c r="A1" s="503" t="s">
        <v>613</v>
      </c>
      <c r="B1" s="231"/>
      <c r="C1" s="231"/>
      <c r="D1" s="343"/>
      <c r="E1" s="343"/>
      <c r="F1" s="343"/>
      <c r="G1" s="588"/>
      <c r="H1" s="552"/>
      <c r="I1" s="552"/>
      <c r="J1" s="552"/>
      <c r="K1" s="552"/>
      <c r="L1" s="589"/>
      <c r="M1" s="552"/>
      <c r="N1" s="590"/>
      <c r="O1" s="591"/>
      <c r="P1" s="588"/>
      <c r="Q1" s="588"/>
      <c r="R1" s="1373"/>
      <c r="S1" s="592"/>
      <c r="T1" s="592"/>
      <c r="U1" s="4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c r="IW1" s="231"/>
      <c r="IX1" s="231"/>
      <c r="IY1" s="231"/>
      <c r="IZ1" s="231"/>
      <c r="JA1" s="231"/>
      <c r="JB1" s="231"/>
      <c r="JC1" s="231"/>
      <c r="JD1" s="231"/>
      <c r="JE1" s="231"/>
      <c r="JF1" s="231"/>
      <c r="JG1" s="231"/>
      <c r="JH1" s="231"/>
      <c r="JI1" s="231"/>
      <c r="JJ1" s="231"/>
      <c r="JK1" s="231"/>
      <c r="JL1" s="231"/>
      <c r="JM1" s="231"/>
      <c r="JN1" s="231"/>
      <c r="JO1" s="231"/>
      <c r="JP1" s="231"/>
      <c r="JQ1" s="231"/>
      <c r="JR1" s="231"/>
      <c r="JS1" s="231"/>
      <c r="JT1" s="231"/>
      <c r="JU1" s="231"/>
      <c r="JV1" s="231"/>
      <c r="JW1" s="231"/>
      <c r="JX1" s="231"/>
      <c r="JY1" s="231"/>
      <c r="JZ1" s="231"/>
      <c r="KA1" s="231"/>
      <c r="KB1" s="231"/>
      <c r="KC1" s="231"/>
      <c r="KD1" s="231"/>
      <c r="KE1" s="231"/>
      <c r="KF1" s="231"/>
      <c r="KG1" s="231"/>
      <c r="KH1" s="231"/>
      <c r="KI1" s="231"/>
      <c r="KJ1" s="231"/>
      <c r="KK1" s="231"/>
      <c r="KL1" s="231"/>
      <c r="KM1" s="231"/>
      <c r="KN1" s="231"/>
      <c r="KO1" s="231"/>
      <c r="KP1" s="231"/>
      <c r="KQ1" s="231"/>
      <c r="KR1" s="231"/>
      <c r="KS1" s="231"/>
      <c r="KT1" s="231"/>
      <c r="KU1" s="231"/>
      <c r="KV1" s="231"/>
      <c r="KW1" s="231"/>
      <c r="KX1" s="231"/>
      <c r="KY1" s="231"/>
      <c r="KZ1" s="231"/>
      <c r="LA1" s="231"/>
      <c r="LB1" s="231"/>
      <c r="LC1" s="231"/>
      <c r="LD1" s="231"/>
      <c r="LE1" s="231"/>
      <c r="LF1" s="231"/>
      <c r="LG1" s="231"/>
      <c r="LH1" s="231"/>
      <c r="LI1" s="231"/>
      <c r="LJ1" s="231"/>
      <c r="LK1" s="231"/>
      <c r="LL1" s="231"/>
      <c r="LM1" s="231"/>
      <c r="LN1" s="231"/>
      <c r="LO1" s="231"/>
      <c r="LP1" s="231"/>
      <c r="LQ1" s="231"/>
      <c r="LR1" s="231"/>
      <c r="LS1" s="231"/>
      <c r="LT1" s="231"/>
      <c r="LU1" s="231"/>
      <c r="LV1" s="231"/>
      <c r="LW1" s="231"/>
      <c r="LX1" s="231"/>
      <c r="LY1" s="231"/>
      <c r="LZ1" s="231"/>
      <c r="MA1" s="231"/>
      <c r="MB1" s="231"/>
      <c r="MC1" s="231"/>
      <c r="MD1" s="231"/>
      <c r="ME1" s="231"/>
      <c r="MF1" s="231"/>
      <c r="MG1" s="231"/>
      <c r="MH1" s="231"/>
      <c r="MI1" s="231"/>
      <c r="MJ1" s="231"/>
      <c r="MK1" s="231"/>
      <c r="ML1" s="231"/>
      <c r="MM1" s="231"/>
      <c r="MN1" s="231"/>
      <c r="MO1" s="231"/>
      <c r="MP1" s="231"/>
      <c r="MQ1" s="231"/>
      <c r="MR1" s="231"/>
      <c r="MS1" s="231"/>
      <c r="MT1" s="231"/>
      <c r="MU1" s="231"/>
      <c r="MV1" s="231"/>
      <c r="MW1" s="231"/>
      <c r="MX1" s="231"/>
      <c r="MY1" s="231"/>
      <c r="MZ1" s="231"/>
      <c r="NA1" s="231"/>
      <c r="NB1" s="231"/>
      <c r="NC1" s="231"/>
      <c r="ND1" s="231"/>
      <c r="NE1" s="231"/>
      <c r="NF1" s="231"/>
      <c r="NG1" s="231"/>
      <c r="NH1" s="231"/>
      <c r="NI1" s="231"/>
      <c r="NJ1" s="231"/>
      <c r="NK1" s="231"/>
      <c r="NL1" s="231"/>
      <c r="NM1" s="231"/>
      <c r="NN1" s="231"/>
      <c r="NO1" s="231"/>
      <c r="NP1" s="231"/>
      <c r="NQ1" s="231"/>
      <c r="NR1" s="231"/>
      <c r="NS1" s="231"/>
      <c r="NT1" s="231"/>
      <c r="NU1" s="231"/>
      <c r="NV1" s="231"/>
      <c r="NW1" s="231"/>
      <c r="NX1" s="231"/>
      <c r="NY1" s="231"/>
      <c r="NZ1" s="231"/>
      <c r="OA1" s="231"/>
      <c r="OB1" s="231"/>
      <c r="OC1" s="231"/>
      <c r="OD1" s="231"/>
      <c r="OE1" s="231"/>
      <c r="OF1" s="231"/>
      <c r="OG1" s="231"/>
      <c r="OH1" s="231"/>
      <c r="OI1" s="231"/>
      <c r="OJ1" s="231"/>
      <c r="OK1" s="231"/>
      <c r="OL1" s="231"/>
      <c r="OM1" s="231"/>
      <c r="ON1" s="231"/>
      <c r="OO1" s="231"/>
      <c r="OP1" s="231"/>
      <c r="OQ1" s="231"/>
      <c r="OR1" s="231"/>
      <c r="OS1" s="231"/>
      <c r="OT1" s="231"/>
      <c r="OU1" s="231"/>
      <c r="OV1" s="231"/>
      <c r="OW1" s="231"/>
      <c r="OX1" s="231"/>
      <c r="OY1" s="231"/>
      <c r="OZ1" s="231"/>
      <c r="PA1" s="231"/>
      <c r="PB1" s="231"/>
      <c r="PC1" s="231"/>
      <c r="PD1" s="231"/>
      <c r="PE1" s="231"/>
      <c r="PF1" s="231"/>
      <c r="PG1" s="231"/>
      <c r="PH1" s="231"/>
      <c r="PI1" s="231"/>
      <c r="PJ1" s="231"/>
      <c r="PK1" s="231"/>
      <c r="PL1" s="231"/>
      <c r="PM1" s="231"/>
      <c r="PN1" s="231"/>
      <c r="PO1" s="231"/>
      <c r="PP1" s="231"/>
      <c r="PQ1" s="231"/>
      <c r="PR1" s="231"/>
      <c r="PS1" s="231"/>
      <c r="PT1" s="231"/>
      <c r="PU1" s="231"/>
      <c r="PV1" s="231"/>
      <c r="PW1" s="231"/>
      <c r="PX1" s="231"/>
      <c r="PY1" s="231"/>
      <c r="PZ1" s="231"/>
      <c r="QA1" s="231"/>
      <c r="QB1" s="231"/>
      <c r="QC1" s="231"/>
      <c r="QD1" s="231"/>
      <c r="QE1" s="231"/>
      <c r="QF1" s="231"/>
      <c r="QG1" s="231"/>
      <c r="QH1" s="231"/>
      <c r="QI1" s="231"/>
      <c r="QJ1" s="231"/>
      <c r="QK1" s="231"/>
      <c r="QL1" s="231"/>
      <c r="QM1" s="231"/>
      <c r="QN1" s="231"/>
      <c r="QO1" s="231"/>
      <c r="QP1" s="231"/>
      <c r="QQ1" s="231"/>
      <c r="QR1" s="231"/>
      <c r="QS1" s="231"/>
      <c r="QT1" s="231"/>
      <c r="QU1" s="231"/>
      <c r="QV1" s="231"/>
      <c r="QW1" s="231"/>
      <c r="QX1" s="231"/>
      <c r="QY1" s="231"/>
      <c r="QZ1" s="231"/>
      <c r="RA1" s="231"/>
      <c r="RB1" s="231"/>
      <c r="RC1" s="231"/>
      <c r="RD1" s="231"/>
      <c r="RE1" s="231"/>
      <c r="RF1" s="231"/>
      <c r="RG1" s="231"/>
      <c r="RH1" s="231"/>
      <c r="RI1" s="231"/>
      <c r="RJ1" s="231"/>
      <c r="RK1" s="231"/>
      <c r="RL1" s="231"/>
      <c r="RM1" s="231"/>
      <c r="RN1" s="231"/>
      <c r="RO1" s="231"/>
      <c r="RP1" s="231"/>
      <c r="RQ1" s="231"/>
      <c r="RR1" s="231"/>
      <c r="RS1" s="231"/>
      <c r="RT1" s="231"/>
      <c r="RU1" s="231"/>
      <c r="RV1" s="231"/>
      <c r="RW1" s="231"/>
      <c r="RX1" s="231"/>
      <c r="RY1" s="231"/>
      <c r="RZ1" s="231"/>
      <c r="SA1" s="231"/>
      <c r="SB1" s="231"/>
      <c r="SC1" s="231"/>
      <c r="SD1" s="231"/>
      <c r="SE1" s="231"/>
      <c r="SF1" s="231"/>
      <c r="SG1" s="231"/>
      <c r="SH1" s="231"/>
      <c r="SI1" s="231"/>
      <c r="SJ1" s="231"/>
      <c r="SK1" s="231"/>
      <c r="SL1" s="231"/>
      <c r="SM1" s="231"/>
      <c r="SN1" s="231"/>
      <c r="SO1" s="231"/>
      <c r="SP1" s="231"/>
      <c r="SQ1" s="231"/>
      <c r="SR1" s="231"/>
      <c r="SS1" s="231"/>
      <c r="ST1" s="231"/>
      <c r="SU1" s="231"/>
      <c r="SV1" s="231"/>
      <c r="SW1" s="231"/>
      <c r="SX1" s="231"/>
      <c r="SY1" s="231"/>
      <c r="SZ1" s="231"/>
      <c r="TA1" s="231"/>
      <c r="TB1" s="231"/>
      <c r="TC1" s="231"/>
      <c r="TD1" s="231"/>
      <c r="TE1" s="231"/>
      <c r="TF1" s="231"/>
      <c r="TG1" s="231"/>
      <c r="TH1" s="231"/>
      <c r="TI1" s="231"/>
      <c r="TJ1" s="231"/>
      <c r="TK1" s="231"/>
      <c r="TL1" s="231"/>
      <c r="TM1" s="231"/>
      <c r="TN1" s="231"/>
      <c r="TO1" s="231"/>
      <c r="TP1" s="231"/>
      <c r="TQ1" s="231"/>
      <c r="TR1" s="231"/>
      <c r="TS1" s="231"/>
      <c r="TT1" s="231"/>
      <c r="TU1" s="231"/>
      <c r="TV1" s="231"/>
      <c r="TW1" s="231"/>
      <c r="TX1" s="231"/>
      <c r="TY1" s="231"/>
      <c r="TZ1" s="231"/>
      <c r="UA1" s="231"/>
      <c r="UB1" s="231"/>
      <c r="UC1" s="231"/>
      <c r="UD1" s="231"/>
      <c r="UE1" s="231"/>
      <c r="UF1" s="231"/>
      <c r="UG1" s="231"/>
      <c r="UH1" s="231"/>
      <c r="UI1" s="231"/>
      <c r="UJ1" s="231"/>
      <c r="UK1" s="231"/>
      <c r="UL1" s="231"/>
      <c r="UM1" s="231"/>
      <c r="UN1" s="231"/>
      <c r="UO1" s="231"/>
      <c r="UP1" s="231"/>
      <c r="UQ1" s="231"/>
      <c r="UR1" s="231"/>
      <c r="US1" s="231"/>
      <c r="UT1" s="231"/>
      <c r="UU1" s="231"/>
      <c r="UV1" s="231"/>
      <c r="UW1" s="231"/>
      <c r="UX1" s="231"/>
      <c r="UY1" s="231"/>
      <c r="UZ1" s="231"/>
      <c r="VA1" s="231"/>
      <c r="VB1" s="231"/>
      <c r="VC1" s="231"/>
      <c r="VD1" s="231"/>
      <c r="VE1" s="231"/>
      <c r="VF1" s="231"/>
      <c r="VG1" s="231"/>
      <c r="VH1" s="231"/>
      <c r="VI1" s="231"/>
      <c r="VJ1" s="231"/>
      <c r="VK1" s="231"/>
      <c r="VL1" s="231"/>
      <c r="VM1" s="231"/>
      <c r="VN1" s="231"/>
      <c r="VO1" s="231"/>
      <c r="VP1" s="231"/>
      <c r="VQ1" s="231"/>
      <c r="VR1" s="231"/>
      <c r="VS1" s="231"/>
      <c r="VT1" s="231"/>
      <c r="VU1" s="231"/>
      <c r="VV1" s="231"/>
      <c r="VW1" s="231"/>
      <c r="VX1" s="231"/>
      <c r="VY1" s="231"/>
      <c r="VZ1" s="231"/>
      <c r="WA1" s="231"/>
      <c r="WB1" s="231"/>
      <c r="WC1" s="231"/>
      <c r="WD1" s="231"/>
      <c r="WE1" s="231"/>
      <c r="WF1" s="231"/>
      <c r="WG1" s="231"/>
      <c r="WH1" s="231"/>
      <c r="WI1" s="231"/>
      <c r="WJ1" s="231"/>
      <c r="WK1" s="231"/>
      <c r="WL1" s="231"/>
      <c r="WM1" s="231"/>
      <c r="WN1" s="231"/>
      <c r="WO1" s="231"/>
      <c r="WP1" s="231"/>
      <c r="WQ1" s="231"/>
      <c r="WR1" s="231"/>
      <c r="WS1" s="231"/>
      <c r="WT1" s="231"/>
      <c r="WU1" s="231"/>
      <c r="WV1" s="231"/>
      <c r="WW1" s="231"/>
      <c r="WX1" s="231"/>
      <c r="WY1" s="231"/>
      <c r="WZ1" s="231"/>
      <c r="XA1" s="231"/>
      <c r="XB1" s="231"/>
      <c r="XC1" s="231"/>
      <c r="XD1" s="231"/>
      <c r="XE1" s="231"/>
      <c r="XF1" s="231"/>
      <c r="XG1" s="231"/>
      <c r="XH1" s="231"/>
      <c r="XI1" s="231"/>
      <c r="XJ1" s="231"/>
      <c r="XK1" s="231"/>
      <c r="XL1" s="231"/>
      <c r="XM1" s="231"/>
      <c r="XN1" s="231"/>
      <c r="XO1" s="231"/>
      <c r="XP1" s="231"/>
      <c r="XQ1" s="231"/>
      <c r="XR1" s="231"/>
      <c r="XS1" s="231"/>
      <c r="XT1" s="231"/>
      <c r="XU1" s="231"/>
      <c r="XV1" s="231"/>
      <c r="XW1" s="231"/>
      <c r="XX1" s="231"/>
      <c r="XY1" s="231"/>
      <c r="XZ1" s="231"/>
      <c r="YA1" s="231"/>
      <c r="YB1" s="231"/>
      <c r="YC1" s="231"/>
      <c r="YD1" s="231"/>
      <c r="YE1" s="231"/>
      <c r="YF1" s="231"/>
      <c r="YG1" s="231"/>
      <c r="YH1" s="231"/>
      <c r="YI1" s="231"/>
      <c r="YJ1" s="231"/>
      <c r="YK1" s="231"/>
      <c r="YL1" s="231"/>
      <c r="YM1" s="231"/>
      <c r="YN1" s="231"/>
      <c r="YO1" s="231"/>
      <c r="YP1" s="231"/>
      <c r="YQ1" s="231"/>
      <c r="YR1" s="231"/>
      <c r="YS1" s="231"/>
      <c r="YT1" s="231"/>
      <c r="YU1" s="231"/>
      <c r="YV1" s="231"/>
      <c r="YW1" s="231"/>
      <c r="YX1" s="231"/>
      <c r="YY1" s="231"/>
      <c r="YZ1" s="231"/>
      <c r="ZA1" s="231"/>
      <c r="ZB1" s="231"/>
      <c r="ZC1" s="231"/>
      <c r="ZD1" s="231"/>
      <c r="ZE1" s="231"/>
      <c r="ZF1" s="231"/>
      <c r="ZG1" s="231"/>
      <c r="ZH1" s="231"/>
      <c r="ZI1" s="231"/>
      <c r="ZJ1" s="231"/>
      <c r="ZK1" s="231"/>
      <c r="ZL1" s="231"/>
      <c r="ZM1" s="231"/>
      <c r="ZN1" s="231"/>
      <c r="ZO1" s="231"/>
      <c r="ZP1" s="231"/>
      <c r="ZQ1" s="231"/>
      <c r="ZR1" s="231"/>
      <c r="ZS1" s="231"/>
      <c r="ZT1" s="231"/>
      <c r="ZU1" s="231"/>
      <c r="ZV1" s="231"/>
      <c r="ZW1" s="231"/>
      <c r="ZX1" s="231"/>
      <c r="ZY1" s="231"/>
      <c r="ZZ1" s="231"/>
      <c r="AAA1" s="231"/>
      <c r="AAB1" s="231"/>
      <c r="AAC1" s="231"/>
      <c r="AAD1" s="231"/>
      <c r="AAE1" s="231"/>
      <c r="AAF1" s="231"/>
      <c r="AAG1" s="231"/>
      <c r="AAH1" s="231"/>
      <c r="AAI1" s="231"/>
      <c r="AAJ1" s="231"/>
      <c r="AAK1" s="231"/>
      <c r="AAL1" s="231"/>
      <c r="AAM1" s="231"/>
      <c r="AAN1" s="231"/>
      <c r="AAO1" s="231"/>
      <c r="AAP1" s="231"/>
      <c r="AAQ1" s="231"/>
      <c r="AAR1" s="231"/>
      <c r="AAS1" s="231"/>
      <c r="AAT1" s="231"/>
      <c r="AAU1" s="231"/>
      <c r="AAV1" s="231"/>
      <c r="AAW1" s="231"/>
      <c r="AAX1" s="231"/>
      <c r="AAY1" s="231"/>
      <c r="AAZ1" s="231"/>
      <c r="ABA1" s="231"/>
      <c r="ABB1" s="231"/>
      <c r="ABC1" s="231"/>
      <c r="ABD1" s="231"/>
      <c r="ABE1" s="231"/>
      <c r="ABF1" s="231"/>
      <c r="ABG1" s="231"/>
      <c r="ABH1" s="231"/>
      <c r="ABI1" s="231"/>
      <c r="ABJ1" s="231"/>
      <c r="ABK1" s="231"/>
      <c r="ABL1" s="231"/>
      <c r="ABM1" s="231"/>
      <c r="ABN1" s="231"/>
      <c r="ABO1" s="231"/>
      <c r="ABP1" s="231"/>
      <c r="ABQ1" s="231"/>
      <c r="ABR1" s="231"/>
      <c r="ABS1" s="231"/>
      <c r="ABT1" s="231"/>
      <c r="ABU1" s="231"/>
      <c r="ABV1" s="231"/>
      <c r="ABW1" s="231"/>
      <c r="ABX1" s="231"/>
      <c r="ABY1" s="231"/>
      <c r="ABZ1" s="231"/>
      <c r="ACA1" s="231"/>
      <c r="ACB1" s="231"/>
      <c r="ACC1" s="231"/>
      <c r="ACD1" s="231"/>
      <c r="ACE1" s="231"/>
      <c r="ACF1" s="231"/>
      <c r="ACG1" s="231"/>
      <c r="ACH1" s="231"/>
      <c r="ACI1" s="231"/>
      <c r="ACJ1" s="231"/>
      <c r="ACK1" s="231"/>
      <c r="ACL1" s="231"/>
      <c r="ACM1" s="231"/>
      <c r="ACN1" s="231"/>
      <c r="ACO1" s="231"/>
      <c r="ACP1" s="231"/>
      <c r="ACQ1" s="231"/>
      <c r="ACR1" s="231"/>
      <c r="ACS1" s="231"/>
      <c r="ACT1" s="231"/>
      <c r="ACU1" s="231"/>
      <c r="ACV1" s="231"/>
      <c r="ACW1" s="231"/>
      <c r="ACX1" s="231"/>
      <c r="ACY1" s="231"/>
      <c r="ACZ1" s="231"/>
      <c r="ADA1" s="231"/>
      <c r="ADB1" s="231"/>
      <c r="ADC1" s="231"/>
      <c r="ADD1" s="231"/>
      <c r="ADE1" s="231"/>
      <c r="ADF1" s="231"/>
      <c r="ADG1" s="231"/>
      <c r="ADH1" s="231"/>
      <c r="ADI1" s="231"/>
      <c r="ADJ1" s="231"/>
      <c r="ADK1" s="231"/>
      <c r="ADL1" s="231"/>
      <c r="ADM1" s="231"/>
      <c r="ADN1" s="231"/>
      <c r="ADO1" s="231"/>
      <c r="ADP1" s="231"/>
      <c r="ADQ1" s="231"/>
      <c r="ADR1" s="231"/>
      <c r="ADS1" s="231"/>
      <c r="ADT1" s="231"/>
      <c r="ADU1" s="231"/>
      <c r="ADV1" s="231"/>
      <c r="ADW1" s="231"/>
      <c r="ADX1" s="231"/>
      <c r="ADY1" s="231"/>
      <c r="ADZ1" s="231"/>
      <c r="AEA1" s="231"/>
      <c r="AEB1" s="231"/>
      <c r="AEC1" s="231"/>
      <c r="AED1" s="231"/>
      <c r="AEE1" s="231"/>
      <c r="AEF1" s="231"/>
      <c r="AEG1" s="231"/>
      <c r="AEH1" s="231"/>
      <c r="AEI1" s="231"/>
      <c r="AEJ1" s="231"/>
      <c r="AEK1" s="231"/>
      <c r="AEL1" s="231"/>
      <c r="AEM1" s="231"/>
      <c r="AEN1" s="231"/>
      <c r="AEO1" s="231"/>
      <c r="AEP1" s="231"/>
      <c r="AEQ1" s="231"/>
      <c r="AER1" s="231"/>
      <c r="AES1" s="231"/>
      <c r="AET1" s="231"/>
      <c r="AEU1" s="231"/>
      <c r="AEV1" s="231"/>
      <c r="AEW1" s="231"/>
      <c r="AEX1" s="231"/>
      <c r="AEY1" s="231"/>
      <c r="AEZ1" s="231"/>
      <c r="AFA1" s="231"/>
      <c r="AFB1" s="231"/>
      <c r="AFC1" s="231"/>
      <c r="AFD1" s="231"/>
      <c r="AFE1" s="231"/>
      <c r="AFF1" s="231"/>
      <c r="AFG1" s="231"/>
      <c r="AFH1" s="231"/>
      <c r="AFI1" s="231"/>
      <c r="AFJ1" s="231"/>
      <c r="AFK1" s="231"/>
      <c r="AFL1" s="231"/>
      <c r="AFM1" s="231"/>
      <c r="AFN1" s="231"/>
      <c r="AFO1" s="231"/>
      <c r="AFP1" s="231"/>
      <c r="AFQ1" s="231"/>
      <c r="AFR1" s="231"/>
      <c r="AFS1" s="231"/>
      <c r="AFT1" s="231"/>
      <c r="AFU1" s="231"/>
      <c r="AFV1" s="231"/>
      <c r="AFW1" s="231"/>
      <c r="AFX1" s="231"/>
      <c r="AFY1" s="231"/>
      <c r="AFZ1" s="231"/>
      <c r="AGA1" s="231"/>
      <c r="AGB1" s="231"/>
      <c r="AGC1" s="231"/>
      <c r="AGD1" s="231"/>
      <c r="AGE1" s="231"/>
      <c r="AGF1" s="231"/>
      <c r="AGG1" s="231"/>
      <c r="AGH1" s="231"/>
      <c r="AGI1" s="231"/>
      <c r="AGJ1" s="231"/>
      <c r="AGK1" s="231"/>
      <c r="AGL1" s="231"/>
      <c r="AGM1" s="231"/>
      <c r="AGN1" s="231"/>
      <c r="AGO1" s="231"/>
      <c r="AGP1" s="231"/>
      <c r="AGQ1" s="231"/>
      <c r="AGR1" s="231"/>
      <c r="AGS1" s="231"/>
      <c r="AGT1" s="231"/>
      <c r="AGU1" s="231"/>
      <c r="AGV1" s="231"/>
      <c r="AGW1" s="231"/>
      <c r="AGX1" s="231"/>
      <c r="AGY1" s="231"/>
      <c r="AGZ1" s="231"/>
      <c r="AHA1" s="231"/>
      <c r="AHB1" s="231"/>
      <c r="AHC1" s="231"/>
      <c r="AHD1" s="231"/>
      <c r="AHE1" s="231"/>
      <c r="AHF1" s="231"/>
      <c r="AHG1" s="231"/>
      <c r="AHH1" s="231"/>
      <c r="AHI1" s="231"/>
      <c r="AHJ1" s="231"/>
      <c r="AHK1" s="231"/>
      <c r="AHL1" s="231"/>
      <c r="AHM1" s="231"/>
      <c r="AHN1" s="231"/>
      <c r="AHO1" s="231"/>
      <c r="AHP1" s="231"/>
      <c r="AHQ1" s="231"/>
      <c r="AHR1" s="231"/>
      <c r="AHS1" s="231"/>
      <c r="AHT1" s="231"/>
      <c r="AHU1" s="231"/>
      <c r="AHV1" s="231"/>
      <c r="AHW1" s="231"/>
      <c r="AHX1" s="231"/>
      <c r="AHY1" s="231"/>
      <c r="AHZ1" s="231"/>
      <c r="AIA1" s="231"/>
      <c r="AIB1" s="231"/>
      <c r="AIC1" s="231"/>
      <c r="AID1" s="231"/>
      <c r="AIE1" s="231"/>
      <c r="AIF1" s="231"/>
      <c r="AIG1" s="231"/>
      <c r="AIH1" s="231"/>
      <c r="AII1" s="231"/>
      <c r="AIJ1" s="231"/>
      <c r="AIK1" s="231"/>
      <c r="AIL1" s="231"/>
      <c r="AIM1" s="231"/>
      <c r="AIN1" s="231"/>
      <c r="AIO1" s="231"/>
      <c r="AIP1" s="231"/>
      <c r="AIQ1" s="231"/>
      <c r="AIR1" s="231"/>
      <c r="AIS1" s="231"/>
      <c r="AIT1" s="231"/>
      <c r="AIU1" s="231"/>
      <c r="AIV1" s="231"/>
      <c r="AIW1" s="231"/>
      <c r="AIX1" s="231"/>
      <c r="AIY1" s="231"/>
      <c r="AIZ1" s="231"/>
      <c r="AJA1" s="231"/>
      <c r="AJB1" s="231"/>
      <c r="AJC1" s="231"/>
      <c r="AJD1" s="231"/>
      <c r="AJE1" s="231"/>
      <c r="AJF1" s="231"/>
      <c r="AJG1" s="231"/>
      <c r="AJH1" s="231"/>
      <c r="AJI1" s="231"/>
      <c r="AJJ1" s="231"/>
      <c r="AJK1" s="231"/>
      <c r="AJL1" s="231"/>
      <c r="AJM1" s="231"/>
      <c r="AJN1" s="231"/>
      <c r="AJO1" s="231"/>
      <c r="AJP1" s="231"/>
      <c r="AJQ1" s="231"/>
      <c r="AJR1" s="231"/>
      <c r="AJS1" s="231"/>
      <c r="AJT1" s="231"/>
      <c r="AJU1" s="231"/>
      <c r="AJV1" s="231"/>
      <c r="AJW1" s="231"/>
      <c r="AJX1" s="231"/>
      <c r="AJY1" s="231"/>
      <c r="AJZ1" s="231"/>
      <c r="AKA1" s="231"/>
      <c r="AKB1" s="231"/>
      <c r="AKC1" s="231"/>
      <c r="AKD1" s="231"/>
      <c r="AKE1" s="231"/>
      <c r="AKF1" s="231"/>
    </row>
    <row r="2" spans="1:968" s="98" customFormat="1" ht="15">
      <c r="A2" s="585" t="s">
        <v>621</v>
      </c>
      <c r="B2" s="586">
        <v>7.8E-2</v>
      </c>
      <c r="C2" s="488"/>
      <c r="D2" s="338"/>
      <c r="E2" s="338"/>
      <c r="F2" s="338"/>
      <c r="G2" s="593"/>
      <c r="H2" s="553"/>
      <c r="I2" s="553"/>
      <c r="J2" s="553"/>
      <c r="K2" s="553"/>
      <c r="L2" s="594"/>
      <c r="M2" s="594"/>
      <c r="N2" s="595"/>
      <c r="O2" s="596"/>
      <c r="P2" s="593"/>
      <c r="Q2" s="593"/>
      <c r="R2" s="1374"/>
      <c r="S2" s="597"/>
      <c r="T2" s="597" t="s">
        <v>674</v>
      </c>
      <c r="U2" s="929">
        <v>0.1</v>
      </c>
      <c r="V2" s="97"/>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c r="IX2" s="340"/>
      <c r="IY2" s="340"/>
      <c r="IZ2" s="340"/>
      <c r="JA2" s="340"/>
      <c r="JB2" s="340"/>
      <c r="JC2" s="340"/>
      <c r="JD2" s="340"/>
      <c r="JE2" s="340"/>
      <c r="JF2" s="340"/>
      <c r="JG2" s="340"/>
      <c r="JH2" s="340"/>
      <c r="JI2" s="340"/>
      <c r="JJ2" s="340"/>
      <c r="JK2" s="340"/>
      <c r="JL2" s="340"/>
      <c r="JM2" s="340"/>
      <c r="JN2" s="340"/>
      <c r="JO2" s="340"/>
      <c r="JP2" s="340"/>
      <c r="JQ2" s="340"/>
      <c r="JR2" s="340"/>
      <c r="JS2" s="340"/>
      <c r="JT2" s="340"/>
      <c r="JU2" s="340"/>
      <c r="JV2" s="340"/>
      <c r="JW2" s="340"/>
      <c r="JX2" s="340"/>
      <c r="JY2" s="340"/>
      <c r="JZ2" s="340"/>
      <c r="KA2" s="340"/>
      <c r="KB2" s="340"/>
      <c r="KC2" s="340"/>
      <c r="KD2" s="340"/>
      <c r="KE2" s="340"/>
      <c r="KF2" s="340"/>
      <c r="KG2" s="340"/>
      <c r="KH2" s="340"/>
      <c r="KI2" s="340"/>
      <c r="KJ2" s="340"/>
      <c r="KK2" s="340"/>
      <c r="KL2" s="340"/>
      <c r="KM2" s="340"/>
      <c r="KN2" s="340"/>
      <c r="KO2" s="340"/>
      <c r="KP2" s="340"/>
      <c r="KQ2" s="340"/>
      <c r="KR2" s="340"/>
      <c r="KS2" s="340"/>
      <c r="KT2" s="340"/>
      <c r="KU2" s="340"/>
      <c r="KV2" s="340"/>
      <c r="KW2" s="340"/>
      <c r="KX2" s="340"/>
      <c r="KY2" s="340"/>
      <c r="KZ2" s="340"/>
      <c r="LA2" s="340"/>
      <c r="LB2" s="340"/>
      <c r="LC2" s="340"/>
      <c r="LD2" s="340"/>
      <c r="LE2" s="340"/>
      <c r="LF2" s="340"/>
      <c r="LG2" s="340"/>
      <c r="LH2" s="340"/>
      <c r="LI2" s="340"/>
      <c r="LJ2" s="340"/>
      <c r="LK2" s="340"/>
      <c r="LL2" s="340"/>
      <c r="LM2" s="340"/>
      <c r="LN2" s="340"/>
      <c r="LO2" s="340"/>
      <c r="LP2" s="340"/>
      <c r="LQ2" s="340"/>
      <c r="LR2" s="340"/>
      <c r="LS2" s="340"/>
      <c r="LT2" s="340"/>
      <c r="LU2" s="340"/>
      <c r="LV2" s="340"/>
      <c r="LW2" s="340"/>
      <c r="LX2" s="340"/>
      <c r="LY2" s="340"/>
      <c r="LZ2" s="340"/>
      <c r="MA2" s="340"/>
      <c r="MB2" s="340"/>
      <c r="MC2" s="340"/>
      <c r="MD2" s="340"/>
      <c r="ME2" s="340"/>
      <c r="MF2" s="340"/>
      <c r="MG2" s="340"/>
      <c r="MH2" s="340"/>
      <c r="MI2" s="340"/>
      <c r="MJ2" s="340"/>
      <c r="MK2" s="340"/>
      <c r="ML2" s="340"/>
      <c r="MM2" s="340"/>
      <c r="MN2" s="340"/>
      <c r="MO2" s="340"/>
      <c r="MP2" s="340"/>
      <c r="MQ2" s="340"/>
      <c r="MR2" s="340"/>
      <c r="MS2" s="340"/>
      <c r="MT2" s="340"/>
      <c r="MU2" s="340"/>
      <c r="MV2" s="340"/>
      <c r="MW2" s="340"/>
      <c r="MX2" s="340"/>
      <c r="MY2" s="340"/>
      <c r="MZ2" s="340"/>
      <c r="NA2" s="340"/>
      <c r="NB2" s="340"/>
      <c r="NC2" s="340"/>
      <c r="ND2" s="340"/>
      <c r="NE2" s="340"/>
      <c r="NF2" s="340"/>
      <c r="NG2" s="340"/>
      <c r="NH2" s="340"/>
      <c r="NI2" s="340"/>
      <c r="NJ2" s="340"/>
      <c r="NK2" s="340"/>
      <c r="NL2" s="340"/>
      <c r="NM2" s="340"/>
      <c r="NN2" s="340"/>
      <c r="NO2" s="340"/>
      <c r="NP2" s="340"/>
      <c r="NQ2" s="340"/>
      <c r="NR2" s="340"/>
      <c r="NS2" s="340"/>
      <c r="NT2" s="340"/>
      <c r="NU2" s="340"/>
      <c r="NV2" s="340"/>
      <c r="NW2" s="340"/>
      <c r="NX2" s="340"/>
      <c r="NY2" s="340"/>
      <c r="NZ2" s="340"/>
      <c r="OA2" s="340"/>
      <c r="OB2" s="340"/>
      <c r="OC2" s="340"/>
      <c r="OD2" s="340"/>
      <c r="OE2" s="340"/>
      <c r="OF2" s="340"/>
      <c r="OG2" s="340"/>
      <c r="OH2" s="340"/>
      <c r="OI2" s="340"/>
      <c r="OJ2" s="340"/>
      <c r="OK2" s="340"/>
      <c r="OL2" s="340"/>
      <c r="OM2" s="340"/>
      <c r="ON2" s="340"/>
      <c r="OO2" s="340"/>
      <c r="OP2" s="340"/>
      <c r="OQ2" s="340"/>
      <c r="OR2" s="340"/>
      <c r="OS2" s="340"/>
      <c r="OT2" s="340"/>
      <c r="OU2" s="340"/>
      <c r="OV2" s="340"/>
      <c r="OW2" s="340"/>
      <c r="OX2" s="340"/>
      <c r="OY2" s="340"/>
      <c r="OZ2" s="340"/>
      <c r="PA2" s="340"/>
      <c r="PB2" s="340"/>
      <c r="PC2" s="340"/>
      <c r="PD2" s="340"/>
      <c r="PE2" s="340"/>
      <c r="PF2" s="340"/>
      <c r="PG2" s="340"/>
      <c r="PH2" s="340"/>
      <c r="PI2" s="340"/>
      <c r="PJ2" s="340"/>
      <c r="PK2" s="340"/>
      <c r="PL2" s="340"/>
      <c r="PM2" s="340"/>
      <c r="PN2" s="340"/>
      <c r="PO2" s="340"/>
      <c r="PP2" s="340"/>
      <c r="PQ2" s="340"/>
      <c r="PR2" s="340"/>
      <c r="PS2" s="340"/>
      <c r="PT2" s="340"/>
      <c r="PU2" s="340"/>
      <c r="PV2" s="340"/>
      <c r="PW2" s="340"/>
      <c r="PX2" s="340"/>
      <c r="PY2" s="340"/>
      <c r="PZ2" s="340"/>
      <c r="QA2" s="340"/>
      <c r="QB2" s="340"/>
      <c r="QC2" s="340"/>
      <c r="QD2" s="340"/>
      <c r="QE2" s="340"/>
      <c r="QF2" s="340"/>
      <c r="QG2" s="340"/>
      <c r="QH2" s="340"/>
      <c r="QI2" s="340"/>
      <c r="QJ2" s="340"/>
      <c r="QK2" s="340"/>
      <c r="QL2" s="340"/>
      <c r="QM2" s="340"/>
      <c r="QN2" s="340"/>
      <c r="QO2" s="340"/>
      <c r="QP2" s="340"/>
      <c r="QQ2" s="340"/>
      <c r="QR2" s="340"/>
      <c r="QS2" s="340"/>
      <c r="QT2" s="340"/>
      <c r="QU2" s="340"/>
      <c r="QV2" s="340"/>
      <c r="QW2" s="340"/>
      <c r="QX2" s="340"/>
      <c r="QY2" s="340"/>
      <c r="QZ2" s="340"/>
      <c r="RA2" s="340"/>
      <c r="RB2" s="340"/>
      <c r="RC2" s="340"/>
      <c r="RD2" s="340"/>
      <c r="RE2" s="340"/>
      <c r="RF2" s="340"/>
      <c r="RG2" s="340"/>
      <c r="RH2" s="340"/>
      <c r="RI2" s="340"/>
      <c r="RJ2" s="340"/>
      <c r="RK2" s="340"/>
      <c r="RL2" s="340"/>
      <c r="RM2" s="340"/>
      <c r="RN2" s="340"/>
      <c r="RO2" s="340"/>
      <c r="RP2" s="340"/>
      <c r="RQ2" s="340"/>
      <c r="RR2" s="340"/>
      <c r="RS2" s="340"/>
      <c r="RT2" s="340"/>
      <c r="RU2" s="340"/>
      <c r="RV2" s="340"/>
      <c r="RW2" s="340"/>
      <c r="RX2" s="340"/>
      <c r="RY2" s="340"/>
      <c r="RZ2" s="340"/>
      <c r="SA2" s="340"/>
      <c r="SB2" s="340"/>
      <c r="SC2" s="340"/>
      <c r="SD2" s="340"/>
      <c r="SE2" s="340"/>
      <c r="SF2" s="340"/>
      <c r="SG2" s="340"/>
      <c r="SH2" s="340"/>
      <c r="SI2" s="340"/>
      <c r="SJ2" s="340"/>
      <c r="SK2" s="340"/>
      <c r="SL2" s="340"/>
      <c r="SM2" s="340"/>
      <c r="SN2" s="340"/>
      <c r="SO2" s="340"/>
      <c r="SP2" s="340"/>
      <c r="SQ2" s="340"/>
      <c r="SR2" s="340"/>
      <c r="SS2" s="340"/>
      <c r="ST2" s="340"/>
      <c r="SU2" s="340"/>
      <c r="SV2" s="340"/>
      <c r="SW2" s="340"/>
      <c r="SX2" s="340"/>
      <c r="SY2" s="340"/>
      <c r="SZ2" s="340"/>
      <c r="TA2" s="340"/>
      <c r="TB2" s="340"/>
      <c r="TC2" s="340"/>
      <c r="TD2" s="340"/>
      <c r="TE2" s="340"/>
      <c r="TF2" s="340"/>
      <c r="TG2" s="340"/>
      <c r="TH2" s="340"/>
      <c r="TI2" s="340"/>
      <c r="TJ2" s="340"/>
      <c r="TK2" s="340"/>
      <c r="TL2" s="340"/>
      <c r="TM2" s="340"/>
      <c r="TN2" s="340"/>
      <c r="TO2" s="340"/>
      <c r="TP2" s="340"/>
      <c r="TQ2" s="340"/>
      <c r="TR2" s="340"/>
      <c r="TS2" s="340"/>
      <c r="TT2" s="340"/>
      <c r="TU2" s="340"/>
      <c r="TV2" s="340"/>
      <c r="TW2" s="340"/>
      <c r="TX2" s="340"/>
      <c r="TY2" s="340"/>
      <c r="TZ2" s="340"/>
      <c r="UA2" s="340"/>
      <c r="UB2" s="340"/>
      <c r="UC2" s="340"/>
      <c r="UD2" s="340"/>
      <c r="UE2" s="340"/>
      <c r="UF2" s="340"/>
      <c r="UG2" s="340"/>
      <c r="UH2" s="340"/>
      <c r="UI2" s="340"/>
      <c r="UJ2" s="340"/>
      <c r="UK2" s="340"/>
      <c r="UL2" s="340"/>
      <c r="UM2" s="340"/>
      <c r="UN2" s="340"/>
      <c r="UO2" s="340"/>
      <c r="UP2" s="340"/>
      <c r="UQ2" s="340"/>
      <c r="UR2" s="340"/>
      <c r="US2" s="340"/>
      <c r="UT2" s="340"/>
      <c r="UU2" s="340"/>
      <c r="UV2" s="340"/>
      <c r="UW2" s="340"/>
      <c r="UX2" s="340"/>
      <c r="UY2" s="340"/>
      <c r="UZ2" s="340"/>
      <c r="VA2" s="340"/>
      <c r="VB2" s="340"/>
      <c r="VC2" s="340"/>
      <c r="VD2" s="340"/>
      <c r="VE2" s="340"/>
      <c r="VF2" s="340"/>
      <c r="VG2" s="340"/>
      <c r="VH2" s="340"/>
      <c r="VI2" s="340"/>
      <c r="VJ2" s="340"/>
      <c r="VK2" s="340"/>
      <c r="VL2" s="340"/>
      <c r="VM2" s="340"/>
      <c r="VN2" s="340"/>
      <c r="VO2" s="340"/>
      <c r="VP2" s="340"/>
      <c r="VQ2" s="340"/>
      <c r="VR2" s="340"/>
      <c r="VS2" s="340"/>
      <c r="VT2" s="340"/>
      <c r="VU2" s="340"/>
      <c r="VV2" s="340"/>
      <c r="VW2" s="340"/>
      <c r="VX2" s="340"/>
      <c r="VY2" s="340"/>
      <c r="VZ2" s="340"/>
      <c r="WA2" s="340"/>
      <c r="WB2" s="340"/>
      <c r="WC2" s="340"/>
      <c r="WD2" s="340"/>
      <c r="WE2" s="340"/>
      <c r="WF2" s="340"/>
      <c r="WG2" s="340"/>
      <c r="WH2" s="340"/>
      <c r="WI2" s="340"/>
      <c r="WJ2" s="340"/>
      <c r="WK2" s="340"/>
      <c r="WL2" s="340"/>
      <c r="WM2" s="340"/>
      <c r="WN2" s="340"/>
      <c r="WO2" s="340"/>
      <c r="WP2" s="340"/>
      <c r="WQ2" s="340"/>
      <c r="WR2" s="340"/>
      <c r="WS2" s="340"/>
      <c r="WT2" s="340"/>
      <c r="WU2" s="340"/>
      <c r="WV2" s="340"/>
      <c r="WW2" s="340"/>
      <c r="WX2" s="340"/>
      <c r="WY2" s="340"/>
      <c r="WZ2" s="340"/>
      <c r="XA2" s="340"/>
      <c r="XB2" s="340"/>
      <c r="XC2" s="340"/>
      <c r="XD2" s="340"/>
      <c r="XE2" s="340"/>
      <c r="XF2" s="340"/>
      <c r="XG2" s="340"/>
      <c r="XH2" s="340"/>
      <c r="XI2" s="340"/>
      <c r="XJ2" s="340"/>
      <c r="XK2" s="340"/>
      <c r="XL2" s="340"/>
      <c r="XM2" s="340"/>
      <c r="XN2" s="340"/>
      <c r="XO2" s="340"/>
      <c r="XP2" s="340"/>
      <c r="XQ2" s="340"/>
      <c r="XR2" s="340"/>
      <c r="XS2" s="340"/>
      <c r="XT2" s="340"/>
      <c r="XU2" s="340"/>
      <c r="XV2" s="340"/>
      <c r="XW2" s="340"/>
      <c r="XX2" s="340"/>
      <c r="XY2" s="340"/>
      <c r="XZ2" s="340"/>
      <c r="YA2" s="340"/>
      <c r="YB2" s="340"/>
      <c r="YC2" s="340"/>
      <c r="YD2" s="340"/>
      <c r="YE2" s="340"/>
      <c r="YF2" s="340"/>
      <c r="YG2" s="340"/>
      <c r="YH2" s="340"/>
      <c r="YI2" s="340"/>
      <c r="YJ2" s="340"/>
      <c r="YK2" s="340"/>
      <c r="YL2" s="340"/>
      <c r="YM2" s="340"/>
      <c r="YN2" s="340"/>
      <c r="YO2" s="340"/>
      <c r="YP2" s="340"/>
      <c r="YQ2" s="340"/>
      <c r="YR2" s="340"/>
      <c r="YS2" s="340"/>
      <c r="YT2" s="340"/>
      <c r="YU2" s="340"/>
      <c r="YV2" s="340"/>
      <c r="YW2" s="340"/>
      <c r="YX2" s="340"/>
      <c r="YY2" s="340"/>
      <c r="YZ2" s="340"/>
      <c r="ZA2" s="340"/>
      <c r="ZB2" s="340"/>
      <c r="ZC2" s="340"/>
      <c r="ZD2" s="340"/>
      <c r="ZE2" s="340"/>
      <c r="ZF2" s="340"/>
      <c r="ZG2" s="340"/>
      <c r="ZH2" s="340"/>
      <c r="ZI2" s="340"/>
      <c r="ZJ2" s="340"/>
      <c r="ZK2" s="340"/>
      <c r="ZL2" s="340"/>
      <c r="ZM2" s="340"/>
      <c r="ZN2" s="340"/>
      <c r="ZO2" s="340"/>
      <c r="ZP2" s="340"/>
      <c r="ZQ2" s="340"/>
      <c r="ZR2" s="340"/>
      <c r="ZS2" s="340"/>
      <c r="ZT2" s="340"/>
      <c r="ZU2" s="340"/>
      <c r="ZV2" s="340"/>
      <c r="ZW2" s="340"/>
      <c r="ZX2" s="340"/>
      <c r="ZY2" s="340"/>
      <c r="ZZ2" s="340"/>
      <c r="AAA2" s="340"/>
      <c r="AAB2" s="340"/>
      <c r="AAC2" s="340"/>
      <c r="AAD2" s="340"/>
      <c r="AAE2" s="340"/>
      <c r="AAF2" s="340"/>
      <c r="AAG2" s="340"/>
      <c r="AAH2" s="340"/>
      <c r="AAI2" s="340"/>
      <c r="AAJ2" s="340"/>
      <c r="AAK2" s="340"/>
      <c r="AAL2" s="340"/>
      <c r="AAM2" s="340"/>
      <c r="AAN2" s="340"/>
      <c r="AAO2" s="340"/>
      <c r="AAP2" s="340"/>
      <c r="AAQ2" s="340"/>
      <c r="AAR2" s="340"/>
      <c r="AAS2" s="340"/>
      <c r="AAT2" s="340"/>
      <c r="AAU2" s="340"/>
      <c r="AAV2" s="340"/>
      <c r="AAW2" s="340"/>
      <c r="AAX2" s="340"/>
      <c r="AAY2" s="340"/>
      <c r="AAZ2" s="340"/>
      <c r="ABA2" s="340"/>
      <c r="ABB2" s="340"/>
      <c r="ABC2" s="340"/>
      <c r="ABD2" s="340"/>
      <c r="ABE2" s="340"/>
      <c r="ABF2" s="340"/>
      <c r="ABG2" s="340"/>
      <c r="ABH2" s="340"/>
      <c r="ABI2" s="340"/>
      <c r="ABJ2" s="340"/>
      <c r="ABK2" s="340"/>
      <c r="ABL2" s="340"/>
      <c r="ABM2" s="340"/>
      <c r="ABN2" s="340"/>
      <c r="ABO2" s="340"/>
      <c r="ABP2" s="340"/>
      <c r="ABQ2" s="340"/>
      <c r="ABR2" s="340"/>
      <c r="ABS2" s="340"/>
      <c r="ABT2" s="340"/>
      <c r="ABU2" s="340"/>
      <c r="ABV2" s="340"/>
      <c r="ABW2" s="340"/>
      <c r="ABX2" s="340"/>
      <c r="ABY2" s="340"/>
      <c r="ABZ2" s="340"/>
      <c r="ACA2" s="340"/>
      <c r="ACB2" s="340"/>
      <c r="ACC2" s="340"/>
      <c r="ACD2" s="340"/>
      <c r="ACE2" s="340"/>
      <c r="ACF2" s="340"/>
      <c r="ACG2" s="340"/>
      <c r="ACH2" s="340"/>
      <c r="ACI2" s="340"/>
      <c r="ACJ2" s="340"/>
      <c r="ACK2" s="340"/>
      <c r="ACL2" s="340"/>
      <c r="ACM2" s="340"/>
      <c r="ACN2" s="340"/>
      <c r="ACO2" s="340"/>
      <c r="ACP2" s="340"/>
      <c r="ACQ2" s="340"/>
      <c r="ACR2" s="340"/>
      <c r="ACS2" s="340"/>
      <c r="ACT2" s="340"/>
      <c r="ACU2" s="340"/>
      <c r="ACV2" s="340"/>
      <c r="ACW2" s="340"/>
      <c r="ACX2" s="340"/>
      <c r="ACY2" s="340"/>
      <c r="ACZ2" s="340"/>
      <c r="ADA2" s="340"/>
      <c r="ADB2" s="340"/>
      <c r="ADC2" s="340"/>
      <c r="ADD2" s="340"/>
      <c r="ADE2" s="340"/>
      <c r="ADF2" s="340"/>
      <c r="ADG2" s="340"/>
      <c r="ADH2" s="340"/>
      <c r="ADI2" s="340"/>
      <c r="ADJ2" s="340"/>
      <c r="ADK2" s="340"/>
      <c r="ADL2" s="340"/>
      <c r="ADM2" s="340"/>
      <c r="ADN2" s="340"/>
      <c r="ADO2" s="340"/>
      <c r="ADP2" s="340"/>
      <c r="ADQ2" s="340"/>
      <c r="ADR2" s="340"/>
      <c r="ADS2" s="340"/>
      <c r="ADT2" s="340"/>
      <c r="ADU2" s="340"/>
      <c r="ADV2" s="340"/>
      <c r="ADW2" s="340"/>
      <c r="ADX2" s="340"/>
      <c r="ADY2" s="340"/>
      <c r="ADZ2" s="340"/>
      <c r="AEA2" s="340"/>
      <c r="AEB2" s="340"/>
      <c r="AEC2" s="340"/>
      <c r="AED2" s="340"/>
      <c r="AEE2" s="340"/>
      <c r="AEF2" s="340"/>
      <c r="AEG2" s="340"/>
      <c r="AEH2" s="340"/>
      <c r="AEI2" s="340"/>
      <c r="AEJ2" s="340"/>
      <c r="AEK2" s="340"/>
      <c r="AEL2" s="340"/>
      <c r="AEM2" s="340"/>
      <c r="AEN2" s="340"/>
      <c r="AEO2" s="340"/>
      <c r="AEP2" s="340"/>
      <c r="AEQ2" s="340"/>
      <c r="AER2" s="340"/>
      <c r="AES2" s="340"/>
      <c r="AET2" s="340"/>
      <c r="AEU2" s="340"/>
      <c r="AEV2" s="340"/>
      <c r="AEW2" s="340"/>
      <c r="AEX2" s="340"/>
      <c r="AEY2" s="340"/>
      <c r="AEZ2" s="340"/>
      <c r="AFA2" s="340"/>
      <c r="AFB2" s="340"/>
      <c r="AFC2" s="340"/>
      <c r="AFD2" s="340"/>
      <c r="AFE2" s="340"/>
      <c r="AFF2" s="340"/>
      <c r="AFG2" s="340"/>
      <c r="AFH2" s="340"/>
      <c r="AFI2" s="340"/>
      <c r="AFJ2" s="340"/>
      <c r="AFK2" s="340"/>
      <c r="AFL2" s="340"/>
      <c r="AFM2" s="340"/>
      <c r="AFN2" s="340"/>
      <c r="AFO2" s="340"/>
      <c r="AFP2" s="340"/>
      <c r="AFQ2" s="340"/>
      <c r="AFR2" s="340"/>
      <c r="AFS2" s="340"/>
      <c r="AFT2" s="340"/>
      <c r="AFU2" s="340"/>
      <c r="AFV2" s="340"/>
      <c r="AFW2" s="340"/>
      <c r="AFX2" s="340"/>
      <c r="AFY2" s="340"/>
      <c r="AFZ2" s="340"/>
      <c r="AGA2" s="340"/>
      <c r="AGB2" s="340"/>
      <c r="AGC2" s="340"/>
      <c r="AGD2" s="340"/>
      <c r="AGE2" s="340"/>
      <c r="AGF2" s="340"/>
      <c r="AGG2" s="340"/>
      <c r="AGH2" s="340"/>
      <c r="AGI2" s="340"/>
      <c r="AGJ2" s="340"/>
      <c r="AGK2" s="340"/>
      <c r="AGL2" s="340"/>
      <c r="AGM2" s="340"/>
      <c r="AGN2" s="340"/>
      <c r="AGO2" s="340"/>
      <c r="AGP2" s="340"/>
      <c r="AGQ2" s="340"/>
      <c r="AGR2" s="340"/>
      <c r="AGS2" s="340"/>
      <c r="AGT2" s="340"/>
      <c r="AGU2" s="340"/>
      <c r="AGV2" s="340"/>
      <c r="AGW2" s="340"/>
      <c r="AGX2" s="340"/>
      <c r="AGY2" s="340"/>
      <c r="AGZ2" s="340"/>
      <c r="AHA2" s="340"/>
      <c r="AHB2" s="340"/>
      <c r="AHC2" s="340"/>
      <c r="AHD2" s="340"/>
      <c r="AHE2" s="340"/>
      <c r="AHF2" s="340"/>
      <c r="AHG2" s="340"/>
      <c r="AHH2" s="340"/>
      <c r="AHI2" s="340"/>
      <c r="AHJ2" s="340"/>
      <c r="AHK2" s="340"/>
      <c r="AHL2" s="340"/>
      <c r="AHM2" s="340"/>
      <c r="AHN2" s="340"/>
      <c r="AHO2" s="340"/>
      <c r="AHP2" s="340"/>
      <c r="AHQ2" s="340"/>
      <c r="AHR2" s="340"/>
      <c r="AHS2" s="340"/>
      <c r="AHT2" s="340"/>
      <c r="AHU2" s="340"/>
      <c r="AHV2" s="340"/>
      <c r="AHW2" s="340"/>
      <c r="AHX2" s="340"/>
      <c r="AHY2" s="340"/>
      <c r="AHZ2" s="340"/>
      <c r="AIA2" s="340"/>
      <c r="AIB2" s="340"/>
      <c r="AIC2" s="340"/>
      <c r="AID2" s="340"/>
      <c r="AIE2" s="340"/>
      <c r="AIF2" s="340"/>
      <c r="AIG2" s="340"/>
      <c r="AIH2" s="340"/>
      <c r="AII2" s="340"/>
      <c r="AIJ2" s="340"/>
      <c r="AIK2" s="340"/>
      <c r="AIL2" s="340"/>
      <c r="AIM2" s="340"/>
      <c r="AIN2" s="340"/>
      <c r="AIO2" s="340"/>
      <c r="AIP2" s="340"/>
      <c r="AIQ2" s="340"/>
      <c r="AIR2" s="340"/>
      <c r="AIS2" s="340"/>
      <c r="AIT2" s="340"/>
      <c r="AIU2" s="340"/>
      <c r="AIV2" s="340"/>
      <c r="AIW2" s="340"/>
      <c r="AIX2" s="340"/>
      <c r="AIY2" s="340"/>
      <c r="AIZ2" s="340"/>
      <c r="AJA2" s="340"/>
      <c r="AJB2" s="340"/>
      <c r="AJC2" s="340"/>
      <c r="AJD2" s="340"/>
      <c r="AJE2" s="340"/>
      <c r="AJF2" s="340"/>
      <c r="AJG2" s="340"/>
      <c r="AJH2" s="340"/>
      <c r="AJI2" s="340"/>
      <c r="AJJ2" s="340"/>
      <c r="AJK2" s="340"/>
      <c r="AJL2" s="340"/>
      <c r="AJM2" s="340"/>
      <c r="AJN2" s="340"/>
      <c r="AJO2" s="340"/>
      <c r="AJP2" s="340"/>
      <c r="AJQ2" s="340"/>
      <c r="AJR2" s="340"/>
      <c r="AJS2" s="340"/>
      <c r="AJT2" s="340"/>
      <c r="AJU2" s="340"/>
      <c r="AJV2" s="340"/>
      <c r="AJW2" s="340"/>
      <c r="AJX2" s="340"/>
      <c r="AJY2" s="340"/>
      <c r="AJZ2" s="340"/>
      <c r="AKA2" s="340"/>
      <c r="AKB2" s="340"/>
      <c r="AKC2" s="340"/>
      <c r="AKD2" s="340"/>
      <c r="AKE2" s="340"/>
      <c r="AKF2" s="340"/>
    </row>
    <row r="3" spans="1:968" s="689" customFormat="1" ht="74.25" customHeight="1">
      <c r="A3" s="587" t="s">
        <v>629</v>
      </c>
      <c r="B3" s="587" t="s">
        <v>204</v>
      </c>
      <c r="C3" s="587" t="s">
        <v>622</v>
      </c>
      <c r="D3" s="587" t="s">
        <v>633</v>
      </c>
      <c r="E3" s="587" t="s">
        <v>634</v>
      </c>
      <c r="F3" s="587" t="s">
        <v>648</v>
      </c>
      <c r="G3" s="587" t="s">
        <v>649</v>
      </c>
      <c r="H3" s="587" t="s">
        <v>636</v>
      </c>
      <c r="I3" s="587" t="s">
        <v>650</v>
      </c>
      <c r="J3" s="587" t="s">
        <v>651</v>
      </c>
      <c r="K3" s="587" t="s">
        <v>640</v>
      </c>
      <c r="L3" s="587" t="s">
        <v>652</v>
      </c>
      <c r="M3" s="587" t="s">
        <v>653</v>
      </c>
      <c r="N3" s="587" t="s">
        <v>654</v>
      </c>
      <c r="O3" s="587" t="s">
        <v>655</v>
      </c>
      <c r="P3" s="587" t="s">
        <v>656</v>
      </c>
      <c r="Q3" s="587" t="s">
        <v>657</v>
      </c>
      <c r="R3" s="1375" t="s">
        <v>644</v>
      </c>
      <c r="S3" s="587" t="s">
        <v>630</v>
      </c>
      <c r="T3" s="587" t="s">
        <v>672</v>
      </c>
      <c r="U3" s="587" t="s">
        <v>673</v>
      </c>
      <c r="V3" s="686"/>
      <c r="W3" s="698"/>
      <c r="X3" s="698"/>
      <c r="Y3" s="698"/>
      <c r="Z3" s="698"/>
      <c r="AA3" s="698"/>
      <c r="AB3" s="698"/>
      <c r="AC3" s="698"/>
      <c r="AD3" s="698"/>
      <c r="AE3" s="698"/>
      <c r="AF3" s="698"/>
      <c r="AG3" s="698"/>
      <c r="AH3" s="698"/>
      <c r="AI3" s="698"/>
      <c r="AJ3" s="698"/>
      <c r="AK3" s="698"/>
      <c r="AL3" s="698"/>
      <c r="AM3" s="698"/>
      <c r="AN3" s="698"/>
      <c r="AO3" s="698"/>
      <c r="AP3" s="698"/>
      <c r="AQ3" s="698"/>
      <c r="AR3" s="698"/>
      <c r="AS3" s="698"/>
      <c r="AT3" s="698"/>
      <c r="AU3" s="698"/>
      <c r="AV3" s="698"/>
      <c r="AW3" s="698"/>
      <c r="AX3" s="698"/>
      <c r="AY3" s="698"/>
      <c r="AZ3" s="698"/>
      <c r="BA3" s="698"/>
      <c r="BB3" s="698"/>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698"/>
      <c r="CH3" s="698"/>
      <c r="CI3" s="698"/>
      <c r="CJ3" s="698"/>
      <c r="CK3" s="698"/>
      <c r="CL3" s="698"/>
      <c r="CM3" s="698"/>
      <c r="CN3" s="698"/>
      <c r="CO3" s="698"/>
      <c r="CP3" s="698"/>
      <c r="CQ3" s="698"/>
      <c r="CR3" s="698"/>
      <c r="CS3" s="698"/>
      <c r="CT3" s="698"/>
      <c r="CU3" s="698"/>
      <c r="CV3" s="698"/>
      <c r="CW3" s="698"/>
      <c r="CX3" s="698"/>
      <c r="CY3" s="698"/>
      <c r="CZ3" s="698"/>
      <c r="DA3" s="698"/>
      <c r="DB3" s="698"/>
      <c r="DC3" s="698"/>
      <c r="DD3" s="698"/>
      <c r="DE3" s="698"/>
      <c r="DF3" s="698"/>
      <c r="DG3" s="698"/>
      <c r="DH3" s="698"/>
      <c r="DI3" s="698"/>
      <c r="DJ3" s="698"/>
      <c r="DK3" s="698"/>
      <c r="DL3" s="698"/>
      <c r="DM3" s="698"/>
      <c r="DN3" s="698"/>
      <c r="DO3" s="698"/>
      <c r="DP3" s="698"/>
      <c r="DQ3" s="698"/>
      <c r="DR3" s="698"/>
      <c r="DS3" s="698"/>
      <c r="DT3" s="698"/>
      <c r="DU3" s="698"/>
      <c r="DV3" s="698"/>
      <c r="DW3" s="698"/>
      <c r="DX3" s="698"/>
      <c r="DY3" s="698"/>
      <c r="DZ3" s="698"/>
      <c r="EA3" s="698"/>
      <c r="EB3" s="698"/>
      <c r="EC3" s="698"/>
      <c r="ED3" s="698"/>
      <c r="EE3" s="698"/>
      <c r="EF3" s="698"/>
      <c r="EG3" s="698"/>
      <c r="EH3" s="698"/>
      <c r="EI3" s="698"/>
      <c r="EJ3" s="698"/>
      <c r="EK3" s="698"/>
      <c r="EL3" s="698"/>
      <c r="EM3" s="698"/>
      <c r="EN3" s="698"/>
      <c r="EO3" s="698"/>
      <c r="EP3" s="698"/>
      <c r="EQ3" s="698"/>
      <c r="ER3" s="698"/>
      <c r="ES3" s="698"/>
      <c r="ET3" s="698"/>
      <c r="EU3" s="698"/>
      <c r="EV3" s="698"/>
      <c r="EW3" s="698"/>
      <c r="EX3" s="698"/>
      <c r="EY3" s="698"/>
      <c r="EZ3" s="698"/>
      <c r="FA3" s="698"/>
      <c r="FB3" s="698"/>
      <c r="FC3" s="698"/>
      <c r="FD3" s="698"/>
      <c r="FE3" s="698"/>
      <c r="FF3" s="698"/>
      <c r="FG3" s="698"/>
      <c r="FH3" s="698"/>
      <c r="FI3" s="698"/>
      <c r="FJ3" s="698"/>
      <c r="FK3" s="698"/>
      <c r="FL3" s="698"/>
      <c r="FM3" s="698"/>
      <c r="FN3" s="698"/>
      <c r="FO3" s="698"/>
      <c r="FP3" s="698"/>
      <c r="FQ3" s="698"/>
      <c r="FR3" s="698"/>
      <c r="FS3" s="698"/>
      <c r="FT3" s="698"/>
      <c r="FU3" s="698"/>
      <c r="FV3" s="698"/>
      <c r="FW3" s="698"/>
      <c r="FX3" s="698"/>
      <c r="FY3" s="698"/>
      <c r="FZ3" s="698"/>
      <c r="GA3" s="698"/>
      <c r="GB3" s="698"/>
      <c r="GC3" s="698"/>
      <c r="GD3" s="698"/>
      <c r="GE3" s="698"/>
      <c r="GF3" s="698"/>
      <c r="GG3" s="698"/>
      <c r="GH3" s="698"/>
      <c r="GI3" s="698"/>
      <c r="GJ3" s="698"/>
      <c r="GK3" s="698"/>
      <c r="GL3" s="698"/>
      <c r="GM3" s="698"/>
      <c r="GN3" s="698"/>
      <c r="GO3" s="698"/>
      <c r="GP3" s="698"/>
      <c r="GQ3" s="698"/>
      <c r="GR3" s="698"/>
      <c r="GS3" s="698"/>
      <c r="GT3" s="698"/>
      <c r="GU3" s="698"/>
      <c r="GV3" s="698"/>
      <c r="GW3" s="698"/>
      <c r="GX3" s="698"/>
      <c r="GY3" s="698"/>
      <c r="GZ3" s="698"/>
      <c r="HA3" s="698"/>
      <c r="HB3" s="698"/>
      <c r="HC3" s="698"/>
      <c r="HD3" s="698"/>
      <c r="HE3" s="698"/>
      <c r="HF3" s="698"/>
      <c r="HG3" s="698"/>
      <c r="HH3" s="698"/>
      <c r="HI3" s="698"/>
      <c r="HJ3" s="698"/>
      <c r="HK3" s="698"/>
      <c r="HL3" s="698"/>
      <c r="HM3" s="698"/>
      <c r="HN3" s="698"/>
      <c r="HO3" s="698"/>
      <c r="HP3" s="698"/>
      <c r="HQ3" s="698"/>
      <c r="HR3" s="698"/>
      <c r="HS3" s="698"/>
      <c r="HT3" s="698"/>
      <c r="HU3" s="698"/>
      <c r="HV3" s="698"/>
      <c r="HW3" s="698"/>
      <c r="HX3" s="698"/>
      <c r="HY3" s="698"/>
      <c r="HZ3" s="698"/>
      <c r="IA3" s="698"/>
      <c r="IB3" s="698"/>
      <c r="IC3" s="698"/>
      <c r="ID3" s="698"/>
      <c r="IE3" s="698"/>
      <c r="IF3" s="698"/>
      <c r="IG3" s="698"/>
      <c r="IH3" s="698"/>
      <c r="II3" s="698"/>
      <c r="IJ3" s="698"/>
      <c r="IK3" s="698"/>
      <c r="IL3" s="698"/>
      <c r="IM3" s="698"/>
      <c r="IN3" s="698"/>
      <c r="IO3" s="698"/>
      <c r="IP3" s="698"/>
      <c r="IQ3" s="698"/>
      <c r="IR3" s="698"/>
      <c r="IS3" s="698"/>
      <c r="IT3" s="698"/>
      <c r="IU3" s="698"/>
      <c r="IV3" s="698"/>
      <c r="IW3" s="698"/>
      <c r="IX3" s="698"/>
      <c r="IY3" s="698"/>
      <c r="IZ3" s="698"/>
      <c r="JA3" s="698"/>
      <c r="JB3" s="698"/>
      <c r="JC3" s="698"/>
      <c r="JD3" s="698"/>
      <c r="JE3" s="698"/>
      <c r="JF3" s="698"/>
      <c r="JG3" s="698"/>
      <c r="JH3" s="698"/>
      <c r="JI3" s="698"/>
      <c r="JJ3" s="698"/>
      <c r="JK3" s="698"/>
      <c r="JL3" s="698"/>
      <c r="JM3" s="698"/>
      <c r="JN3" s="698"/>
      <c r="JO3" s="698"/>
      <c r="JP3" s="698"/>
      <c r="JQ3" s="698"/>
      <c r="JR3" s="698"/>
      <c r="JS3" s="698"/>
      <c r="JT3" s="698"/>
      <c r="JU3" s="698"/>
      <c r="JV3" s="698"/>
      <c r="JW3" s="698"/>
      <c r="JX3" s="698"/>
      <c r="JY3" s="698"/>
      <c r="JZ3" s="698"/>
      <c r="KA3" s="698"/>
      <c r="KB3" s="698"/>
      <c r="KC3" s="698"/>
      <c r="KD3" s="698"/>
      <c r="KE3" s="698"/>
      <c r="KF3" s="698"/>
      <c r="KG3" s="698"/>
      <c r="KH3" s="698"/>
      <c r="KI3" s="698"/>
      <c r="KJ3" s="698"/>
      <c r="KK3" s="698"/>
      <c r="KL3" s="698"/>
      <c r="KM3" s="698"/>
      <c r="KN3" s="698"/>
      <c r="KO3" s="698"/>
      <c r="KP3" s="698"/>
      <c r="KQ3" s="698"/>
      <c r="KR3" s="698"/>
      <c r="KS3" s="698"/>
      <c r="KT3" s="698"/>
      <c r="KU3" s="698"/>
      <c r="KV3" s="698"/>
      <c r="KW3" s="698"/>
      <c r="KX3" s="698"/>
      <c r="KY3" s="698"/>
      <c r="KZ3" s="698"/>
      <c r="LA3" s="698"/>
      <c r="LB3" s="698"/>
      <c r="LC3" s="698"/>
      <c r="LD3" s="698"/>
      <c r="LE3" s="698"/>
      <c r="LF3" s="698"/>
      <c r="LG3" s="698"/>
      <c r="LH3" s="698"/>
      <c r="LI3" s="698"/>
      <c r="LJ3" s="698"/>
      <c r="LK3" s="698"/>
      <c r="LL3" s="698"/>
      <c r="LM3" s="698"/>
      <c r="LN3" s="698"/>
      <c r="LO3" s="698"/>
      <c r="LP3" s="698"/>
      <c r="LQ3" s="698"/>
      <c r="LR3" s="698"/>
      <c r="LS3" s="698"/>
      <c r="LT3" s="698"/>
      <c r="LU3" s="698"/>
      <c r="LV3" s="698"/>
      <c r="LW3" s="698"/>
      <c r="LX3" s="698"/>
      <c r="LY3" s="698"/>
      <c r="LZ3" s="698"/>
      <c r="MA3" s="698"/>
      <c r="MB3" s="698"/>
      <c r="MC3" s="698"/>
      <c r="MD3" s="698"/>
      <c r="ME3" s="698"/>
      <c r="MF3" s="698"/>
      <c r="MG3" s="698"/>
      <c r="MH3" s="698"/>
      <c r="MI3" s="698"/>
      <c r="MJ3" s="698"/>
      <c r="MK3" s="698"/>
      <c r="ML3" s="698"/>
      <c r="MM3" s="698"/>
      <c r="MN3" s="698"/>
      <c r="MO3" s="698"/>
      <c r="MP3" s="698"/>
      <c r="MQ3" s="698"/>
      <c r="MR3" s="698"/>
      <c r="MS3" s="698"/>
      <c r="MT3" s="698"/>
      <c r="MU3" s="698"/>
      <c r="MV3" s="698"/>
      <c r="MW3" s="698"/>
      <c r="MX3" s="698"/>
      <c r="MY3" s="698"/>
      <c r="MZ3" s="698"/>
      <c r="NA3" s="698"/>
      <c r="NB3" s="698"/>
      <c r="NC3" s="698"/>
      <c r="ND3" s="698"/>
      <c r="NE3" s="698"/>
      <c r="NF3" s="698"/>
      <c r="NG3" s="698"/>
      <c r="NH3" s="698"/>
      <c r="NI3" s="698"/>
      <c r="NJ3" s="698"/>
      <c r="NK3" s="698"/>
      <c r="NL3" s="698"/>
      <c r="NM3" s="698"/>
      <c r="NN3" s="698"/>
      <c r="NO3" s="698"/>
      <c r="NP3" s="698"/>
      <c r="NQ3" s="698"/>
      <c r="NR3" s="698"/>
      <c r="NS3" s="698"/>
      <c r="NT3" s="698"/>
      <c r="NU3" s="698"/>
      <c r="NV3" s="698"/>
      <c r="NW3" s="698"/>
      <c r="NX3" s="698"/>
      <c r="NY3" s="698"/>
      <c r="NZ3" s="698"/>
      <c r="OA3" s="698"/>
      <c r="OB3" s="698"/>
      <c r="OC3" s="698"/>
      <c r="OD3" s="698"/>
      <c r="OE3" s="698"/>
      <c r="OF3" s="698"/>
      <c r="OG3" s="698"/>
      <c r="OH3" s="698"/>
      <c r="OI3" s="698"/>
      <c r="OJ3" s="698"/>
      <c r="OK3" s="698"/>
      <c r="OL3" s="698"/>
      <c r="OM3" s="698"/>
      <c r="ON3" s="698"/>
      <c r="OO3" s="698"/>
      <c r="OP3" s="698"/>
      <c r="OQ3" s="698"/>
      <c r="OR3" s="698"/>
      <c r="OS3" s="698"/>
      <c r="OT3" s="698"/>
      <c r="OU3" s="698"/>
      <c r="OV3" s="698"/>
      <c r="OW3" s="698"/>
      <c r="OX3" s="698"/>
      <c r="OY3" s="698"/>
      <c r="OZ3" s="698"/>
      <c r="PA3" s="698"/>
      <c r="PB3" s="698"/>
      <c r="PC3" s="698"/>
      <c r="PD3" s="698"/>
      <c r="PE3" s="698"/>
      <c r="PF3" s="698"/>
      <c r="PG3" s="698"/>
      <c r="PH3" s="698"/>
      <c r="PI3" s="698"/>
      <c r="PJ3" s="698"/>
      <c r="PK3" s="698"/>
      <c r="PL3" s="698"/>
      <c r="PM3" s="698"/>
      <c r="PN3" s="698"/>
      <c r="PO3" s="698"/>
      <c r="PP3" s="698"/>
      <c r="PQ3" s="698"/>
      <c r="PR3" s="698"/>
      <c r="PS3" s="698"/>
      <c r="PT3" s="698"/>
      <c r="PU3" s="698"/>
      <c r="PV3" s="698"/>
      <c r="PW3" s="698"/>
      <c r="PX3" s="698"/>
      <c r="PY3" s="698"/>
      <c r="PZ3" s="698"/>
      <c r="QA3" s="698"/>
      <c r="QB3" s="698"/>
      <c r="QC3" s="698"/>
      <c r="QD3" s="698"/>
      <c r="QE3" s="698"/>
      <c r="QF3" s="698"/>
      <c r="QG3" s="698"/>
      <c r="QH3" s="698"/>
      <c r="QI3" s="698"/>
      <c r="QJ3" s="698"/>
      <c r="QK3" s="698"/>
      <c r="QL3" s="698"/>
      <c r="QM3" s="698"/>
      <c r="QN3" s="698"/>
      <c r="QO3" s="698"/>
      <c r="QP3" s="698"/>
      <c r="QQ3" s="698"/>
      <c r="QR3" s="698"/>
      <c r="QS3" s="698"/>
      <c r="QT3" s="698"/>
      <c r="QU3" s="698"/>
      <c r="QV3" s="698"/>
      <c r="QW3" s="698"/>
      <c r="QX3" s="698"/>
      <c r="QY3" s="698"/>
      <c r="QZ3" s="698"/>
      <c r="RA3" s="698"/>
      <c r="RB3" s="698"/>
      <c r="RC3" s="698"/>
      <c r="RD3" s="698"/>
      <c r="RE3" s="698"/>
      <c r="RF3" s="698"/>
      <c r="RG3" s="698"/>
      <c r="RH3" s="698"/>
      <c r="RI3" s="698"/>
      <c r="RJ3" s="698"/>
      <c r="RK3" s="698"/>
      <c r="RL3" s="698"/>
      <c r="RM3" s="698"/>
      <c r="RN3" s="698"/>
      <c r="RO3" s="698"/>
      <c r="RP3" s="698"/>
      <c r="RQ3" s="698"/>
      <c r="RR3" s="698"/>
      <c r="RS3" s="698"/>
      <c r="RT3" s="698"/>
      <c r="RU3" s="698"/>
      <c r="RV3" s="698"/>
      <c r="RW3" s="698"/>
      <c r="RX3" s="698"/>
      <c r="RY3" s="698"/>
      <c r="RZ3" s="698"/>
      <c r="SA3" s="698"/>
      <c r="SB3" s="698"/>
      <c r="SC3" s="698"/>
      <c r="SD3" s="698"/>
      <c r="SE3" s="698"/>
      <c r="SF3" s="698"/>
      <c r="SG3" s="698"/>
      <c r="SH3" s="698"/>
      <c r="SI3" s="698"/>
      <c r="SJ3" s="698"/>
      <c r="SK3" s="698"/>
      <c r="SL3" s="698"/>
      <c r="SM3" s="698"/>
      <c r="SN3" s="698"/>
      <c r="SO3" s="698"/>
      <c r="SP3" s="698"/>
      <c r="SQ3" s="698"/>
      <c r="SR3" s="698"/>
      <c r="SS3" s="698"/>
      <c r="ST3" s="698"/>
      <c r="SU3" s="698"/>
      <c r="SV3" s="698"/>
      <c r="SW3" s="698"/>
      <c r="SX3" s="698"/>
      <c r="SY3" s="698"/>
      <c r="SZ3" s="698"/>
      <c r="TA3" s="698"/>
      <c r="TB3" s="698"/>
      <c r="TC3" s="698"/>
      <c r="TD3" s="698"/>
      <c r="TE3" s="698"/>
      <c r="TF3" s="698"/>
      <c r="TG3" s="698"/>
      <c r="TH3" s="698"/>
      <c r="TI3" s="698"/>
      <c r="TJ3" s="698"/>
      <c r="TK3" s="698"/>
      <c r="TL3" s="698"/>
      <c r="TM3" s="698"/>
      <c r="TN3" s="698"/>
      <c r="TO3" s="698"/>
      <c r="TP3" s="698"/>
      <c r="TQ3" s="698"/>
      <c r="TR3" s="698"/>
      <c r="TS3" s="698"/>
      <c r="TT3" s="698"/>
      <c r="TU3" s="698"/>
      <c r="TV3" s="698"/>
      <c r="TW3" s="698"/>
      <c r="TX3" s="698"/>
      <c r="TY3" s="698"/>
      <c r="TZ3" s="698"/>
      <c r="UA3" s="698"/>
      <c r="UB3" s="698"/>
      <c r="UC3" s="698"/>
      <c r="UD3" s="698"/>
      <c r="UE3" s="698"/>
      <c r="UF3" s="698"/>
      <c r="UG3" s="698"/>
      <c r="UH3" s="698"/>
      <c r="UI3" s="698"/>
      <c r="UJ3" s="698"/>
      <c r="UK3" s="698"/>
      <c r="UL3" s="698"/>
      <c r="UM3" s="698"/>
      <c r="UN3" s="698"/>
      <c r="UO3" s="698"/>
      <c r="UP3" s="698"/>
      <c r="UQ3" s="698"/>
      <c r="UR3" s="698"/>
      <c r="US3" s="698"/>
      <c r="UT3" s="698"/>
      <c r="UU3" s="698"/>
      <c r="UV3" s="698"/>
      <c r="UW3" s="698"/>
      <c r="UX3" s="698"/>
      <c r="UY3" s="698"/>
      <c r="UZ3" s="698"/>
      <c r="VA3" s="698"/>
      <c r="VB3" s="698"/>
      <c r="VC3" s="698"/>
      <c r="VD3" s="698"/>
      <c r="VE3" s="698"/>
      <c r="VF3" s="698"/>
      <c r="VG3" s="698"/>
      <c r="VH3" s="698"/>
      <c r="VI3" s="698"/>
      <c r="VJ3" s="698"/>
      <c r="VK3" s="698"/>
      <c r="VL3" s="698"/>
      <c r="VM3" s="698"/>
      <c r="VN3" s="698"/>
      <c r="VO3" s="698"/>
      <c r="VP3" s="698"/>
      <c r="VQ3" s="698"/>
      <c r="VR3" s="698"/>
      <c r="VS3" s="698"/>
      <c r="VT3" s="698"/>
      <c r="VU3" s="698"/>
      <c r="VV3" s="698"/>
      <c r="VW3" s="698"/>
      <c r="VX3" s="698"/>
      <c r="VY3" s="698"/>
      <c r="VZ3" s="698"/>
      <c r="WA3" s="698"/>
      <c r="WB3" s="698"/>
      <c r="WC3" s="698"/>
      <c r="WD3" s="698"/>
      <c r="WE3" s="698"/>
      <c r="WF3" s="698"/>
      <c r="WG3" s="698"/>
      <c r="WH3" s="698"/>
      <c r="WI3" s="698"/>
      <c r="WJ3" s="698"/>
      <c r="WK3" s="698"/>
      <c r="WL3" s="698"/>
      <c r="WM3" s="698"/>
      <c r="WN3" s="698"/>
      <c r="WO3" s="698"/>
      <c r="WP3" s="698"/>
      <c r="WQ3" s="698"/>
      <c r="WR3" s="698"/>
      <c r="WS3" s="698"/>
      <c r="WT3" s="698"/>
      <c r="WU3" s="698"/>
      <c r="WV3" s="698"/>
      <c r="WW3" s="698"/>
      <c r="WX3" s="698"/>
      <c r="WY3" s="698"/>
      <c r="WZ3" s="698"/>
      <c r="XA3" s="698"/>
      <c r="XB3" s="698"/>
      <c r="XC3" s="698"/>
      <c r="XD3" s="698"/>
      <c r="XE3" s="698"/>
      <c r="XF3" s="698"/>
      <c r="XG3" s="698"/>
      <c r="XH3" s="698"/>
      <c r="XI3" s="698"/>
      <c r="XJ3" s="698"/>
      <c r="XK3" s="698"/>
      <c r="XL3" s="698"/>
      <c r="XM3" s="698"/>
      <c r="XN3" s="698"/>
      <c r="XO3" s="698"/>
      <c r="XP3" s="698"/>
      <c r="XQ3" s="698"/>
      <c r="XR3" s="698"/>
      <c r="XS3" s="698"/>
      <c r="XT3" s="698"/>
      <c r="XU3" s="698"/>
      <c r="XV3" s="698"/>
      <c r="XW3" s="698"/>
      <c r="XX3" s="698"/>
      <c r="XY3" s="698"/>
      <c r="XZ3" s="698"/>
      <c r="YA3" s="698"/>
      <c r="YB3" s="698"/>
      <c r="YC3" s="698"/>
      <c r="YD3" s="698"/>
      <c r="YE3" s="698"/>
      <c r="YF3" s="698"/>
      <c r="YG3" s="698"/>
      <c r="YH3" s="698"/>
      <c r="YI3" s="698"/>
      <c r="YJ3" s="698"/>
      <c r="YK3" s="698"/>
      <c r="YL3" s="698"/>
      <c r="YM3" s="698"/>
      <c r="YN3" s="698"/>
      <c r="YO3" s="698"/>
      <c r="YP3" s="698"/>
      <c r="YQ3" s="698"/>
      <c r="YR3" s="698"/>
      <c r="YS3" s="698"/>
      <c r="YT3" s="698"/>
      <c r="YU3" s="698"/>
      <c r="YV3" s="698"/>
      <c r="YW3" s="698"/>
      <c r="YX3" s="698"/>
      <c r="YY3" s="698"/>
      <c r="YZ3" s="698"/>
      <c r="ZA3" s="698"/>
      <c r="ZB3" s="698"/>
      <c r="ZC3" s="698"/>
      <c r="ZD3" s="698"/>
      <c r="ZE3" s="698"/>
      <c r="ZF3" s="698"/>
      <c r="ZG3" s="698"/>
      <c r="ZH3" s="698"/>
      <c r="ZI3" s="698"/>
      <c r="ZJ3" s="698"/>
      <c r="ZK3" s="698"/>
      <c r="ZL3" s="698"/>
      <c r="ZM3" s="698"/>
      <c r="ZN3" s="698"/>
      <c r="ZO3" s="698"/>
      <c r="ZP3" s="698"/>
      <c r="ZQ3" s="698"/>
      <c r="ZR3" s="698"/>
      <c r="ZS3" s="698"/>
      <c r="ZT3" s="698"/>
      <c r="ZU3" s="698"/>
      <c r="ZV3" s="698"/>
      <c r="ZW3" s="698"/>
      <c r="ZX3" s="698"/>
      <c r="ZY3" s="698"/>
      <c r="ZZ3" s="698"/>
      <c r="AAA3" s="698"/>
      <c r="AAB3" s="698"/>
      <c r="AAC3" s="698"/>
      <c r="AAD3" s="698"/>
      <c r="AAE3" s="698"/>
      <c r="AAF3" s="698"/>
      <c r="AAG3" s="698"/>
      <c r="AAH3" s="698"/>
      <c r="AAI3" s="698"/>
      <c r="AAJ3" s="698"/>
      <c r="AAK3" s="698"/>
      <c r="AAL3" s="698"/>
      <c r="AAM3" s="698"/>
      <c r="AAN3" s="698"/>
      <c r="AAO3" s="698"/>
      <c r="AAP3" s="698"/>
      <c r="AAQ3" s="698"/>
      <c r="AAR3" s="698"/>
      <c r="AAS3" s="698"/>
      <c r="AAT3" s="698"/>
      <c r="AAU3" s="698"/>
      <c r="AAV3" s="698"/>
      <c r="AAW3" s="698"/>
      <c r="AAX3" s="698"/>
      <c r="AAY3" s="698"/>
      <c r="AAZ3" s="698"/>
      <c r="ABA3" s="698"/>
      <c r="ABB3" s="698"/>
      <c r="ABC3" s="698"/>
      <c r="ABD3" s="698"/>
      <c r="ABE3" s="698"/>
      <c r="ABF3" s="698"/>
      <c r="ABG3" s="698"/>
      <c r="ABH3" s="698"/>
      <c r="ABI3" s="698"/>
      <c r="ABJ3" s="698"/>
      <c r="ABK3" s="698"/>
      <c r="ABL3" s="698"/>
      <c r="ABM3" s="698"/>
      <c r="ABN3" s="698"/>
      <c r="ABO3" s="698"/>
      <c r="ABP3" s="698"/>
      <c r="ABQ3" s="698"/>
      <c r="ABR3" s="698"/>
      <c r="ABS3" s="698"/>
      <c r="ABT3" s="698"/>
      <c r="ABU3" s="698"/>
      <c r="ABV3" s="698"/>
      <c r="ABW3" s="698"/>
      <c r="ABX3" s="698"/>
      <c r="ABY3" s="698"/>
      <c r="ABZ3" s="698"/>
      <c r="ACA3" s="698"/>
      <c r="ACB3" s="698"/>
      <c r="ACC3" s="698"/>
      <c r="ACD3" s="698"/>
      <c r="ACE3" s="698"/>
      <c r="ACF3" s="698"/>
      <c r="ACG3" s="698"/>
      <c r="ACH3" s="698"/>
      <c r="ACI3" s="698"/>
      <c r="ACJ3" s="698"/>
      <c r="ACK3" s="698"/>
      <c r="ACL3" s="698"/>
      <c r="ACM3" s="698"/>
      <c r="ACN3" s="698"/>
      <c r="ACO3" s="698"/>
      <c r="ACP3" s="698"/>
      <c r="ACQ3" s="698"/>
      <c r="ACR3" s="698"/>
      <c r="ACS3" s="698"/>
      <c r="ACT3" s="698"/>
      <c r="ACU3" s="698"/>
      <c r="ACV3" s="698"/>
      <c r="ACW3" s="698"/>
      <c r="ACX3" s="698"/>
      <c r="ACY3" s="698"/>
      <c r="ACZ3" s="698"/>
      <c r="ADA3" s="698"/>
      <c r="ADB3" s="698"/>
      <c r="ADC3" s="698"/>
      <c r="ADD3" s="698"/>
      <c r="ADE3" s="698"/>
      <c r="ADF3" s="698"/>
      <c r="ADG3" s="698"/>
      <c r="ADH3" s="698"/>
      <c r="ADI3" s="698"/>
      <c r="ADJ3" s="698"/>
      <c r="ADK3" s="698"/>
      <c r="ADL3" s="698"/>
      <c r="ADM3" s="698"/>
      <c r="ADN3" s="698"/>
      <c r="ADO3" s="698"/>
      <c r="ADP3" s="698"/>
      <c r="ADQ3" s="698"/>
      <c r="ADR3" s="698"/>
      <c r="ADS3" s="698"/>
      <c r="ADT3" s="698"/>
      <c r="ADU3" s="698"/>
      <c r="ADV3" s="698"/>
      <c r="ADW3" s="698"/>
      <c r="ADX3" s="698"/>
      <c r="ADY3" s="698"/>
      <c r="ADZ3" s="698"/>
      <c r="AEA3" s="698"/>
      <c r="AEB3" s="698"/>
      <c r="AEC3" s="698"/>
      <c r="AED3" s="698"/>
      <c r="AEE3" s="698"/>
      <c r="AEF3" s="698"/>
      <c r="AEG3" s="698"/>
      <c r="AEH3" s="698"/>
      <c r="AEI3" s="698"/>
      <c r="AEJ3" s="698"/>
      <c r="AEK3" s="698"/>
      <c r="AEL3" s="698"/>
      <c r="AEM3" s="698"/>
      <c r="AEN3" s="698"/>
      <c r="AEO3" s="698"/>
      <c r="AEP3" s="698"/>
      <c r="AEQ3" s="698"/>
      <c r="AER3" s="698"/>
      <c r="AES3" s="698"/>
      <c r="AET3" s="698"/>
      <c r="AEU3" s="698"/>
      <c r="AEV3" s="698"/>
      <c r="AEW3" s="698"/>
      <c r="AEX3" s="698"/>
      <c r="AEY3" s="698"/>
      <c r="AEZ3" s="698"/>
      <c r="AFA3" s="698"/>
      <c r="AFB3" s="698"/>
      <c r="AFC3" s="698"/>
      <c r="AFD3" s="698"/>
      <c r="AFE3" s="698"/>
      <c r="AFF3" s="698"/>
      <c r="AFG3" s="698"/>
      <c r="AFH3" s="698"/>
      <c r="AFI3" s="698"/>
      <c r="AFJ3" s="698"/>
      <c r="AFK3" s="698"/>
      <c r="AFL3" s="698"/>
      <c r="AFM3" s="698"/>
      <c r="AFN3" s="698"/>
      <c r="AFO3" s="698"/>
      <c r="AFP3" s="698"/>
      <c r="AFQ3" s="698"/>
      <c r="AFR3" s="698"/>
      <c r="AFS3" s="698"/>
      <c r="AFT3" s="698"/>
      <c r="AFU3" s="698"/>
      <c r="AFV3" s="698"/>
      <c r="AFW3" s="698"/>
      <c r="AFX3" s="698"/>
      <c r="AFY3" s="698"/>
      <c r="AFZ3" s="698"/>
      <c r="AGA3" s="698"/>
      <c r="AGB3" s="698"/>
      <c r="AGC3" s="698"/>
      <c r="AGD3" s="698"/>
      <c r="AGE3" s="698"/>
      <c r="AGF3" s="698"/>
      <c r="AGG3" s="698"/>
      <c r="AGH3" s="698"/>
      <c r="AGI3" s="698"/>
      <c r="AGJ3" s="698"/>
      <c r="AGK3" s="698"/>
      <c r="AGL3" s="698"/>
      <c r="AGM3" s="698"/>
      <c r="AGN3" s="698"/>
      <c r="AGO3" s="698"/>
      <c r="AGP3" s="698"/>
      <c r="AGQ3" s="698"/>
      <c r="AGR3" s="698"/>
      <c r="AGS3" s="698"/>
      <c r="AGT3" s="698"/>
      <c r="AGU3" s="698"/>
      <c r="AGV3" s="698"/>
      <c r="AGW3" s="698"/>
      <c r="AGX3" s="698"/>
      <c r="AGY3" s="698"/>
      <c r="AGZ3" s="698"/>
      <c r="AHA3" s="698"/>
      <c r="AHB3" s="698"/>
      <c r="AHC3" s="698"/>
      <c r="AHD3" s="698"/>
      <c r="AHE3" s="698"/>
      <c r="AHF3" s="698"/>
      <c r="AHG3" s="698"/>
      <c r="AHH3" s="698"/>
      <c r="AHI3" s="698"/>
      <c r="AHJ3" s="698"/>
      <c r="AHK3" s="698"/>
      <c r="AHL3" s="698"/>
      <c r="AHM3" s="698"/>
      <c r="AHN3" s="698"/>
      <c r="AHO3" s="698"/>
      <c r="AHP3" s="698"/>
      <c r="AHQ3" s="698"/>
      <c r="AHR3" s="698"/>
      <c r="AHS3" s="698"/>
      <c r="AHT3" s="698"/>
      <c r="AHU3" s="698"/>
      <c r="AHV3" s="698"/>
      <c r="AHW3" s="698"/>
      <c r="AHX3" s="698"/>
      <c r="AHY3" s="698"/>
      <c r="AHZ3" s="698"/>
      <c r="AIA3" s="698"/>
      <c r="AIB3" s="698"/>
      <c r="AIC3" s="698"/>
      <c r="AID3" s="698"/>
      <c r="AIE3" s="698"/>
      <c r="AIF3" s="698"/>
      <c r="AIG3" s="698"/>
      <c r="AIH3" s="698"/>
      <c r="AII3" s="698"/>
      <c r="AIJ3" s="698"/>
      <c r="AIK3" s="698"/>
      <c r="AIL3" s="698"/>
      <c r="AIM3" s="698"/>
      <c r="AIN3" s="698"/>
      <c r="AIO3" s="698"/>
      <c r="AIP3" s="698"/>
      <c r="AIQ3" s="698"/>
      <c r="AIR3" s="698"/>
      <c r="AIS3" s="698"/>
      <c r="AIT3" s="698"/>
      <c r="AIU3" s="698"/>
      <c r="AIV3" s="698"/>
      <c r="AIW3" s="698"/>
      <c r="AIX3" s="698"/>
      <c r="AIY3" s="698"/>
      <c r="AIZ3" s="698"/>
      <c r="AJA3" s="698"/>
      <c r="AJB3" s="698"/>
      <c r="AJC3" s="698"/>
      <c r="AJD3" s="698"/>
      <c r="AJE3" s="698"/>
      <c r="AJF3" s="698"/>
      <c r="AJG3" s="698"/>
      <c r="AJH3" s="698"/>
      <c r="AJI3" s="698"/>
      <c r="AJJ3" s="698"/>
      <c r="AJK3" s="698"/>
      <c r="AJL3" s="698"/>
      <c r="AJM3" s="698"/>
      <c r="AJN3" s="698"/>
      <c r="AJO3" s="698"/>
      <c r="AJP3" s="698"/>
      <c r="AJQ3" s="698"/>
      <c r="AJR3" s="698"/>
      <c r="AJS3" s="698"/>
      <c r="AJT3" s="698"/>
      <c r="AJU3" s="698"/>
      <c r="AJV3" s="698"/>
      <c r="AJW3" s="698"/>
      <c r="AJX3" s="698"/>
      <c r="AJY3" s="698"/>
      <c r="AJZ3" s="698"/>
      <c r="AKA3" s="698"/>
      <c r="AKB3" s="698"/>
      <c r="AKC3" s="698"/>
      <c r="AKD3" s="698"/>
      <c r="AKE3" s="698"/>
      <c r="AKF3" s="698"/>
    </row>
    <row r="4" spans="1:968" s="687" customFormat="1" ht="15.75">
      <c r="A4" s="690"/>
      <c r="B4" s="1417" t="s">
        <v>679</v>
      </c>
      <c r="C4" s="691"/>
      <c r="D4" s="692"/>
      <c r="E4" s="692"/>
      <c r="F4" s="692"/>
      <c r="G4" s="693"/>
      <c r="H4" s="694"/>
      <c r="I4" s="694"/>
      <c r="J4" s="693"/>
      <c r="K4" s="693"/>
      <c r="L4" s="693"/>
      <c r="M4" s="693"/>
      <c r="N4" s="693"/>
      <c r="O4" s="693"/>
      <c r="P4" s="693"/>
      <c r="Q4" s="693"/>
      <c r="R4" s="1376"/>
      <c r="S4" s="695"/>
      <c r="T4" s="695"/>
      <c r="U4" s="695"/>
      <c r="V4" s="686"/>
      <c r="W4" s="698"/>
      <c r="X4" s="698"/>
      <c r="Y4" s="698"/>
      <c r="Z4" s="698"/>
      <c r="AA4" s="698"/>
      <c r="AB4" s="698"/>
      <c r="AC4" s="698"/>
      <c r="AD4" s="698"/>
      <c r="AE4" s="698"/>
      <c r="AF4" s="698"/>
      <c r="AG4" s="698"/>
      <c r="AH4" s="698"/>
      <c r="AI4" s="698"/>
      <c r="AJ4" s="698"/>
      <c r="AK4" s="698"/>
      <c r="AL4" s="698"/>
      <c r="AM4" s="698"/>
      <c r="AN4" s="698"/>
      <c r="AO4" s="698"/>
      <c r="AP4" s="698"/>
      <c r="AQ4" s="698"/>
      <c r="AR4" s="698"/>
      <c r="AS4" s="698"/>
      <c r="AT4" s="698"/>
      <c r="AU4" s="698"/>
      <c r="AV4" s="698"/>
      <c r="AW4" s="698"/>
      <c r="AX4" s="698"/>
      <c r="AY4" s="698"/>
      <c r="AZ4" s="698"/>
      <c r="BA4" s="698"/>
      <c r="BB4" s="698"/>
      <c r="BC4" s="698"/>
      <c r="BD4" s="698"/>
      <c r="BE4" s="698"/>
      <c r="BF4" s="698"/>
      <c r="BG4" s="698"/>
      <c r="BH4" s="698"/>
      <c r="BI4" s="698"/>
      <c r="BJ4" s="698"/>
      <c r="BK4" s="698"/>
      <c r="BL4" s="698"/>
      <c r="BM4" s="698"/>
      <c r="BN4" s="698"/>
      <c r="BO4" s="698"/>
      <c r="BP4" s="698"/>
      <c r="BQ4" s="698"/>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698"/>
      <c r="EB4" s="698"/>
      <c r="EC4" s="698"/>
      <c r="ED4" s="698"/>
      <c r="EE4" s="698"/>
      <c r="EF4" s="698"/>
      <c r="EG4" s="698"/>
      <c r="EH4" s="698"/>
      <c r="EI4" s="698"/>
      <c r="EJ4" s="698"/>
      <c r="EK4" s="698"/>
      <c r="EL4" s="698"/>
      <c r="EM4" s="698"/>
      <c r="EN4" s="698"/>
      <c r="EO4" s="698"/>
      <c r="EP4" s="698"/>
      <c r="EQ4" s="698"/>
      <c r="ER4" s="698"/>
      <c r="ES4" s="698"/>
      <c r="ET4" s="698"/>
      <c r="EU4" s="698"/>
      <c r="EV4" s="698"/>
      <c r="EW4" s="698"/>
      <c r="EX4" s="698"/>
      <c r="EY4" s="698"/>
      <c r="EZ4" s="698"/>
      <c r="FA4" s="698"/>
      <c r="FB4" s="698"/>
      <c r="FC4" s="698"/>
      <c r="FD4" s="698"/>
      <c r="FE4" s="698"/>
      <c r="FF4" s="698"/>
      <c r="FG4" s="698"/>
      <c r="FH4" s="698"/>
      <c r="FI4" s="698"/>
      <c r="FJ4" s="698"/>
      <c r="FK4" s="698"/>
      <c r="FL4" s="698"/>
      <c r="FM4" s="698"/>
      <c r="FN4" s="698"/>
      <c r="FO4" s="698"/>
      <c r="FP4" s="698"/>
      <c r="FQ4" s="698"/>
      <c r="FR4" s="698"/>
      <c r="FS4" s="698"/>
      <c r="FT4" s="698"/>
      <c r="FU4" s="698"/>
      <c r="FV4" s="698"/>
      <c r="FW4" s="698"/>
      <c r="FX4" s="698"/>
      <c r="FY4" s="698"/>
      <c r="FZ4" s="698"/>
      <c r="GA4" s="698"/>
      <c r="GB4" s="698"/>
      <c r="GC4" s="698"/>
      <c r="GD4" s="698"/>
      <c r="GE4" s="698"/>
      <c r="GF4" s="698"/>
      <c r="GG4" s="698"/>
      <c r="GH4" s="698"/>
      <c r="GI4" s="698"/>
      <c r="GJ4" s="698"/>
      <c r="GK4" s="698"/>
      <c r="GL4" s="698"/>
      <c r="GM4" s="698"/>
      <c r="GN4" s="698"/>
      <c r="GO4" s="698"/>
      <c r="GP4" s="698"/>
      <c r="GQ4" s="698"/>
      <c r="GR4" s="698"/>
      <c r="GS4" s="698"/>
      <c r="GT4" s="698"/>
      <c r="GU4" s="698"/>
      <c r="GV4" s="698"/>
      <c r="GW4" s="698"/>
      <c r="GX4" s="698"/>
      <c r="GY4" s="698"/>
      <c r="GZ4" s="698"/>
      <c r="HA4" s="698"/>
      <c r="HB4" s="698"/>
      <c r="HC4" s="698"/>
      <c r="HD4" s="698"/>
      <c r="HE4" s="698"/>
      <c r="HF4" s="698"/>
      <c r="HG4" s="698"/>
      <c r="HH4" s="698"/>
      <c r="HI4" s="698"/>
      <c r="HJ4" s="698"/>
      <c r="HK4" s="698"/>
      <c r="HL4" s="698"/>
      <c r="HM4" s="698"/>
      <c r="HN4" s="698"/>
      <c r="HO4" s="698"/>
      <c r="HP4" s="698"/>
      <c r="HQ4" s="698"/>
      <c r="HR4" s="698"/>
      <c r="HS4" s="698"/>
      <c r="HT4" s="698"/>
      <c r="HU4" s="698"/>
      <c r="HV4" s="698"/>
      <c r="HW4" s="698"/>
      <c r="HX4" s="698"/>
      <c r="HY4" s="698"/>
      <c r="HZ4" s="698"/>
      <c r="IA4" s="698"/>
      <c r="IB4" s="698"/>
      <c r="IC4" s="698"/>
      <c r="ID4" s="698"/>
      <c r="IE4" s="698"/>
      <c r="IF4" s="698"/>
      <c r="IG4" s="698"/>
      <c r="IH4" s="698"/>
      <c r="II4" s="698"/>
      <c r="IJ4" s="698"/>
      <c r="IK4" s="698"/>
      <c r="IL4" s="698"/>
      <c r="IM4" s="698"/>
      <c r="IN4" s="698"/>
      <c r="IO4" s="698"/>
      <c r="IP4" s="698"/>
      <c r="IQ4" s="698"/>
      <c r="IR4" s="698"/>
      <c r="IS4" s="698"/>
      <c r="IT4" s="698"/>
      <c r="IU4" s="698"/>
      <c r="IV4" s="698"/>
      <c r="IW4" s="698"/>
      <c r="IX4" s="698"/>
      <c r="IY4" s="698"/>
      <c r="IZ4" s="698"/>
      <c r="JA4" s="698"/>
      <c r="JB4" s="698"/>
      <c r="JC4" s="698"/>
      <c r="JD4" s="698"/>
      <c r="JE4" s="698"/>
      <c r="JF4" s="698"/>
      <c r="JG4" s="698"/>
      <c r="JH4" s="698"/>
      <c r="JI4" s="698"/>
      <c r="JJ4" s="698"/>
      <c r="JK4" s="698"/>
      <c r="JL4" s="698"/>
      <c r="JM4" s="698"/>
      <c r="JN4" s="698"/>
      <c r="JO4" s="698"/>
      <c r="JP4" s="698"/>
      <c r="JQ4" s="698"/>
      <c r="JR4" s="698"/>
      <c r="JS4" s="698"/>
      <c r="JT4" s="698"/>
      <c r="JU4" s="698"/>
      <c r="JV4" s="698"/>
      <c r="JW4" s="698"/>
      <c r="JX4" s="698"/>
      <c r="JY4" s="698"/>
      <c r="JZ4" s="698"/>
      <c r="KA4" s="698"/>
      <c r="KB4" s="698"/>
      <c r="KC4" s="698"/>
      <c r="KD4" s="698"/>
      <c r="KE4" s="698"/>
      <c r="KF4" s="698"/>
      <c r="KG4" s="698"/>
      <c r="KH4" s="698"/>
      <c r="KI4" s="698"/>
      <c r="KJ4" s="698"/>
      <c r="KK4" s="698"/>
      <c r="KL4" s="698"/>
      <c r="KM4" s="698"/>
      <c r="KN4" s="698"/>
      <c r="KO4" s="698"/>
      <c r="KP4" s="698"/>
      <c r="KQ4" s="698"/>
      <c r="KR4" s="698"/>
      <c r="KS4" s="698"/>
      <c r="KT4" s="698"/>
      <c r="KU4" s="698"/>
      <c r="KV4" s="698"/>
      <c r="KW4" s="698"/>
      <c r="KX4" s="698"/>
      <c r="KY4" s="698"/>
      <c r="KZ4" s="698"/>
      <c r="LA4" s="698"/>
      <c r="LB4" s="698"/>
      <c r="LC4" s="698"/>
      <c r="LD4" s="698"/>
      <c r="LE4" s="698"/>
      <c r="LF4" s="698"/>
      <c r="LG4" s="698"/>
      <c r="LH4" s="698"/>
      <c r="LI4" s="698"/>
      <c r="LJ4" s="698"/>
      <c r="LK4" s="698"/>
      <c r="LL4" s="698"/>
      <c r="LM4" s="698"/>
      <c r="LN4" s="698"/>
      <c r="LO4" s="698"/>
      <c r="LP4" s="698"/>
      <c r="LQ4" s="698"/>
      <c r="LR4" s="698"/>
      <c r="LS4" s="698"/>
      <c r="LT4" s="698"/>
      <c r="LU4" s="698"/>
      <c r="LV4" s="698"/>
      <c r="LW4" s="698"/>
      <c r="LX4" s="698"/>
      <c r="LY4" s="698"/>
      <c r="LZ4" s="698"/>
      <c r="MA4" s="698"/>
      <c r="MB4" s="698"/>
      <c r="MC4" s="698"/>
      <c r="MD4" s="698"/>
      <c r="ME4" s="698"/>
      <c r="MF4" s="698"/>
      <c r="MG4" s="698"/>
      <c r="MH4" s="698"/>
      <c r="MI4" s="698"/>
      <c r="MJ4" s="698"/>
      <c r="MK4" s="698"/>
      <c r="ML4" s="698"/>
      <c r="MM4" s="698"/>
      <c r="MN4" s="698"/>
      <c r="MO4" s="698"/>
      <c r="MP4" s="698"/>
      <c r="MQ4" s="698"/>
      <c r="MR4" s="698"/>
      <c r="MS4" s="698"/>
      <c r="MT4" s="698"/>
      <c r="MU4" s="698"/>
      <c r="MV4" s="698"/>
      <c r="MW4" s="698"/>
      <c r="MX4" s="698"/>
      <c r="MY4" s="698"/>
      <c r="MZ4" s="698"/>
      <c r="NA4" s="698"/>
      <c r="NB4" s="698"/>
      <c r="NC4" s="698"/>
      <c r="ND4" s="698"/>
      <c r="NE4" s="698"/>
      <c r="NF4" s="698"/>
      <c r="NG4" s="698"/>
      <c r="NH4" s="698"/>
      <c r="NI4" s="698"/>
      <c r="NJ4" s="698"/>
      <c r="NK4" s="698"/>
      <c r="NL4" s="698"/>
      <c r="NM4" s="698"/>
      <c r="NN4" s="698"/>
      <c r="NO4" s="698"/>
      <c r="NP4" s="698"/>
      <c r="NQ4" s="698"/>
      <c r="NR4" s="698"/>
      <c r="NS4" s="698"/>
      <c r="NT4" s="698"/>
      <c r="NU4" s="698"/>
      <c r="NV4" s="698"/>
      <c r="NW4" s="698"/>
      <c r="NX4" s="698"/>
      <c r="NY4" s="698"/>
      <c r="NZ4" s="698"/>
      <c r="OA4" s="698"/>
      <c r="OB4" s="698"/>
      <c r="OC4" s="698"/>
      <c r="OD4" s="698"/>
      <c r="OE4" s="698"/>
      <c r="OF4" s="698"/>
      <c r="OG4" s="698"/>
      <c r="OH4" s="698"/>
      <c r="OI4" s="698"/>
      <c r="OJ4" s="698"/>
      <c r="OK4" s="698"/>
      <c r="OL4" s="698"/>
      <c r="OM4" s="698"/>
      <c r="ON4" s="698"/>
      <c r="OO4" s="698"/>
      <c r="OP4" s="698"/>
      <c r="OQ4" s="698"/>
      <c r="OR4" s="698"/>
      <c r="OS4" s="698"/>
      <c r="OT4" s="698"/>
      <c r="OU4" s="698"/>
      <c r="OV4" s="698"/>
      <c r="OW4" s="698"/>
      <c r="OX4" s="698"/>
      <c r="OY4" s="698"/>
      <c r="OZ4" s="698"/>
      <c r="PA4" s="698"/>
      <c r="PB4" s="698"/>
      <c r="PC4" s="698"/>
      <c r="PD4" s="698"/>
      <c r="PE4" s="698"/>
      <c r="PF4" s="698"/>
      <c r="PG4" s="698"/>
      <c r="PH4" s="698"/>
      <c r="PI4" s="698"/>
      <c r="PJ4" s="698"/>
      <c r="PK4" s="698"/>
      <c r="PL4" s="698"/>
      <c r="PM4" s="698"/>
      <c r="PN4" s="698"/>
      <c r="PO4" s="698"/>
      <c r="PP4" s="698"/>
      <c r="PQ4" s="698"/>
      <c r="PR4" s="698"/>
      <c r="PS4" s="698"/>
      <c r="PT4" s="698"/>
      <c r="PU4" s="698"/>
      <c r="PV4" s="698"/>
      <c r="PW4" s="698"/>
      <c r="PX4" s="698"/>
      <c r="PY4" s="698"/>
      <c r="PZ4" s="698"/>
      <c r="QA4" s="698"/>
      <c r="QB4" s="698"/>
      <c r="QC4" s="698"/>
      <c r="QD4" s="698"/>
      <c r="QE4" s="698"/>
      <c r="QF4" s="698"/>
      <c r="QG4" s="698"/>
      <c r="QH4" s="698"/>
      <c r="QI4" s="698"/>
      <c r="QJ4" s="698"/>
      <c r="QK4" s="698"/>
      <c r="QL4" s="698"/>
      <c r="QM4" s="698"/>
      <c r="QN4" s="698"/>
      <c r="QO4" s="698"/>
      <c r="QP4" s="698"/>
      <c r="QQ4" s="698"/>
      <c r="QR4" s="698"/>
      <c r="QS4" s="698"/>
      <c r="QT4" s="698"/>
      <c r="QU4" s="698"/>
      <c r="QV4" s="698"/>
      <c r="QW4" s="698"/>
      <c r="QX4" s="698"/>
      <c r="QY4" s="698"/>
      <c r="QZ4" s="698"/>
      <c r="RA4" s="698"/>
      <c r="RB4" s="698"/>
      <c r="RC4" s="698"/>
      <c r="RD4" s="698"/>
      <c r="RE4" s="698"/>
      <c r="RF4" s="698"/>
      <c r="RG4" s="698"/>
      <c r="RH4" s="698"/>
      <c r="RI4" s="698"/>
      <c r="RJ4" s="698"/>
      <c r="RK4" s="698"/>
      <c r="RL4" s="698"/>
      <c r="RM4" s="698"/>
      <c r="RN4" s="698"/>
      <c r="RO4" s="698"/>
      <c r="RP4" s="698"/>
      <c r="RQ4" s="698"/>
      <c r="RR4" s="698"/>
      <c r="RS4" s="698"/>
      <c r="RT4" s="698"/>
      <c r="RU4" s="698"/>
      <c r="RV4" s="698"/>
      <c r="RW4" s="698"/>
      <c r="RX4" s="698"/>
      <c r="RY4" s="698"/>
      <c r="RZ4" s="698"/>
      <c r="SA4" s="698"/>
      <c r="SB4" s="698"/>
      <c r="SC4" s="698"/>
      <c r="SD4" s="698"/>
      <c r="SE4" s="698"/>
      <c r="SF4" s="698"/>
      <c r="SG4" s="698"/>
      <c r="SH4" s="698"/>
      <c r="SI4" s="698"/>
      <c r="SJ4" s="698"/>
      <c r="SK4" s="698"/>
      <c r="SL4" s="698"/>
      <c r="SM4" s="698"/>
      <c r="SN4" s="698"/>
      <c r="SO4" s="698"/>
      <c r="SP4" s="698"/>
      <c r="SQ4" s="698"/>
      <c r="SR4" s="698"/>
      <c r="SS4" s="698"/>
      <c r="ST4" s="698"/>
      <c r="SU4" s="698"/>
      <c r="SV4" s="698"/>
      <c r="SW4" s="698"/>
      <c r="SX4" s="698"/>
      <c r="SY4" s="698"/>
      <c r="SZ4" s="698"/>
      <c r="TA4" s="698"/>
      <c r="TB4" s="698"/>
      <c r="TC4" s="698"/>
      <c r="TD4" s="698"/>
      <c r="TE4" s="698"/>
      <c r="TF4" s="698"/>
      <c r="TG4" s="698"/>
      <c r="TH4" s="698"/>
      <c r="TI4" s="698"/>
      <c r="TJ4" s="698"/>
      <c r="TK4" s="698"/>
      <c r="TL4" s="698"/>
      <c r="TM4" s="698"/>
      <c r="TN4" s="698"/>
      <c r="TO4" s="698"/>
      <c r="TP4" s="698"/>
      <c r="TQ4" s="698"/>
      <c r="TR4" s="698"/>
      <c r="TS4" s="698"/>
      <c r="TT4" s="698"/>
      <c r="TU4" s="698"/>
      <c r="TV4" s="698"/>
      <c r="TW4" s="698"/>
      <c r="TX4" s="698"/>
      <c r="TY4" s="698"/>
      <c r="TZ4" s="698"/>
      <c r="UA4" s="698"/>
      <c r="UB4" s="698"/>
      <c r="UC4" s="698"/>
      <c r="UD4" s="698"/>
      <c r="UE4" s="698"/>
      <c r="UF4" s="698"/>
      <c r="UG4" s="698"/>
      <c r="UH4" s="698"/>
      <c r="UI4" s="698"/>
      <c r="UJ4" s="698"/>
      <c r="UK4" s="698"/>
      <c r="UL4" s="698"/>
      <c r="UM4" s="698"/>
      <c r="UN4" s="698"/>
      <c r="UO4" s="698"/>
      <c r="UP4" s="698"/>
      <c r="UQ4" s="698"/>
      <c r="UR4" s="698"/>
      <c r="US4" s="698"/>
      <c r="UT4" s="698"/>
      <c r="UU4" s="698"/>
      <c r="UV4" s="698"/>
      <c r="UW4" s="698"/>
      <c r="UX4" s="698"/>
      <c r="UY4" s="698"/>
      <c r="UZ4" s="698"/>
      <c r="VA4" s="698"/>
      <c r="VB4" s="698"/>
      <c r="VC4" s="698"/>
      <c r="VD4" s="698"/>
      <c r="VE4" s="698"/>
      <c r="VF4" s="698"/>
      <c r="VG4" s="698"/>
      <c r="VH4" s="698"/>
      <c r="VI4" s="698"/>
      <c r="VJ4" s="698"/>
      <c r="VK4" s="698"/>
      <c r="VL4" s="698"/>
      <c r="VM4" s="698"/>
      <c r="VN4" s="698"/>
      <c r="VO4" s="698"/>
      <c r="VP4" s="698"/>
      <c r="VQ4" s="698"/>
      <c r="VR4" s="698"/>
      <c r="VS4" s="698"/>
      <c r="VT4" s="698"/>
      <c r="VU4" s="698"/>
      <c r="VV4" s="698"/>
      <c r="VW4" s="698"/>
      <c r="VX4" s="698"/>
      <c r="VY4" s="698"/>
      <c r="VZ4" s="698"/>
      <c r="WA4" s="698"/>
      <c r="WB4" s="698"/>
      <c r="WC4" s="698"/>
      <c r="WD4" s="698"/>
      <c r="WE4" s="698"/>
      <c r="WF4" s="698"/>
      <c r="WG4" s="698"/>
      <c r="WH4" s="698"/>
      <c r="WI4" s="698"/>
      <c r="WJ4" s="698"/>
      <c r="WK4" s="698"/>
      <c r="WL4" s="698"/>
      <c r="WM4" s="698"/>
      <c r="WN4" s="698"/>
      <c r="WO4" s="698"/>
      <c r="WP4" s="698"/>
      <c r="WQ4" s="698"/>
      <c r="WR4" s="698"/>
      <c r="WS4" s="698"/>
      <c r="WT4" s="698"/>
      <c r="WU4" s="698"/>
      <c r="WV4" s="698"/>
      <c r="WW4" s="698"/>
      <c r="WX4" s="698"/>
      <c r="WY4" s="698"/>
      <c r="WZ4" s="698"/>
      <c r="XA4" s="698"/>
      <c r="XB4" s="698"/>
      <c r="XC4" s="698"/>
      <c r="XD4" s="698"/>
      <c r="XE4" s="698"/>
      <c r="XF4" s="698"/>
      <c r="XG4" s="698"/>
      <c r="XH4" s="698"/>
      <c r="XI4" s="698"/>
      <c r="XJ4" s="698"/>
      <c r="XK4" s="698"/>
      <c r="XL4" s="698"/>
      <c r="XM4" s="698"/>
      <c r="XN4" s="698"/>
      <c r="XO4" s="698"/>
      <c r="XP4" s="698"/>
      <c r="XQ4" s="698"/>
      <c r="XR4" s="698"/>
      <c r="XS4" s="698"/>
      <c r="XT4" s="698"/>
      <c r="XU4" s="698"/>
      <c r="XV4" s="698"/>
      <c r="XW4" s="698"/>
      <c r="XX4" s="698"/>
      <c r="XY4" s="698"/>
      <c r="XZ4" s="698"/>
      <c r="YA4" s="698"/>
      <c r="YB4" s="698"/>
      <c r="YC4" s="698"/>
      <c r="YD4" s="698"/>
      <c r="YE4" s="698"/>
      <c r="YF4" s="698"/>
      <c r="YG4" s="698"/>
      <c r="YH4" s="698"/>
      <c r="YI4" s="698"/>
      <c r="YJ4" s="698"/>
      <c r="YK4" s="698"/>
      <c r="YL4" s="698"/>
      <c r="YM4" s="698"/>
      <c r="YN4" s="698"/>
      <c r="YO4" s="698"/>
      <c r="YP4" s="698"/>
      <c r="YQ4" s="698"/>
      <c r="YR4" s="698"/>
      <c r="YS4" s="698"/>
      <c r="YT4" s="698"/>
      <c r="YU4" s="698"/>
      <c r="YV4" s="698"/>
      <c r="YW4" s="698"/>
      <c r="YX4" s="698"/>
      <c r="YY4" s="698"/>
      <c r="YZ4" s="698"/>
      <c r="ZA4" s="698"/>
      <c r="ZB4" s="698"/>
      <c r="ZC4" s="698"/>
      <c r="ZD4" s="698"/>
      <c r="ZE4" s="698"/>
      <c r="ZF4" s="698"/>
      <c r="ZG4" s="698"/>
      <c r="ZH4" s="698"/>
      <c r="ZI4" s="698"/>
      <c r="ZJ4" s="698"/>
      <c r="ZK4" s="698"/>
      <c r="ZL4" s="698"/>
      <c r="ZM4" s="698"/>
      <c r="ZN4" s="698"/>
      <c r="ZO4" s="698"/>
      <c r="ZP4" s="698"/>
      <c r="ZQ4" s="698"/>
      <c r="ZR4" s="698"/>
      <c r="ZS4" s="698"/>
      <c r="ZT4" s="698"/>
      <c r="ZU4" s="698"/>
      <c r="ZV4" s="698"/>
      <c r="ZW4" s="698"/>
      <c r="ZX4" s="698"/>
      <c r="ZY4" s="698"/>
      <c r="ZZ4" s="698"/>
      <c r="AAA4" s="698"/>
      <c r="AAB4" s="698"/>
      <c r="AAC4" s="698"/>
      <c r="AAD4" s="698"/>
      <c r="AAE4" s="698"/>
      <c r="AAF4" s="698"/>
      <c r="AAG4" s="698"/>
      <c r="AAH4" s="698"/>
      <c r="AAI4" s="698"/>
      <c r="AAJ4" s="698"/>
      <c r="AAK4" s="698"/>
      <c r="AAL4" s="698"/>
      <c r="AAM4" s="698"/>
      <c r="AAN4" s="698"/>
      <c r="AAO4" s="698"/>
      <c r="AAP4" s="698"/>
      <c r="AAQ4" s="698"/>
      <c r="AAR4" s="698"/>
      <c r="AAS4" s="698"/>
      <c r="AAT4" s="698"/>
      <c r="AAU4" s="698"/>
      <c r="AAV4" s="698"/>
      <c r="AAW4" s="698"/>
      <c r="AAX4" s="698"/>
      <c r="AAY4" s="698"/>
      <c r="AAZ4" s="698"/>
      <c r="ABA4" s="698"/>
      <c r="ABB4" s="698"/>
      <c r="ABC4" s="698"/>
      <c r="ABD4" s="698"/>
      <c r="ABE4" s="698"/>
      <c r="ABF4" s="698"/>
      <c r="ABG4" s="698"/>
      <c r="ABH4" s="698"/>
      <c r="ABI4" s="698"/>
      <c r="ABJ4" s="698"/>
      <c r="ABK4" s="698"/>
      <c r="ABL4" s="698"/>
      <c r="ABM4" s="698"/>
      <c r="ABN4" s="698"/>
      <c r="ABO4" s="698"/>
      <c r="ABP4" s="698"/>
      <c r="ABQ4" s="698"/>
      <c r="ABR4" s="698"/>
      <c r="ABS4" s="698"/>
      <c r="ABT4" s="698"/>
      <c r="ABU4" s="698"/>
      <c r="ABV4" s="698"/>
      <c r="ABW4" s="698"/>
      <c r="ABX4" s="698"/>
      <c r="ABY4" s="698"/>
      <c r="ABZ4" s="698"/>
      <c r="ACA4" s="698"/>
      <c r="ACB4" s="698"/>
      <c r="ACC4" s="698"/>
      <c r="ACD4" s="698"/>
      <c r="ACE4" s="698"/>
      <c r="ACF4" s="698"/>
      <c r="ACG4" s="698"/>
      <c r="ACH4" s="698"/>
      <c r="ACI4" s="698"/>
      <c r="ACJ4" s="698"/>
      <c r="ACK4" s="698"/>
      <c r="ACL4" s="698"/>
      <c r="ACM4" s="698"/>
      <c r="ACN4" s="698"/>
      <c r="ACO4" s="698"/>
      <c r="ACP4" s="698"/>
      <c r="ACQ4" s="698"/>
      <c r="ACR4" s="698"/>
      <c r="ACS4" s="698"/>
      <c r="ACT4" s="698"/>
      <c r="ACU4" s="698"/>
      <c r="ACV4" s="698"/>
      <c r="ACW4" s="698"/>
      <c r="ACX4" s="698"/>
      <c r="ACY4" s="698"/>
      <c r="ACZ4" s="698"/>
      <c r="ADA4" s="698"/>
      <c r="ADB4" s="698"/>
      <c r="ADC4" s="698"/>
      <c r="ADD4" s="698"/>
      <c r="ADE4" s="698"/>
      <c r="ADF4" s="698"/>
      <c r="ADG4" s="698"/>
      <c r="ADH4" s="698"/>
      <c r="ADI4" s="698"/>
      <c r="ADJ4" s="698"/>
      <c r="ADK4" s="698"/>
      <c r="ADL4" s="698"/>
      <c r="ADM4" s="698"/>
      <c r="ADN4" s="698"/>
      <c r="ADO4" s="698"/>
      <c r="ADP4" s="698"/>
      <c r="ADQ4" s="698"/>
      <c r="ADR4" s="698"/>
      <c r="ADS4" s="698"/>
      <c r="ADT4" s="698"/>
      <c r="ADU4" s="698"/>
      <c r="ADV4" s="698"/>
      <c r="ADW4" s="698"/>
      <c r="ADX4" s="698"/>
      <c r="ADY4" s="698"/>
      <c r="ADZ4" s="698"/>
      <c r="AEA4" s="698"/>
      <c r="AEB4" s="698"/>
      <c r="AEC4" s="698"/>
      <c r="AED4" s="698"/>
      <c r="AEE4" s="698"/>
      <c r="AEF4" s="698"/>
      <c r="AEG4" s="698"/>
      <c r="AEH4" s="698"/>
      <c r="AEI4" s="698"/>
      <c r="AEJ4" s="698"/>
      <c r="AEK4" s="698"/>
      <c r="AEL4" s="698"/>
      <c r="AEM4" s="698"/>
      <c r="AEN4" s="698"/>
      <c r="AEO4" s="698"/>
      <c r="AEP4" s="698"/>
      <c r="AEQ4" s="698"/>
      <c r="AER4" s="698"/>
      <c r="AES4" s="698"/>
      <c r="AET4" s="698"/>
      <c r="AEU4" s="698"/>
      <c r="AEV4" s="698"/>
      <c r="AEW4" s="698"/>
      <c r="AEX4" s="698"/>
      <c r="AEY4" s="698"/>
      <c r="AEZ4" s="698"/>
      <c r="AFA4" s="698"/>
      <c r="AFB4" s="698"/>
      <c r="AFC4" s="698"/>
      <c r="AFD4" s="698"/>
      <c r="AFE4" s="698"/>
      <c r="AFF4" s="698"/>
      <c r="AFG4" s="698"/>
      <c r="AFH4" s="698"/>
      <c r="AFI4" s="698"/>
      <c r="AFJ4" s="698"/>
      <c r="AFK4" s="698"/>
      <c r="AFL4" s="698"/>
      <c r="AFM4" s="698"/>
      <c r="AFN4" s="698"/>
      <c r="AFO4" s="698"/>
      <c r="AFP4" s="698"/>
      <c r="AFQ4" s="698"/>
      <c r="AFR4" s="698"/>
      <c r="AFS4" s="698"/>
      <c r="AFT4" s="698"/>
      <c r="AFU4" s="698"/>
      <c r="AFV4" s="698"/>
      <c r="AFW4" s="698"/>
      <c r="AFX4" s="698"/>
      <c r="AFY4" s="698"/>
      <c r="AFZ4" s="698"/>
      <c r="AGA4" s="698"/>
      <c r="AGB4" s="698"/>
      <c r="AGC4" s="698"/>
      <c r="AGD4" s="698"/>
      <c r="AGE4" s="698"/>
      <c r="AGF4" s="698"/>
      <c r="AGG4" s="698"/>
      <c r="AGH4" s="698"/>
      <c r="AGI4" s="698"/>
      <c r="AGJ4" s="698"/>
      <c r="AGK4" s="698"/>
      <c r="AGL4" s="698"/>
      <c r="AGM4" s="698"/>
      <c r="AGN4" s="698"/>
      <c r="AGO4" s="698"/>
      <c r="AGP4" s="698"/>
      <c r="AGQ4" s="698"/>
      <c r="AGR4" s="698"/>
      <c r="AGS4" s="698"/>
      <c r="AGT4" s="698"/>
      <c r="AGU4" s="698"/>
      <c r="AGV4" s="698"/>
      <c r="AGW4" s="698"/>
      <c r="AGX4" s="698"/>
      <c r="AGY4" s="698"/>
      <c r="AGZ4" s="698"/>
      <c r="AHA4" s="698"/>
      <c r="AHB4" s="698"/>
      <c r="AHC4" s="698"/>
      <c r="AHD4" s="698"/>
      <c r="AHE4" s="698"/>
      <c r="AHF4" s="698"/>
      <c r="AHG4" s="698"/>
      <c r="AHH4" s="698"/>
      <c r="AHI4" s="698"/>
      <c r="AHJ4" s="698"/>
      <c r="AHK4" s="698"/>
      <c r="AHL4" s="698"/>
      <c r="AHM4" s="698"/>
      <c r="AHN4" s="698"/>
      <c r="AHO4" s="698"/>
      <c r="AHP4" s="698"/>
      <c r="AHQ4" s="698"/>
      <c r="AHR4" s="698"/>
      <c r="AHS4" s="698"/>
      <c r="AHT4" s="698"/>
      <c r="AHU4" s="698"/>
      <c r="AHV4" s="698"/>
      <c r="AHW4" s="698"/>
      <c r="AHX4" s="698"/>
      <c r="AHY4" s="698"/>
      <c r="AHZ4" s="698"/>
      <c r="AIA4" s="698"/>
      <c r="AIB4" s="698"/>
      <c r="AIC4" s="698"/>
      <c r="AID4" s="698"/>
      <c r="AIE4" s="698"/>
      <c r="AIF4" s="698"/>
      <c r="AIG4" s="698"/>
      <c r="AIH4" s="698"/>
      <c r="AII4" s="698"/>
      <c r="AIJ4" s="698"/>
      <c r="AIK4" s="698"/>
      <c r="AIL4" s="698"/>
      <c r="AIM4" s="698"/>
      <c r="AIN4" s="698"/>
      <c r="AIO4" s="698"/>
      <c r="AIP4" s="698"/>
      <c r="AIQ4" s="698"/>
      <c r="AIR4" s="698"/>
      <c r="AIS4" s="698"/>
      <c r="AIT4" s="698"/>
      <c r="AIU4" s="698"/>
      <c r="AIV4" s="698"/>
      <c r="AIW4" s="698"/>
      <c r="AIX4" s="698"/>
      <c r="AIY4" s="698"/>
      <c r="AIZ4" s="698"/>
      <c r="AJA4" s="698"/>
      <c r="AJB4" s="698"/>
      <c r="AJC4" s="698"/>
      <c r="AJD4" s="698"/>
      <c r="AJE4" s="698"/>
      <c r="AJF4" s="698"/>
      <c r="AJG4" s="698"/>
      <c r="AJH4" s="698"/>
      <c r="AJI4" s="698"/>
      <c r="AJJ4" s="698"/>
      <c r="AJK4" s="698"/>
      <c r="AJL4" s="698"/>
      <c r="AJM4" s="698"/>
      <c r="AJN4" s="698"/>
      <c r="AJO4" s="698"/>
      <c r="AJP4" s="698"/>
      <c r="AJQ4" s="698"/>
      <c r="AJR4" s="698"/>
      <c r="AJS4" s="698"/>
      <c r="AJT4" s="698"/>
      <c r="AJU4" s="698"/>
      <c r="AJV4" s="698"/>
      <c r="AJW4" s="698"/>
      <c r="AJX4" s="698"/>
      <c r="AJY4" s="698"/>
      <c r="AJZ4" s="698"/>
      <c r="AKA4" s="698"/>
      <c r="AKB4" s="698"/>
      <c r="AKC4" s="698"/>
      <c r="AKD4" s="698"/>
      <c r="AKE4" s="698"/>
      <c r="AKF4" s="698"/>
    </row>
    <row r="5" spans="1:968" s="685" customFormat="1">
      <c r="A5" s="700" t="s">
        <v>175</v>
      </c>
      <c r="B5" s="828" t="s">
        <v>176</v>
      </c>
      <c r="C5" s="701">
        <f>D5*(F5/$F$44)</f>
        <v>0.12372193290302876</v>
      </c>
      <c r="D5" s="702">
        <f>'G201 LIW'!E47</f>
        <v>26.977830670354347</v>
      </c>
      <c r="E5" s="702" t="s">
        <v>205</v>
      </c>
      <c r="F5" s="702">
        <f>'G201 LIW'!L47</f>
        <v>21178.501109170003</v>
      </c>
      <c r="G5" s="703">
        <f>'G201 LIW'!M47</f>
        <v>64523.859675875006</v>
      </c>
      <c r="H5" s="703">
        <f>'G201 LIW'!N47</f>
        <v>236784.80614999999</v>
      </c>
      <c r="I5" s="703">
        <f>'G201 LIW'!O47</f>
        <v>7054.0054099999998</v>
      </c>
      <c r="J5" s="704">
        <f>'G201 LIW'!P47</f>
        <v>243838.81156</v>
      </c>
      <c r="K5" s="704">
        <f>'G201 LIW'!Q47</f>
        <v>150000</v>
      </c>
      <c r="L5" s="704">
        <f>H5+G5</f>
        <v>301308.66582587501</v>
      </c>
      <c r="M5" s="704">
        <f>L5+K5+I5</f>
        <v>458362.67123587499</v>
      </c>
      <c r="N5" s="704">
        <f>'G201 LIW'!T47</f>
        <v>150000</v>
      </c>
      <c r="O5" s="704">
        <f>L5/(1+$B$2)^1</f>
        <v>279507.11115572817</v>
      </c>
      <c r="P5" s="704">
        <f>M5/(1+$B$2)^1</f>
        <v>425197.28315016231</v>
      </c>
      <c r="Q5" s="704">
        <f>'G201 LIW'!Y47</f>
        <v>223007.0507572944</v>
      </c>
      <c r="R5" s="1377">
        <f>N5/(1+$B$2)^1</f>
        <v>139146.56771799628</v>
      </c>
      <c r="S5" s="706">
        <f>Q5/O5</f>
        <v>0.79785823636181263</v>
      </c>
      <c r="T5" s="706">
        <f>(Q5+R5)/P5</f>
        <v>0.85173079139217556</v>
      </c>
      <c r="U5" s="706">
        <f>((Q5*(1+$U$2))+R5)/P5</f>
        <v>0.90417869254175487</v>
      </c>
      <c r="W5" s="1456"/>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c r="AT5" s="1455"/>
      <c r="AU5" s="1455"/>
      <c r="AV5" s="1455"/>
      <c r="AW5" s="1455"/>
      <c r="AX5" s="1455"/>
      <c r="AY5" s="1455"/>
      <c r="AZ5" s="1455"/>
      <c r="BA5" s="1455"/>
      <c r="BB5" s="1455"/>
      <c r="BC5" s="1455"/>
      <c r="BD5" s="1455"/>
      <c r="BE5" s="1455"/>
      <c r="BF5" s="1455"/>
      <c r="BG5" s="1455"/>
      <c r="BH5" s="1455"/>
      <c r="BI5" s="1455"/>
      <c r="BJ5" s="1455"/>
      <c r="BK5" s="1455"/>
      <c r="BL5" s="1455"/>
      <c r="BM5" s="1455"/>
      <c r="BN5" s="1455"/>
      <c r="BO5" s="1455"/>
      <c r="BP5" s="1455"/>
      <c r="BQ5" s="1455"/>
      <c r="BR5" s="1455"/>
      <c r="BS5" s="1455"/>
      <c r="BT5" s="1455"/>
      <c r="BU5" s="1455"/>
      <c r="BV5" s="1455"/>
      <c r="BW5" s="1455"/>
      <c r="BX5" s="1455"/>
      <c r="BY5" s="1455"/>
      <c r="BZ5" s="1455"/>
      <c r="CA5" s="1455"/>
      <c r="CB5" s="1455"/>
      <c r="CC5" s="1455"/>
      <c r="CD5" s="1455"/>
      <c r="CE5" s="1455"/>
      <c r="CF5" s="1455"/>
      <c r="CG5" s="1455"/>
      <c r="CH5" s="1455"/>
      <c r="CI5" s="1455"/>
      <c r="CJ5" s="1455"/>
      <c r="CK5" s="1455"/>
      <c r="CL5" s="1455"/>
      <c r="CM5" s="1455"/>
      <c r="CN5" s="1455"/>
      <c r="CO5" s="1455"/>
      <c r="CP5" s="1455"/>
      <c r="CQ5" s="1455"/>
      <c r="CR5" s="1455"/>
      <c r="CS5" s="1455"/>
      <c r="CT5" s="1455"/>
      <c r="CU5" s="1455"/>
      <c r="CV5" s="1455"/>
      <c r="CW5" s="1455"/>
      <c r="CX5" s="1455"/>
      <c r="CY5" s="1455"/>
      <c r="CZ5" s="1455"/>
      <c r="DA5" s="1455"/>
      <c r="DB5" s="1455"/>
      <c r="DC5" s="1455"/>
      <c r="DD5" s="1455"/>
      <c r="DE5" s="1455"/>
      <c r="DF5" s="1455"/>
      <c r="DG5" s="1455"/>
      <c r="DH5" s="1455"/>
      <c r="DI5" s="1455"/>
      <c r="DJ5" s="1455"/>
      <c r="DK5" s="1455"/>
      <c r="DL5" s="1455"/>
      <c r="DM5" s="1455"/>
      <c r="DN5" s="1455"/>
      <c r="DO5" s="1455"/>
      <c r="DP5" s="1455"/>
      <c r="DQ5" s="1455"/>
      <c r="DR5" s="1455"/>
      <c r="DS5" s="1455"/>
      <c r="DT5" s="1455"/>
      <c r="DU5" s="1455"/>
      <c r="DV5" s="1455"/>
      <c r="DW5" s="1455"/>
      <c r="DX5" s="1455"/>
      <c r="DY5" s="1455"/>
      <c r="DZ5" s="1455"/>
      <c r="EA5" s="1455"/>
      <c r="EB5" s="1455"/>
      <c r="EC5" s="1455"/>
      <c r="ED5" s="1455"/>
      <c r="EE5" s="1455"/>
      <c r="EF5" s="1455"/>
      <c r="EG5" s="1455"/>
      <c r="EH5" s="1455"/>
      <c r="EI5" s="1455"/>
      <c r="EJ5" s="1455"/>
      <c r="EK5" s="1455"/>
      <c r="EL5" s="1455"/>
      <c r="EM5" s="1455"/>
      <c r="EN5" s="1455"/>
      <c r="EO5" s="1455"/>
      <c r="EP5" s="1455"/>
      <c r="EQ5" s="1455"/>
      <c r="ER5" s="1455"/>
      <c r="ES5" s="1455"/>
      <c r="ET5" s="1455"/>
      <c r="EU5" s="1455"/>
      <c r="EV5" s="1455"/>
      <c r="EW5" s="1455"/>
      <c r="EX5" s="1455"/>
      <c r="EY5" s="1455"/>
      <c r="EZ5" s="1455"/>
      <c r="FA5" s="1455"/>
      <c r="FB5" s="1455"/>
      <c r="FC5" s="1455"/>
      <c r="FD5" s="1455"/>
      <c r="FE5" s="1455"/>
      <c r="FF5" s="1455"/>
      <c r="FG5" s="1455"/>
      <c r="FH5" s="1455"/>
      <c r="FI5" s="1455"/>
      <c r="FJ5" s="1455"/>
      <c r="FK5" s="1455"/>
      <c r="FL5" s="1455"/>
      <c r="FM5" s="1455"/>
      <c r="FN5" s="1455"/>
      <c r="FO5" s="1455"/>
      <c r="FP5" s="1455"/>
      <c r="FQ5" s="1455"/>
      <c r="FR5" s="1455"/>
      <c r="FS5" s="1455"/>
      <c r="FT5" s="1455"/>
      <c r="FU5" s="1455"/>
      <c r="FV5" s="1455"/>
      <c r="FW5" s="1455"/>
      <c r="FX5" s="1455"/>
      <c r="FY5" s="1455"/>
      <c r="FZ5" s="1455"/>
      <c r="GA5" s="1455"/>
      <c r="GB5" s="1455"/>
      <c r="GC5" s="1455"/>
      <c r="GD5" s="1455"/>
      <c r="GE5" s="1455"/>
      <c r="GF5" s="1455"/>
      <c r="GG5" s="1455"/>
      <c r="GH5" s="1455"/>
      <c r="GI5" s="1455"/>
      <c r="GJ5" s="1455"/>
      <c r="GK5" s="1455"/>
      <c r="GL5" s="1455"/>
      <c r="GM5" s="1455"/>
      <c r="GN5" s="1455"/>
      <c r="GO5" s="1455"/>
      <c r="GP5" s="1455"/>
      <c r="GQ5" s="1455"/>
      <c r="GR5" s="1455"/>
      <c r="GS5" s="1455"/>
      <c r="GT5" s="1455"/>
      <c r="GU5" s="1455"/>
      <c r="GV5" s="1455"/>
      <c r="GW5" s="1455"/>
      <c r="GX5" s="1455"/>
      <c r="GY5" s="1455"/>
      <c r="GZ5" s="1455"/>
      <c r="HA5" s="1455"/>
      <c r="HB5" s="1455"/>
      <c r="HC5" s="1455"/>
      <c r="HD5" s="1455"/>
      <c r="HE5" s="1455"/>
      <c r="HF5" s="1455"/>
      <c r="HG5" s="1455"/>
      <c r="HH5" s="1455"/>
      <c r="HI5" s="1455"/>
      <c r="HJ5" s="1455"/>
      <c r="HK5" s="1455"/>
      <c r="HL5" s="1455"/>
      <c r="HM5" s="1455"/>
      <c r="HN5" s="1455"/>
      <c r="HO5" s="1455"/>
      <c r="HP5" s="1455"/>
      <c r="HQ5" s="1455"/>
      <c r="HR5" s="1455"/>
      <c r="HS5" s="1455"/>
      <c r="HT5" s="1455"/>
      <c r="HU5" s="1455"/>
      <c r="HV5" s="1455"/>
      <c r="HW5" s="1455"/>
      <c r="HX5" s="1455"/>
      <c r="HY5" s="1455"/>
      <c r="HZ5" s="1455"/>
      <c r="IA5" s="1455"/>
      <c r="IB5" s="1455"/>
      <c r="IC5" s="1455"/>
      <c r="ID5" s="1455"/>
      <c r="IE5" s="1455"/>
      <c r="IF5" s="1455"/>
      <c r="IG5" s="1455"/>
      <c r="IH5" s="1455"/>
      <c r="II5" s="1455"/>
      <c r="IJ5" s="1455"/>
      <c r="IK5" s="1455"/>
      <c r="IL5" s="1455"/>
      <c r="IM5" s="1455"/>
      <c r="IN5" s="1455"/>
      <c r="IO5" s="1455"/>
      <c r="IP5" s="1455"/>
      <c r="IQ5" s="1455"/>
      <c r="IR5" s="1455"/>
      <c r="IS5" s="1455"/>
      <c r="IT5" s="1455"/>
      <c r="IU5" s="1455"/>
      <c r="IV5" s="1455"/>
      <c r="IW5" s="1455"/>
      <c r="IX5" s="1455"/>
      <c r="IY5" s="1455"/>
      <c r="IZ5" s="1455"/>
      <c r="JA5" s="1455"/>
      <c r="JB5" s="1455"/>
      <c r="JC5" s="1455"/>
      <c r="JD5" s="1455"/>
      <c r="JE5" s="1455"/>
      <c r="JF5" s="1455"/>
      <c r="JG5" s="1455"/>
      <c r="JH5" s="1455"/>
      <c r="JI5" s="1455"/>
      <c r="JJ5" s="1455"/>
      <c r="JK5" s="1455"/>
      <c r="JL5" s="1455"/>
      <c r="JM5" s="1455"/>
      <c r="JN5" s="1455"/>
      <c r="JO5" s="1455"/>
      <c r="JP5" s="1455"/>
      <c r="JQ5" s="1455"/>
      <c r="JR5" s="1455"/>
      <c r="JS5" s="1455"/>
      <c r="JT5" s="1455"/>
      <c r="JU5" s="1455"/>
      <c r="JV5" s="1455"/>
      <c r="JW5" s="1455"/>
      <c r="JX5" s="1455"/>
      <c r="JY5" s="1455"/>
      <c r="JZ5" s="1455"/>
      <c r="KA5" s="1455"/>
      <c r="KB5" s="1455"/>
      <c r="KC5" s="1455"/>
      <c r="KD5" s="1455"/>
      <c r="KE5" s="1455"/>
      <c r="KF5" s="1455"/>
      <c r="KG5" s="1455"/>
      <c r="KH5" s="1455"/>
      <c r="KI5" s="1455"/>
      <c r="KJ5" s="1455"/>
      <c r="KK5" s="1455"/>
      <c r="KL5" s="1455"/>
      <c r="KM5" s="1455"/>
      <c r="KN5" s="1455"/>
      <c r="KO5" s="1455"/>
      <c r="KP5" s="1455"/>
      <c r="KQ5" s="1455"/>
      <c r="KR5" s="1455"/>
      <c r="KS5" s="1455"/>
      <c r="KT5" s="1455"/>
      <c r="KU5" s="1455"/>
      <c r="KV5" s="1455"/>
      <c r="KW5" s="1455"/>
      <c r="KX5" s="1455"/>
      <c r="KY5" s="1455"/>
      <c r="KZ5" s="1455"/>
      <c r="LA5" s="1455"/>
      <c r="LB5" s="1455"/>
      <c r="LC5" s="1455"/>
      <c r="LD5" s="1455"/>
      <c r="LE5" s="1455"/>
      <c r="LF5" s="1455"/>
      <c r="LG5" s="1455"/>
      <c r="LH5" s="1455"/>
      <c r="LI5" s="1455"/>
      <c r="LJ5" s="1455"/>
      <c r="LK5" s="1455"/>
      <c r="LL5" s="1455"/>
      <c r="LM5" s="1455"/>
      <c r="LN5" s="1455"/>
      <c r="LO5" s="1455"/>
      <c r="LP5" s="1455"/>
      <c r="LQ5" s="1455"/>
      <c r="LR5" s="1455"/>
      <c r="LS5" s="1455"/>
      <c r="LT5" s="1455"/>
      <c r="LU5" s="1455"/>
      <c r="LV5" s="1455"/>
      <c r="LW5" s="1455"/>
      <c r="LX5" s="1455"/>
      <c r="LY5" s="1455"/>
      <c r="LZ5" s="1455"/>
      <c r="MA5" s="1455"/>
      <c r="MB5" s="1455"/>
      <c r="MC5" s="1455"/>
      <c r="MD5" s="1455"/>
      <c r="ME5" s="1455"/>
      <c r="MF5" s="1455"/>
      <c r="MG5" s="1455"/>
      <c r="MH5" s="1455"/>
      <c r="MI5" s="1455"/>
      <c r="MJ5" s="1455"/>
      <c r="MK5" s="1455"/>
      <c r="ML5" s="1455"/>
      <c r="MM5" s="1455"/>
      <c r="MN5" s="1455"/>
      <c r="MO5" s="1455"/>
      <c r="MP5" s="1455"/>
      <c r="MQ5" s="1455"/>
      <c r="MR5" s="1455"/>
      <c r="MS5" s="1455"/>
      <c r="MT5" s="1455"/>
      <c r="MU5" s="1455"/>
      <c r="MV5" s="1455"/>
      <c r="MW5" s="1455"/>
      <c r="MX5" s="1455"/>
      <c r="MY5" s="1455"/>
      <c r="MZ5" s="1455"/>
      <c r="NA5" s="1455"/>
      <c r="NB5" s="1455"/>
      <c r="NC5" s="1455"/>
      <c r="ND5" s="1455"/>
      <c r="NE5" s="1455"/>
      <c r="NF5" s="1455"/>
      <c r="NG5" s="1455"/>
      <c r="NH5" s="1455"/>
      <c r="NI5" s="1455"/>
      <c r="NJ5" s="1455"/>
      <c r="NK5" s="1455"/>
      <c r="NL5" s="1455"/>
      <c r="NM5" s="1455"/>
      <c r="NN5" s="1455"/>
      <c r="NO5" s="1455"/>
      <c r="NP5" s="1455"/>
      <c r="NQ5" s="1455"/>
      <c r="NR5" s="1455"/>
      <c r="NS5" s="1455"/>
      <c r="NT5" s="1455"/>
      <c r="NU5" s="1455"/>
      <c r="NV5" s="1455"/>
      <c r="NW5" s="1455"/>
      <c r="NX5" s="1455"/>
      <c r="NY5" s="1455"/>
      <c r="NZ5" s="1455"/>
      <c r="OA5" s="1455"/>
      <c r="OB5" s="1455"/>
      <c r="OC5" s="1455"/>
      <c r="OD5" s="1455"/>
      <c r="OE5" s="1455"/>
      <c r="OF5" s="1455"/>
      <c r="OG5" s="1455"/>
      <c r="OH5" s="1455"/>
      <c r="OI5" s="1455"/>
      <c r="OJ5" s="1455"/>
      <c r="OK5" s="1455"/>
      <c r="OL5" s="1455"/>
      <c r="OM5" s="1455"/>
      <c r="ON5" s="1455"/>
      <c r="OO5" s="1455"/>
      <c r="OP5" s="1455"/>
      <c r="OQ5" s="1455"/>
      <c r="OR5" s="1455"/>
      <c r="OS5" s="1455"/>
      <c r="OT5" s="1455"/>
      <c r="OU5" s="1455"/>
      <c r="OV5" s="1455"/>
      <c r="OW5" s="1455"/>
      <c r="OX5" s="1455"/>
      <c r="OY5" s="1455"/>
      <c r="OZ5" s="1455"/>
      <c r="PA5" s="1455"/>
      <c r="PB5" s="1455"/>
      <c r="PC5" s="1455"/>
      <c r="PD5" s="1455"/>
      <c r="PE5" s="1455"/>
      <c r="PF5" s="1455"/>
      <c r="PG5" s="1455"/>
      <c r="PH5" s="1455"/>
      <c r="PI5" s="1455"/>
      <c r="PJ5" s="1455"/>
      <c r="PK5" s="1455"/>
      <c r="PL5" s="1455"/>
      <c r="PM5" s="1455"/>
      <c r="PN5" s="1455"/>
      <c r="PO5" s="1455"/>
      <c r="PP5" s="1455"/>
      <c r="PQ5" s="1455"/>
      <c r="PR5" s="1455"/>
      <c r="PS5" s="1455"/>
      <c r="PT5" s="1455"/>
      <c r="PU5" s="1455"/>
      <c r="PV5" s="1455"/>
      <c r="PW5" s="1455"/>
      <c r="PX5" s="1455"/>
      <c r="PY5" s="1455"/>
      <c r="PZ5" s="1455"/>
      <c r="QA5" s="1455"/>
      <c r="QB5" s="1455"/>
      <c r="QC5" s="1455"/>
      <c r="QD5" s="1455"/>
      <c r="QE5" s="1455"/>
      <c r="QF5" s="1455"/>
      <c r="QG5" s="1455"/>
      <c r="QH5" s="1455"/>
      <c r="QI5" s="1455"/>
      <c r="QJ5" s="1455"/>
      <c r="QK5" s="1455"/>
      <c r="QL5" s="1455"/>
      <c r="QM5" s="1455"/>
      <c r="QN5" s="1455"/>
      <c r="QO5" s="1455"/>
      <c r="QP5" s="1455"/>
      <c r="QQ5" s="1455"/>
      <c r="QR5" s="1455"/>
      <c r="QS5" s="1455"/>
      <c r="QT5" s="1455"/>
      <c r="QU5" s="1455"/>
      <c r="QV5" s="1455"/>
      <c r="QW5" s="1455"/>
      <c r="QX5" s="1455"/>
      <c r="QY5" s="1455"/>
      <c r="QZ5" s="1455"/>
      <c r="RA5" s="1455"/>
      <c r="RB5" s="1455"/>
      <c r="RC5" s="1455"/>
      <c r="RD5" s="1455"/>
      <c r="RE5" s="1455"/>
      <c r="RF5" s="1455"/>
      <c r="RG5" s="1455"/>
      <c r="RH5" s="1455"/>
      <c r="RI5" s="1455"/>
      <c r="RJ5" s="1455"/>
      <c r="RK5" s="1455"/>
      <c r="RL5" s="1455"/>
      <c r="RM5" s="1455"/>
      <c r="RN5" s="1455"/>
      <c r="RO5" s="1455"/>
      <c r="RP5" s="1455"/>
      <c r="RQ5" s="1455"/>
      <c r="RR5" s="1455"/>
      <c r="RS5" s="1455"/>
      <c r="RT5" s="1455"/>
      <c r="RU5" s="1455"/>
      <c r="RV5" s="1455"/>
      <c r="RW5" s="1455"/>
      <c r="RX5" s="1455"/>
      <c r="RY5" s="1455"/>
      <c r="RZ5" s="1455"/>
      <c r="SA5" s="1455"/>
      <c r="SB5" s="1455"/>
      <c r="SC5" s="1455"/>
      <c r="SD5" s="1455"/>
      <c r="SE5" s="1455"/>
      <c r="SF5" s="1455"/>
      <c r="SG5" s="1455"/>
      <c r="SH5" s="1455"/>
      <c r="SI5" s="1455"/>
      <c r="SJ5" s="1455"/>
      <c r="SK5" s="1455"/>
      <c r="SL5" s="1455"/>
      <c r="SM5" s="1455"/>
      <c r="SN5" s="1455"/>
      <c r="SO5" s="1455"/>
      <c r="SP5" s="1455"/>
      <c r="SQ5" s="1455"/>
      <c r="SR5" s="1455"/>
      <c r="SS5" s="1455"/>
      <c r="ST5" s="1455"/>
      <c r="SU5" s="1455"/>
      <c r="SV5" s="1455"/>
      <c r="SW5" s="1455"/>
      <c r="SX5" s="1455"/>
      <c r="SY5" s="1455"/>
      <c r="SZ5" s="1455"/>
      <c r="TA5" s="1455"/>
      <c r="TB5" s="1455"/>
      <c r="TC5" s="1455"/>
      <c r="TD5" s="1455"/>
      <c r="TE5" s="1455"/>
      <c r="TF5" s="1455"/>
      <c r="TG5" s="1455"/>
      <c r="TH5" s="1455"/>
      <c r="TI5" s="1455"/>
      <c r="TJ5" s="1455"/>
      <c r="TK5" s="1455"/>
      <c r="TL5" s="1455"/>
      <c r="TM5" s="1455"/>
      <c r="TN5" s="1455"/>
      <c r="TO5" s="1455"/>
      <c r="TP5" s="1455"/>
      <c r="TQ5" s="1455"/>
      <c r="TR5" s="1455"/>
      <c r="TS5" s="1455"/>
      <c r="TT5" s="1455"/>
      <c r="TU5" s="1455"/>
      <c r="TV5" s="1455"/>
      <c r="TW5" s="1455"/>
      <c r="TX5" s="1455"/>
      <c r="TY5" s="1455"/>
      <c r="TZ5" s="1455"/>
      <c r="UA5" s="1455"/>
      <c r="UB5" s="1455"/>
      <c r="UC5" s="1455"/>
      <c r="UD5" s="1455"/>
      <c r="UE5" s="1455"/>
      <c r="UF5" s="1455"/>
      <c r="UG5" s="1455"/>
      <c r="UH5" s="1455"/>
      <c r="UI5" s="1455"/>
      <c r="UJ5" s="1455"/>
      <c r="UK5" s="1455"/>
      <c r="UL5" s="1455"/>
      <c r="UM5" s="1455"/>
      <c r="UN5" s="1455"/>
      <c r="UO5" s="1455"/>
      <c r="UP5" s="1455"/>
      <c r="UQ5" s="1455"/>
      <c r="UR5" s="1455"/>
      <c r="US5" s="1455"/>
      <c r="UT5" s="1455"/>
      <c r="UU5" s="1455"/>
      <c r="UV5" s="1455"/>
      <c r="UW5" s="1455"/>
      <c r="UX5" s="1455"/>
      <c r="UY5" s="1455"/>
      <c r="UZ5" s="1455"/>
      <c r="VA5" s="1455"/>
      <c r="VB5" s="1455"/>
      <c r="VC5" s="1455"/>
      <c r="VD5" s="1455"/>
      <c r="VE5" s="1455"/>
      <c r="VF5" s="1455"/>
      <c r="VG5" s="1455"/>
      <c r="VH5" s="1455"/>
      <c r="VI5" s="1455"/>
      <c r="VJ5" s="1455"/>
      <c r="VK5" s="1455"/>
      <c r="VL5" s="1455"/>
      <c r="VM5" s="1455"/>
      <c r="VN5" s="1455"/>
      <c r="VO5" s="1455"/>
      <c r="VP5" s="1455"/>
      <c r="VQ5" s="1455"/>
      <c r="VR5" s="1455"/>
      <c r="VS5" s="1455"/>
      <c r="VT5" s="1455"/>
      <c r="VU5" s="1455"/>
      <c r="VV5" s="1455"/>
      <c r="VW5" s="1455"/>
      <c r="VX5" s="1455"/>
      <c r="VY5" s="1455"/>
      <c r="VZ5" s="1455"/>
      <c r="WA5" s="1455"/>
      <c r="WB5" s="1455"/>
      <c r="WC5" s="1455"/>
      <c r="WD5" s="1455"/>
      <c r="WE5" s="1455"/>
      <c r="WF5" s="1455"/>
      <c r="WG5" s="1455"/>
      <c r="WH5" s="1455"/>
      <c r="WI5" s="1455"/>
      <c r="WJ5" s="1455"/>
      <c r="WK5" s="1455"/>
      <c r="WL5" s="1455"/>
      <c r="WM5" s="1455"/>
      <c r="WN5" s="1455"/>
      <c r="WO5" s="1455"/>
      <c r="WP5" s="1455"/>
      <c r="WQ5" s="1455"/>
      <c r="WR5" s="1455"/>
      <c r="WS5" s="1455"/>
      <c r="WT5" s="1455"/>
      <c r="WU5" s="1455"/>
      <c r="WV5" s="1455"/>
      <c r="WW5" s="1455"/>
      <c r="WX5" s="1455"/>
      <c r="WY5" s="1455"/>
      <c r="WZ5" s="1455"/>
      <c r="XA5" s="1455"/>
      <c r="XB5" s="1455"/>
      <c r="XC5" s="1455"/>
      <c r="XD5" s="1455"/>
      <c r="XE5" s="1455"/>
      <c r="XF5" s="1455"/>
      <c r="XG5" s="1455"/>
      <c r="XH5" s="1455"/>
      <c r="XI5" s="1455"/>
      <c r="XJ5" s="1455"/>
      <c r="XK5" s="1455"/>
      <c r="XL5" s="1455"/>
      <c r="XM5" s="1455"/>
      <c r="XN5" s="1455"/>
      <c r="XO5" s="1455"/>
      <c r="XP5" s="1455"/>
      <c r="XQ5" s="1455"/>
      <c r="XR5" s="1455"/>
      <c r="XS5" s="1455"/>
      <c r="XT5" s="1455"/>
      <c r="XU5" s="1455"/>
      <c r="XV5" s="1455"/>
      <c r="XW5" s="1455"/>
      <c r="XX5" s="1455"/>
      <c r="XY5" s="1455"/>
      <c r="XZ5" s="1455"/>
      <c r="YA5" s="1455"/>
      <c r="YB5" s="1455"/>
      <c r="YC5" s="1455"/>
      <c r="YD5" s="1455"/>
      <c r="YE5" s="1455"/>
      <c r="YF5" s="1455"/>
      <c r="YG5" s="1455"/>
      <c r="YH5" s="1455"/>
      <c r="YI5" s="1455"/>
      <c r="YJ5" s="1455"/>
      <c r="YK5" s="1455"/>
      <c r="YL5" s="1455"/>
      <c r="YM5" s="1455"/>
      <c r="YN5" s="1455"/>
      <c r="YO5" s="1455"/>
      <c r="YP5" s="1455"/>
      <c r="YQ5" s="1455"/>
      <c r="YR5" s="1455"/>
      <c r="YS5" s="1455"/>
      <c r="YT5" s="1455"/>
      <c r="YU5" s="1455"/>
      <c r="YV5" s="1455"/>
      <c r="YW5" s="1455"/>
      <c r="YX5" s="1455"/>
      <c r="YY5" s="1455"/>
      <c r="YZ5" s="1455"/>
      <c r="ZA5" s="1455"/>
      <c r="ZB5" s="1455"/>
      <c r="ZC5" s="1455"/>
      <c r="ZD5" s="1455"/>
      <c r="ZE5" s="1455"/>
      <c r="ZF5" s="1455"/>
      <c r="ZG5" s="1455"/>
      <c r="ZH5" s="1455"/>
      <c r="ZI5" s="1455"/>
      <c r="ZJ5" s="1455"/>
      <c r="ZK5" s="1455"/>
      <c r="ZL5" s="1455"/>
      <c r="ZM5" s="1455"/>
      <c r="ZN5" s="1455"/>
      <c r="ZO5" s="1455"/>
      <c r="ZP5" s="1455"/>
      <c r="ZQ5" s="1455"/>
      <c r="ZR5" s="1455"/>
      <c r="ZS5" s="1455"/>
      <c r="ZT5" s="1455"/>
      <c r="ZU5" s="1455"/>
      <c r="ZV5" s="1455"/>
      <c r="ZW5" s="1455"/>
      <c r="ZX5" s="1455"/>
      <c r="ZY5" s="1455"/>
      <c r="ZZ5" s="1455"/>
      <c r="AAA5" s="1455"/>
      <c r="AAB5" s="1455"/>
      <c r="AAC5" s="1455"/>
      <c r="AAD5" s="1455"/>
      <c r="AAE5" s="1455"/>
      <c r="AAF5" s="1455"/>
      <c r="AAG5" s="1455"/>
      <c r="AAH5" s="1455"/>
      <c r="AAI5" s="1455"/>
      <c r="AAJ5" s="1455"/>
      <c r="AAK5" s="1455"/>
      <c r="AAL5" s="1455"/>
      <c r="AAM5" s="1455"/>
      <c r="AAN5" s="1455"/>
      <c r="AAO5" s="1455"/>
      <c r="AAP5" s="1455"/>
      <c r="AAQ5" s="1455"/>
      <c r="AAR5" s="1455"/>
      <c r="AAS5" s="1455"/>
      <c r="AAT5" s="1455"/>
      <c r="AAU5" s="1455"/>
      <c r="AAV5" s="1455"/>
      <c r="AAW5" s="1455"/>
      <c r="AAX5" s="1455"/>
      <c r="AAY5" s="1455"/>
      <c r="AAZ5" s="1455"/>
      <c r="ABA5" s="1455"/>
      <c r="ABB5" s="1455"/>
      <c r="ABC5" s="1455"/>
      <c r="ABD5" s="1455"/>
      <c r="ABE5" s="1455"/>
      <c r="ABF5" s="1455"/>
      <c r="ABG5" s="1455"/>
      <c r="ABH5" s="1455"/>
      <c r="ABI5" s="1455"/>
      <c r="ABJ5" s="1455"/>
      <c r="ABK5" s="1455"/>
      <c r="ABL5" s="1455"/>
      <c r="ABM5" s="1455"/>
      <c r="ABN5" s="1455"/>
      <c r="ABO5" s="1455"/>
      <c r="ABP5" s="1455"/>
      <c r="ABQ5" s="1455"/>
      <c r="ABR5" s="1455"/>
      <c r="ABS5" s="1455"/>
      <c r="ABT5" s="1455"/>
      <c r="ABU5" s="1455"/>
      <c r="ABV5" s="1455"/>
      <c r="ABW5" s="1455"/>
      <c r="ABX5" s="1455"/>
      <c r="ABY5" s="1455"/>
      <c r="ABZ5" s="1455"/>
      <c r="ACA5" s="1455"/>
      <c r="ACB5" s="1455"/>
      <c r="ACC5" s="1455"/>
      <c r="ACD5" s="1455"/>
      <c r="ACE5" s="1455"/>
      <c r="ACF5" s="1455"/>
      <c r="ACG5" s="1455"/>
      <c r="ACH5" s="1455"/>
      <c r="ACI5" s="1455"/>
      <c r="ACJ5" s="1455"/>
      <c r="ACK5" s="1455"/>
      <c r="ACL5" s="1455"/>
      <c r="ACM5" s="1455"/>
      <c r="ACN5" s="1455"/>
      <c r="ACO5" s="1455"/>
      <c r="ACP5" s="1455"/>
      <c r="ACQ5" s="1455"/>
      <c r="ACR5" s="1455"/>
      <c r="ACS5" s="1455"/>
      <c r="ACT5" s="1455"/>
      <c r="ACU5" s="1455"/>
      <c r="ACV5" s="1455"/>
      <c r="ACW5" s="1455"/>
      <c r="ACX5" s="1455"/>
      <c r="ACY5" s="1455"/>
      <c r="ACZ5" s="1455"/>
      <c r="ADA5" s="1455"/>
      <c r="ADB5" s="1455"/>
      <c r="ADC5" s="1455"/>
      <c r="ADD5" s="1455"/>
      <c r="ADE5" s="1455"/>
      <c r="ADF5" s="1455"/>
      <c r="ADG5" s="1455"/>
      <c r="ADH5" s="1455"/>
      <c r="ADI5" s="1455"/>
      <c r="ADJ5" s="1455"/>
      <c r="ADK5" s="1455"/>
      <c r="ADL5" s="1455"/>
      <c r="ADM5" s="1455"/>
      <c r="ADN5" s="1455"/>
      <c r="ADO5" s="1455"/>
      <c r="ADP5" s="1455"/>
      <c r="ADQ5" s="1455"/>
      <c r="ADR5" s="1455"/>
      <c r="ADS5" s="1455"/>
      <c r="ADT5" s="1455"/>
      <c r="ADU5" s="1455"/>
      <c r="ADV5" s="1455"/>
      <c r="ADW5" s="1455"/>
      <c r="ADX5" s="1455"/>
      <c r="ADY5" s="1455"/>
      <c r="ADZ5" s="1455"/>
      <c r="AEA5" s="1455"/>
      <c r="AEB5" s="1455"/>
      <c r="AEC5" s="1455"/>
      <c r="AED5" s="1455"/>
      <c r="AEE5" s="1455"/>
      <c r="AEF5" s="1455"/>
      <c r="AEG5" s="1455"/>
      <c r="AEH5" s="1455"/>
      <c r="AEI5" s="1455"/>
      <c r="AEJ5" s="1455"/>
      <c r="AEK5" s="1455"/>
      <c r="AEL5" s="1455"/>
      <c r="AEM5" s="1455"/>
      <c r="AEN5" s="1455"/>
      <c r="AEO5" s="1455"/>
      <c r="AEP5" s="1455"/>
      <c r="AEQ5" s="1455"/>
      <c r="AER5" s="1455"/>
      <c r="AES5" s="1455"/>
      <c r="AET5" s="1455"/>
      <c r="AEU5" s="1455"/>
      <c r="AEV5" s="1455"/>
      <c r="AEW5" s="1455"/>
      <c r="AEX5" s="1455"/>
      <c r="AEY5" s="1455"/>
      <c r="AEZ5" s="1455"/>
      <c r="AFA5" s="1455"/>
      <c r="AFB5" s="1455"/>
      <c r="AFC5" s="1455"/>
      <c r="AFD5" s="1455"/>
      <c r="AFE5" s="1455"/>
      <c r="AFF5" s="1455"/>
      <c r="AFG5" s="1455"/>
      <c r="AFH5" s="1455"/>
      <c r="AFI5" s="1455"/>
      <c r="AFJ5" s="1455"/>
      <c r="AFK5" s="1455"/>
      <c r="AFL5" s="1455"/>
      <c r="AFM5" s="1455"/>
      <c r="AFN5" s="1455"/>
      <c r="AFO5" s="1455"/>
      <c r="AFP5" s="1455"/>
      <c r="AFQ5" s="1455"/>
      <c r="AFR5" s="1455"/>
      <c r="AFS5" s="1455"/>
      <c r="AFT5" s="1455"/>
      <c r="AFU5" s="1455"/>
      <c r="AFV5" s="1455"/>
      <c r="AFW5" s="1455"/>
      <c r="AFX5" s="1455"/>
      <c r="AFY5" s="1455"/>
      <c r="AFZ5" s="1455"/>
      <c r="AGA5" s="1455"/>
      <c r="AGB5" s="1455"/>
      <c r="AGC5" s="1455"/>
      <c r="AGD5" s="1455"/>
      <c r="AGE5" s="1455"/>
      <c r="AGF5" s="1455"/>
      <c r="AGG5" s="1455"/>
      <c r="AGH5" s="1455"/>
      <c r="AGI5" s="1455"/>
      <c r="AGJ5" s="1455"/>
      <c r="AGK5" s="1455"/>
      <c r="AGL5" s="1455"/>
      <c r="AGM5" s="1455"/>
      <c r="AGN5" s="1455"/>
      <c r="AGO5" s="1455"/>
      <c r="AGP5" s="1455"/>
      <c r="AGQ5" s="1455"/>
      <c r="AGR5" s="1455"/>
      <c r="AGS5" s="1455"/>
      <c r="AGT5" s="1455"/>
      <c r="AGU5" s="1455"/>
      <c r="AGV5" s="1455"/>
      <c r="AGW5" s="1455"/>
      <c r="AGX5" s="1455"/>
      <c r="AGY5" s="1455"/>
      <c r="AGZ5" s="1455"/>
      <c r="AHA5" s="1455"/>
      <c r="AHB5" s="1455"/>
      <c r="AHC5" s="1455"/>
      <c r="AHD5" s="1455"/>
      <c r="AHE5" s="1455"/>
      <c r="AHF5" s="1455"/>
      <c r="AHG5" s="1455"/>
      <c r="AHH5" s="1455"/>
      <c r="AHI5" s="1455"/>
      <c r="AHJ5" s="1455"/>
      <c r="AHK5" s="1455"/>
      <c r="AHL5" s="1455"/>
      <c r="AHM5" s="1455"/>
      <c r="AHN5" s="1455"/>
      <c r="AHO5" s="1455"/>
      <c r="AHP5" s="1455"/>
      <c r="AHQ5" s="1455"/>
      <c r="AHR5" s="1455"/>
      <c r="AHS5" s="1455"/>
      <c r="AHT5" s="1455"/>
      <c r="AHU5" s="1455"/>
      <c r="AHV5" s="1455"/>
      <c r="AHW5" s="1455"/>
      <c r="AHX5" s="1455"/>
      <c r="AHY5" s="1455"/>
      <c r="AHZ5" s="1455"/>
      <c r="AIA5" s="1455"/>
      <c r="AIB5" s="1455"/>
      <c r="AIC5" s="1455"/>
      <c r="AID5" s="1455"/>
      <c r="AIE5" s="1455"/>
      <c r="AIF5" s="1455"/>
      <c r="AIG5" s="1455"/>
      <c r="AIH5" s="1455"/>
      <c r="AII5" s="1455"/>
      <c r="AIJ5" s="1455"/>
      <c r="AIK5" s="1455"/>
      <c r="AIL5" s="1455"/>
      <c r="AIM5" s="1455"/>
      <c r="AIN5" s="1455"/>
      <c r="AIO5" s="1455"/>
      <c r="AIP5" s="1455"/>
      <c r="AIQ5" s="1455"/>
      <c r="AIR5" s="1455"/>
      <c r="AIS5" s="1455"/>
      <c r="AIT5" s="1455"/>
      <c r="AIU5" s="1455"/>
      <c r="AIV5" s="1455"/>
      <c r="AIW5" s="1455"/>
      <c r="AIX5" s="1455"/>
      <c r="AIY5" s="1455"/>
      <c r="AIZ5" s="1455"/>
      <c r="AJA5" s="1455"/>
      <c r="AJB5" s="1455"/>
      <c r="AJC5" s="1455"/>
      <c r="AJD5" s="1455"/>
      <c r="AJE5" s="1455"/>
      <c r="AJF5" s="1455"/>
      <c r="AJG5" s="1455"/>
      <c r="AJH5" s="1455"/>
      <c r="AJI5" s="1455"/>
      <c r="AJJ5" s="1455"/>
      <c r="AJK5" s="1455"/>
      <c r="AJL5" s="1455"/>
      <c r="AJM5" s="1455"/>
      <c r="AJN5" s="1455"/>
      <c r="AJO5" s="1455"/>
      <c r="AJP5" s="1455"/>
      <c r="AJQ5" s="1455"/>
      <c r="AJR5" s="1455"/>
      <c r="AJS5" s="1455"/>
      <c r="AJT5" s="1455"/>
      <c r="AJU5" s="1455"/>
      <c r="AJV5" s="1455"/>
      <c r="AJW5" s="1455"/>
      <c r="AJX5" s="1455"/>
      <c r="AJY5" s="1455"/>
      <c r="AJZ5" s="1455"/>
      <c r="AKA5" s="1455"/>
      <c r="AKB5" s="1455"/>
      <c r="AKC5" s="1455"/>
      <c r="AKD5" s="1455"/>
      <c r="AKE5" s="1455"/>
      <c r="AKF5" s="1455"/>
    </row>
    <row r="6" spans="1:968" s="685" customFormat="1">
      <c r="A6" s="707" t="s">
        <v>177</v>
      </c>
      <c r="B6" s="829" t="s">
        <v>178</v>
      </c>
      <c r="C6" s="708">
        <f t="shared" ref="C6:C19" si="0">D6*(F6/$F$44)</f>
        <v>2.9352272525186329</v>
      </c>
      <c r="D6" s="709">
        <f>'G214 ResSpaceHeat'!E10</f>
        <v>18.124253732840035</v>
      </c>
      <c r="E6" s="710" t="s">
        <v>205</v>
      </c>
      <c r="F6" s="709">
        <f>'G214 ResSpaceHeat'!L10</f>
        <v>747889</v>
      </c>
      <c r="G6" s="711">
        <f>'G214 ResSpaceHeat'!N10</f>
        <v>578863.18000000005</v>
      </c>
      <c r="H6" s="711">
        <f>'G214 ResSpaceHeat'!O10</f>
        <v>1776400</v>
      </c>
      <c r="I6" s="711">
        <f>'G214 ResSpaceHeat'!P10</f>
        <v>2559264</v>
      </c>
      <c r="J6" s="712">
        <f>H6+I6</f>
        <v>4335664</v>
      </c>
      <c r="K6" s="713">
        <v>0</v>
      </c>
      <c r="L6" s="713">
        <f t="shared" ref="L6:L19" si="1">H6+G6</f>
        <v>2355263.1800000002</v>
      </c>
      <c r="M6" s="713">
        <f>L6+K6+I6</f>
        <v>4914527.18</v>
      </c>
      <c r="N6" s="714">
        <f>'G214 ResSpaceHeat'!U10</f>
        <v>0</v>
      </c>
      <c r="O6" s="714">
        <f t="shared" ref="O6:O13" si="2">L6/(1+$B$2)^1</f>
        <v>2184845.2504638219</v>
      </c>
      <c r="P6" s="714">
        <f t="shared" ref="P6:P19" si="3">M6/(1+$B$2)^1</f>
        <v>4558930.5936920214</v>
      </c>
      <c r="Q6" s="714">
        <f>'G214 ResSpaceHeat'!Z10</f>
        <v>6217232.9401941588</v>
      </c>
      <c r="R6" s="1377">
        <f t="shared" ref="R6:R13" si="4">N6/(1+$B$2)^1</f>
        <v>0</v>
      </c>
      <c r="S6" s="706">
        <f>Q6/O6</f>
        <v>2.8456170700759236</v>
      </c>
      <c r="T6" s="706">
        <f>(Q6+R6)/P6</f>
        <v>1.3637481010999932</v>
      </c>
      <c r="U6" s="706">
        <f>((Q6*(1+$U$2))+R6)/P6</f>
        <v>1.5001229112099925</v>
      </c>
      <c r="W6" s="1456"/>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c r="AT6" s="1455"/>
      <c r="AU6" s="1455"/>
      <c r="AV6" s="1455"/>
      <c r="AW6" s="1455"/>
      <c r="AX6" s="1455"/>
      <c r="AY6" s="1455"/>
      <c r="AZ6" s="1455"/>
      <c r="BA6" s="1455"/>
      <c r="BB6" s="1455"/>
      <c r="BC6" s="1455"/>
      <c r="BD6" s="1455"/>
      <c r="BE6" s="1455"/>
      <c r="BF6" s="1455"/>
      <c r="BG6" s="1455"/>
      <c r="BH6" s="1455"/>
      <c r="BI6" s="1455"/>
      <c r="BJ6" s="1455"/>
      <c r="BK6" s="1455"/>
      <c r="BL6" s="1455"/>
      <c r="BM6" s="1455"/>
      <c r="BN6" s="1455"/>
      <c r="BO6" s="1455"/>
      <c r="BP6" s="1455"/>
      <c r="BQ6" s="1455"/>
      <c r="BR6" s="1455"/>
      <c r="BS6" s="1455"/>
      <c r="BT6" s="1455"/>
      <c r="BU6" s="1455"/>
      <c r="BV6" s="1455"/>
      <c r="BW6" s="1455"/>
      <c r="BX6" s="1455"/>
      <c r="BY6" s="1455"/>
      <c r="BZ6" s="1455"/>
      <c r="CA6" s="1455"/>
      <c r="CB6" s="1455"/>
      <c r="CC6" s="1455"/>
      <c r="CD6" s="1455"/>
      <c r="CE6" s="1455"/>
      <c r="CF6" s="1455"/>
      <c r="CG6" s="1455"/>
      <c r="CH6" s="1455"/>
      <c r="CI6" s="1455"/>
      <c r="CJ6" s="1455"/>
      <c r="CK6" s="1455"/>
      <c r="CL6" s="1455"/>
      <c r="CM6" s="1455"/>
      <c r="CN6" s="1455"/>
      <c r="CO6" s="1455"/>
      <c r="CP6" s="1455"/>
      <c r="CQ6" s="1455"/>
      <c r="CR6" s="1455"/>
      <c r="CS6" s="1455"/>
      <c r="CT6" s="1455"/>
      <c r="CU6" s="1455"/>
      <c r="CV6" s="1455"/>
      <c r="CW6" s="1455"/>
      <c r="CX6" s="1455"/>
      <c r="CY6" s="1455"/>
      <c r="CZ6" s="1455"/>
      <c r="DA6" s="1455"/>
      <c r="DB6" s="1455"/>
      <c r="DC6" s="1455"/>
      <c r="DD6" s="1455"/>
      <c r="DE6" s="1455"/>
      <c r="DF6" s="1455"/>
      <c r="DG6" s="1455"/>
      <c r="DH6" s="1455"/>
      <c r="DI6" s="1455"/>
      <c r="DJ6" s="1455"/>
      <c r="DK6" s="1455"/>
      <c r="DL6" s="1455"/>
      <c r="DM6" s="1455"/>
      <c r="DN6" s="1455"/>
      <c r="DO6" s="1455"/>
      <c r="DP6" s="1455"/>
      <c r="DQ6" s="1455"/>
      <c r="DR6" s="1455"/>
      <c r="DS6" s="1455"/>
      <c r="DT6" s="1455"/>
      <c r="DU6" s="1455"/>
      <c r="DV6" s="1455"/>
      <c r="DW6" s="1455"/>
      <c r="DX6" s="1455"/>
      <c r="DY6" s="1455"/>
      <c r="DZ6" s="1455"/>
      <c r="EA6" s="1455"/>
      <c r="EB6" s="1455"/>
      <c r="EC6" s="1455"/>
      <c r="ED6" s="1455"/>
      <c r="EE6" s="1455"/>
      <c r="EF6" s="1455"/>
      <c r="EG6" s="1455"/>
      <c r="EH6" s="1455"/>
      <c r="EI6" s="1455"/>
      <c r="EJ6" s="1455"/>
      <c r="EK6" s="1455"/>
      <c r="EL6" s="1455"/>
      <c r="EM6" s="1455"/>
      <c r="EN6" s="1455"/>
      <c r="EO6" s="1455"/>
      <c r="EP6" s="1455"/>
      <c r="EQ6" s="1455"/>
      <c r="ER6" s="1455"/>
      <c r="ES6" s="1455"/>
      <c r="ET6" s="1455"/>
      <c r="EU6" s="1455"/>
      <c r="EV6" s="1455"/>
      <c r="EW6" s="1455"/>
      <c r="EX6" s="1455"/>
      <c r="EY6" s="1455"/>
      <c r="EZ6" s="1455"/>
      <c r="FA6" s="1455"/>
      <c r="FB6" s="1455"/>
      <c r="FC6" s="1455"/>
      <c r="FD6" s="1455"/>
      <c r="FE6" s="1455"/>
      <c r="FF6" s="1455"/>
      <c r="FG6" s="1455"/>
      <c r="FH6" s="1455"/>
      <c r="FI6" s="1455"/>
      <c r="FJ6" s="1455"/>
      <c r="FK6" s="1455"/>
      <c r="FL6" s="1455"/>
      <c r="FM6" s="1455"/>
      <c r="FN6" s="1455"/>
      <c r="FO6" s="1455"/>
      <c r="FP6" s="1455"/>
      <c r="FQ6" s="1455"/>
      <c r="FR6" s="1455"/>
      <c r="FS6" s="1455"/>
      <c r="FT6" s="1455"/>
      <c r="FU6" s="1455"/>
      <c r="FV6" s="1455"/>
      <c r="FW6" s="1455"/>
      <c r="FX6" s="1455"/>
      <c r="FY6" s="1455"/>
      <c r="FZ6" s="1455"/>
      <c r="GA6" s="1455"/>
      <c r="GB6" s="1455"/>
      <c r="GC6" s="1455"/>
      <c r="GD6" s="1455"/>
      <c r="GE6" s="1455"/>
      <c r="GF6" s="1455"/>
      <c r="GG6" s="1455"/>
      <c r="GH6" s="1455"/>
      <c r="GI6" s="1455"/>
      <c r="GJ6" s="1455"/>
      <c r="GK6" s="1455"/>
      <c r="GL6" s="1455"/>
      <c r="GM6" s="1455"/>
      <c r="GN6" s="1455"/>
      <c r="GO6" s="1455"/>
      <c r="GP6" s="1455"/>
      <c r="GQ6" s="1455"/>
      <c r="GR6" s="1455"/>
      <c r="GS6" s="1455"/>
      <c r="GT6" s="1455"/>
      <c r="GU6" s="1455"/>
      <c r="GV6" s="1455"/>
      <c r="GW6" s="1455"/>
      <c r="GX6" s="1455"/>
      <c r="GY6" s="1455"/>
      <c r="GZ6" s="1455"/>
      <c r="HA6" s="1455"/>
      <c r="HB6" s="1455"/>
      <c r="HC6" s="1455"/>
      <c r="HD6" s="1455"/>
      <c r="HE6" s="1455"/>
      <c r="HF6" s="1455"/>
      <c r="HG6" s="1455"/>
      <c r="HH6" s="1455"/>
      <c r="HI6" s="1455"/>
      <c r="HJ6" s="1455"/>
      <c r="HK6" s="1455"/>
      <c r="HL6" s="1455"/>
      <c r="HM6" s="1455"/>
      <c r="HN6" s="1455"/>
      <c r="HO6" s="1455"/>
      <c r="HP6" s="1455"/>
      <c r="HQ6" s="1455"/>
      <c r="HR6" s="1455"/>
      <c r="HS6" s="1455"/>
      <c r="HT6" s="1455"/>
      <c r="HU6" s="1455"/>
      <c r="HV6" s="1455"/>
      <c r="HW6" s="1455"/>
      <c r="HX6" s="1455"/>
      <c r="HY6" s="1455"/>
      <c r="HZ6" s="1455"/>
      <c r="IA6" s="1455"/>
      <c r="IB6" s="1455"/>
      <c r="IC6" s="1455"/>
      <c r="ID6" s="1455"/>
      <c r="IE6" s="1455"/>
      <c r="IF6" s="1455"/>
      <c r="IG6" s="1455"/>
      <c r="IH6" s="1455"/>
      <c r="II6" s="1455"/>
      <c r="IJ6" s="1455"/>
      <c r="IK6" s="1455"/>
      <c r="IL6" s="1455"/>
      <c r="IM6" s="1455"/>
      <c r="IN6" s="1455"/>
      <c r="IO6" s="1455"/>
      <c r="IP6" s="1455"/>
      <c r="IQ6" s="1455"/>
      <c r="IR6" s="1455"/>
      <c r="IS6" s="1455"/>
      <c r="IT6" s="1455"/>
      <c r="IU6" s="1455"/>
      <c r="IV6" s="1455"/>
      <c r="IW6" s="1455"/>
      <c r="IX6" s="1455"/>
      <c r="IY6" s="1455"/>
      <c r="IZ6" s="1455"/>
      <c r="JA6" s="1455"/>
      <c r="JB6" s="1455"/>
      <c r="JC6" s="1455"/>
      <c r="JD6" s="1455"/>
      <c r="JE6" s="1455"/>
      <c r="JF6" s="1455"/>
      <c r="JG6" s="1455"/>
      <c r="JH6" s="1455"/>
      <c r="JI6" s="1455"/>
      <c r="JJ6" s="1455"/>
      <c r="JK6" s="1455"/>
      <c r="JL6" s="1455"/>
      <c r="JM6" s="1455"/>
      <c r="JN6" s="1455"/>
      <c r="JO6" s="1455"/>
      <c r="JP6" s="1455"/>
      <c r="JQ6" s="1455"/>
      <c r="JR6" s="1455"/>
      <c r="JS6" s="1455"/>
      <c r="JT6" s="1455"/>
      <c r="JU6" s="1455"/>
      <c r="JV6" s="1455"/>
      <c r="JW6" s="1455"/>
      <c r="JX6" s="1455"/>
      <c r="JY6" s="1455"/>
      <c r="JZ6" s="1455"/>
      <c r="KA6" s="1455"/>
      <c r="KB6" s="1455"/>
      <c r="KC6" s="1455"/>
      <c r="KD6" s="1455"/>
      <c r="KE6" s="1455"/>
      <c r="KF6" s="1455"/>
      <c r="KG6" s="1455"/>
      <c r="KH6" s="1455"/>
      <c r="KI6" s="1455"/>
      <c r="KJ6" s="1455"/>
      <c r="KK6" s="1455"/>
      <c r="KL6" s="1455"/>
      <c r="KM6" s="1455"/>
      <c r="KN6" s="1455"/>
      <c r="KO6" s="1455"/>
      <c r="KP6" s="1455"/>
      <c r="KQ6" s="1455"/>
      <c r="KR6" s="1455"/>
      <c r="KS6" s="1455"/>
      <c r="KT6" s="1455"/>
      <c r="KU6" s="1455"/>
      <c r="KV6" s="1455"/>
      <c r="KW6" s="1455"/>
      <c r="KX6" s="1455"/>
      <c r="KY6" s="1455"/>
      <c r="KZ6" s="1455"/>
      <c r="LA6" s="1455"/>
      <c r="LB6" s="1455"/>
      <c r="LC6" s="1455"/>
      <c r="LD6" s="1455"/>
      <c r="LE6" s="1455"/>
      <c r="LF6" s="1455"/>
      <c r="LG6" s="1455"/>
      <c r="LH6" s="1455"/>
      <c r="LI6" s="1455"/>
      <c r="LJ6" s="1455"/>
      <c r="LK6" s="1455"/>
      <c r="LL6" s="1455"/>
      <c r="LM6" s="1455"/>
      <c r="LN6" s="1455"/>
      <c r="LO6" s="1455"/>
      <c r="LP6" s="1455"/>
      <c r="LQ6" s="1455"/>
      <c r="LR6" s="1455"/>
      <c r="LS6" s="1455"/>
      <c r="LT6" s="1455"/>
      <c r="LU6" s="1455"/>
      <c r="LV6" s="1455"/>
      <c r="LW6" s="1455"/>
      <c r="LX6" s="1455"/>
      <c r="LY6" s="1455"/>
      <c r="LZ6" s="1455"/>
      <c r="MA6" s="1455"/>
      <c r="MB6" s="1455"/>
      <c r="MC6" s="1455"/>
      <c r="MD6" s="1455"/>
      <c r="ME6" s="1455"/>
      <c r="MF6" s="1455"/>
      <c r="MG6" s="1455"/>
      <c r="MH6" s="1455"/>
      <c r="MI6" s="1455"/>
      <c r="MJ6" s="1455"/>
      <c r="MK6" s="1455"/>
      <c r="ML6" s="1455"/>
      <c r="MM6" s="1455"/>
      <c r="MN6" s="1455"/>
      <c r="MO6" s="1455"/>
      <c r="MP6" s="1455"/>
      <c r="MQ6" s="1455"/>
      <c r="MR6" s="1455"/>
      <c r="MS6" s="1455"/>
      <c r="MT6" s="1455"/>
      <c r="MU6" s="1455"/>
      <c r="MV6" s="1455"/>
      <c r="MW6" s="1455"/>
      <c r="MX6" s="1455"/>
      <c r="MY6" s="1455"/>
      <c r="MZ6" s="1455"/>
      <c r="NA6" s="1455"/>
      <c r="NB6" s="1455"/>
      <c r="NC6" s="1455"/>
      <c r="ND6" s="1455"/>
      <c r="NE6" s="1455"/>
      <c r="NF6" s="1455"/>
      <c r="NG6" s="1455"/>
      <c r="NH6" s="1455"/>
      <c r="NI6" s="1455"/>
      <c r="NJ6" s="1455"/>
      <c r="NK6" s="1455"/>
      <c r="NL6" s="1455"/>
      <c r="NM6" s="1455"/>
      <c r="NN6" s="1455"/>
      <c r="NO6" s="1455"/>
      <c r="NP6" s="1455"/>
      <c r="NQ6" s="1455"/>
      <c r="NR6" s="1455"/>
      <c r="NS6" s="1455"/>
      <c r="NT6" s="1455"/>
      <c r="NU6" s="1455"/>
      <c r="NV6" s="1455"/>
      <c r="NW6" s="1455"/>
      <c r="NX6" s="1455"/>
      <c r="NY6" s="1455"/>
      <c r="NZ6" s="1455"/>
      <c r="OA6" s="1455"/>
      <c r="OB6" s="1455"/>
      <c r="OC6" s="1455"/>
      <c r="OD6" s="1455"/>
      <c r="OE6" s="1455"/>
      <c r="OF6" s="1455"/>
      <c r="OG6" s="1455"/>
      <c r="OH6" s="1455"/>
      <c r="OI6" s="1455"/>
      <c r="OJ6" s="1455"/>
      <c r="OK6" s="1455"/>
      <c r="OL6" s="1455"/>
      <c r="OM6" s="1455"/>
      <c r="ON6" s="1455"/>
      <c r="OO6" s="1455"/>
      <c r="OP6" s="1455"/>
      <c r="OQ6" s="1455"/>
      <c r="OR6" s="1455"/>
      <c r="OS6" s="1455"/>
      <c r="OT6" s="1455"/>
      <c r="OU6" s="1455"/>
      <c r="OV6" s="1455"/>
      <c r="OW6" s="1455"/>
      <c r="OX6" s="1455"/>
      <c r="OY6" s="1455"/>
      <c r="OZ6" s="1455"/>
      <c r="PA6" s="1455"/>
      <c r="PB6" s="1455"/>
      <c r="PC6" s="1455"/>
      <c r="PD6" s="1455"/>
      <c r="PE6" s="1455"/>
      <c r="PF6" s="1455"/>
      <c r="PG6" s="1455"/>
      <c r="PH6" s="1455"/>
      <c r="PI6" s="1455"/>
      <c r="PJ6" s="1455"/>
      <c r="PK6" s="1455"/>
      <c r="PL6" s="1455"/>
      <c r="PM6" s="1455"/>
      <c r="PN6" s="1455"/>
      <c r="PO6" s="1455"/>
      <c r="PP6" s="1455"/>
      <c r="PQ6" s="1455"/>
      <c r="PR6" s="1455"/>
      <c r="PS6" s="1455"/>
      <c r="PT6" s="1455"/>
      <c r="PU6" s="1455"/>
      <c r="PV6" s="1455"/>
      <c r="PW6" s="1455"/>
      <c r="PX6" s="1455"/>
      <c r="PY6" s="1455"/>
      <c r="PZ6" s="1455"/>
      <c r="QA6" s="1455"/>
      <c r="QB6" s="1455"/>
      <c r="QC6" s="1455"/>
      <c r="QD6" s="1455"/>
      <c r="QE6" s="1455"/>
      <c r="QF6" s="1455"/>
      <c r="QG6" s="1455"/>
      <c r="QH6" s="1455"/>
      <c r="QI6" s="1455"/>
      <c r="QJ6" s="1455"/>
      <c r="QK6" s="1455"/>
      <c r="QL6" s="1455"/>
      <c r="QM6" s="1455"/>
      <c r="QN6" s="1455"/>
      <c r="QO6" s="1455"/>
      <c r="QP6" s="1455"/>
      <c r="QQ6" s="1455"/>
      <c r="QR6" s="1455"/>
      <c r="QS6" s="1455"/>
      <c r="QT6" s="1455"/>
      <c r="QU6" s="1455"/>
      <c r="QV6" s="1455"/>
      <c r="QW6" s="1455"/>
      <c r="QX6" s="1455"/>
      <c r="QY6" s="1455"/>
      <c r="QZ6" s="1455"/>
      <c r="RA6" s="1455"/>
      <c r="RB6" s="1455"/>
      <c r="RC6" s="1455"/>
      <c r="RD6" s="1455"/>
      <c r="RE6" s="1455"/>
      <c r="RF6" s="1455"/>
      <c r="RG6" s="1455"/>
      <c r="RH6" s="1455"/>
      <c r="RI6" s="1455"/>
      <c r="RJ6" s="1455"/>
      <c r="RK6" s="1455"/>
      <c r="RL6" s="1455"/>
      <c r="RM6" s="1455"/>
      <c r="RN6" s="1455"/>
      <c r="RO6" s="1455"/>
      <c r="RP6" s="1455"/>
      <c r="RQ6" s="1455"/>
      <c r="RR6" s="1455"/>
      <c r="RS6" s="1455"/>
      <c r="RT6" s="1455"/>
      <c r="RU6" s="1455"/>
      <c r="RV6" s="1455"/>
      <c r="RW6" s="1455"/>
      <c r="RX6" s="1455"/>
      <c r="RY6" s="1455"/>
      <c r="RZ6" s="1455"/>
      <c r="SA6" s="1455"/>
      <c r="SB6" s="1455"/>
      <c r="SC6" s="1455"/>
      <c r="SD6" s="1455"/>
      <c r="SE6" s="1455"/>
      <c r="SF6" s="1455"/>
      <c r="SG6" s="1455"/>
      <c r="SH6" s="1455"/>
      <c r="SI6" s="1455"/>
      <c r="SJ6" s="1455"/>
      <c r="SK6" s="1455"/>
      <c r="SL6" s="1455"/>
      <c r="SM6" s="1455"/>
      <c r="SN6" s="1455"/>
      <c r="SO6" s="1455"/>
      <c r="SP6" s="1455"/>
      <c r="SQ6" s="1455"/>
      <c r="SR6" s="1455"/>
      <c r="SS6" s="1455"/>
      <c r="ST6" s="1455"/>
      <c r="SU6" s="1455"/>
      <c r="SV6" s="1455"/>
      <c r="SW6" s="1455"/>
      <c r="SX6" s="1455"/>
      <c r="SY6" s="1455"/>
      <c r="SZ6" s="1455"/>
      <c r="TA6" s="1455"/>
      <c r="TB6" s="1455"/>
      <c r="TC6" s="1455"/>
      <c r="TD6" s="1455"/>
      <c r="TE6" s="1455"/>
      <c r="TF6" s="1455"/>
      <c r="TG6" s="1455"/>
      <c r="TH6" s="1455"/>
      <c r="TI6" s="1455"/>
      <c r="TJ6" s="1455"/>
      <c r="TK6" s="1455"/>
      <c r="TL6" s="1455"/>
      <c r="TM6" s="1455"/>
      <c r="TN6" s="1455"/>
      <c r="TO6" s="1455"/>
      <c r="TP6" s="1455"/>
      <c r="TQ6" s="1455"/>
      <c r="TR6" s="1455"/>
      <c r="TS6" s="1455"/>
      <c r="TT6" s="1455"/>
      <c r="TU6" s="1455"/>
      <c r="TV6" s="1455"/>
      <c r="TW6" s="1455"/>
      <c r="TX6" s="1455"/>
      <c r="TY6" s="1455"/>
      <c r="TZ6" s="1455"/>
      <c r="UA6" s="1455"/>
      <c r="UB6" s="1455"/>
      <c r="UC6" s="1455"/>
      <c r="UD6" s="1455"/>
      <c r="UE6" s="1455"/>
      <c r="UF6" s="1455"/>
      <c r="UG6" s="1455"/>
      <c r="UH6" s="1455"/>
      <c r="UI6" s="1455"/>
      <c r="UJ6" s="1455"/>
      <c r="UK6" s="1455"/>
      <c r="UL6" s="1455"/>
      <c r="UM6" s="1455"/>
      <c r="UN6" s="1455"/>
      <c r="UO6" s="1455"/>
      <c r="UP6" s="1455"/>
      <c r="UQ6" s="1455"/>
      <c r="UR6" s="1455"/>
      <c r="US6" s="1455"/>
      <c r="UT6" s="1455"/>
      <c r="UU6" s="1455"/>
      <c r="UV6" s="1455"/>
      <c r="UW6" s="1455"/>
      <c r="UX6" s="1455"/>
      <c r="UY6" s="1455"/>
      <c r="UZ6" s="1455"/>
      <c r="VA6" s="1455"/>
      <c r="VB6" s="1455"/>
      <c r="VC6" s="1455"/>
      <c r="VD6" s="1455"/>
      <c r="VE6" s="1455"/>
      <c r="VF6" s="1455"/>
      <c r="VG6" s="1455"/>
      <c r="VH6" s="1455"/>
      <c r="VI6" s="1455"/>
      <c r="VJ6" s="1455"/>
      <c r="VK6" s="1455"/>
      <c r="VL6" s="1455"/>
      <c r="VM6" s="1455"/>
      <c r="VN6" s="1455"/>
      <c r="VO6" s="1455"/>
      <c r="VP6" s="1455"/>
      <c r="VQ6" s="1455"/>
      <c r="VR6" s="1455"/>
      <c r="VS6" s="1455"/>
      <c r="VT6" s="1455"/>
      <c r="VU6" s="1455"/>
      <c r="VV6" s="1455"/>
      <c r="VW6" s="1455"/>
      <c r="VX6" s="1455"/>
      <c r="VY6" s="1455"/>
      <c r="VZ6" s="1455"/>
      <c r="WA6" s="1455"/>
      <c r="WB6" s="1455"/>
      <c r="WC6" s="1455"/>
      <c r="WD6" s="1455"/>
      <c r="WE6" s="1455"/>
      <c r="WF6" s="1455"/>
      <c r="WG6" s="1455"/>
      <c r="WH6" s="1455"/>
      <c r="WI6" s="1455"/>
      <c r="WJ6" s="1455"/>
      <c r="WK6" s="1455"/>
      <c r="WL6" s="1455"/>
      <c r="WM6" s="1455"/>
      <c r="WN6" s="1455"/>
      <c r="WO6" s="1455"/>
      <c r="WP6" s="1455"/>
      <c r="WQ6" s="1455"/>
      <c r="WR6" s="1455"/>
      <c r="WS6" s="1455"/>
      <c r="WT6" s="1455"/>
      <c r="WU6" s="1455"/>
      <c r="WV6" s="1455"/>
      <c r="WW6" s="1455"/>
      <c r="WX6" s="1455"/>
      <c r="WY6" s="1455"/>
      <c r="WZ6" s="1455"/>
      <c r="XA6" s="1455"/>
      <c r="XB6" s="1455"/>
      <c r="XC6" s="1455"/>
      <c r="XD6" s="1455"/>
      <c r="XE6" s="1455"/>
      <c r="XF6" s="1455"/>
      <c r="XG6" s="1455"/>
      <c r="XH6" s="1455"/>
      <c r="XI6" s="1455"/>
      <c r="XJ6" s="1455"/>
      <c r="XK6" s="1455"/>
      <c r="XL6" s="1455"/>
      <c r="XM6" s="1455"/>
      <c r="XN6" s="1455"/>
      <c r="XO6" s="1455"/>
      <c r="XP6" s="1455"/>
      <c r="XQ6" s="1455"/>
      <c r="XR6" s="1455"/>
      <c r="XS6" s="1455"/>
      <c r="XT6" s="1455"/>
      <c r="XU6" s="1455"/>
      <c r="XV6" s="1455"/>
      <c r="XW6" s="1455"/>
      <c r="XX6" s="1455"/>
      <c r="XY6" s="1455"/>
      <c r="XZ6" s="1455"/>
      <c r="YA6" s="1455"/>
      <c r="YB6" s="1455"/>
      <c r="YC6" s="1455"/>
      <c r="YD6" s="1455"/>
      <c r="YE6" s="1455"/>
      <c r="YF6" s="1455"/>
      <c r="YG6" s="1455"/>
      <c r="YH6" s="1455"/>
      <c r="YI6" s="1455"/>
      <c r="YJ6" s="1455"/>
      <c r="YK6" s="1455"/>
      <c r="YL6" s="1455"/>
      <c r="YM6" s="1455"/>
      <c r="YN6" s="1455"/>
      <c r="YO6" s="1455"/>
      <c r="YP6" s="1455"/>
      <c r="YQ6" s="1455"/>
      <c r="YR6" s="1455"/>
      <c r="YS6" s="1455"/>
      <c r="YT6" s="1455"/>
      <c r="YU6" s="1455"/>
      <c r="YV6" s="1455"/>
      <c r="YW6" s="1455"/>
      <c r="YX6" s="1455"/>
      <c r="YY6" s="1455"/>
      <c r="YZ6" s="1455"/>
      <c r="ZA6" s="1455"/>
      <c r="ZB6" s="1455"/>
      <c r="ZC6" s="1455"/>
      <c r="ZD6" s="1455"/>
      <c r="ZE6" s="1455"/>
      <c r="ZF6" s="1455"/>
      <c r="ZG6" s="1455"/>
      <c r="ZH6" s="1455"/>
      <c r="ZI6" s="1455"/>
      <c r="ZJ6" s="1455"/>
      <c r="ZK6" s="1455"/>
      <c r="ZL6" s="1455"/>
      <c r="ZM6" s="1455"/>
      <c r="ZN6" s="1455"/>
      <c r="ZO6" s="1455"/>
      <c r="ZP6" s="1455"/>
      <c r="ZQ6" s="1455"/>
      <c r="ZR6" s="1455"/>
      <c r="ZS6" s="1455"/>
      <c r="ZT6" s="1455"/>
      <c r="ZU6" s="1455"/>
      <c r="ZV6" s="1455"/>
      <c r="ZW6" s="1455"/>
      <c r="ZX6" s="1455"/>
      <c r="ZY6" s="1455"/>
      <c r="ZZ6" s="1455"/>
      <c r="AAA6" s="1455"/>
      <c r="AAB6" s="1455"/>
      <c r="AAC6" s="1455"/>
      <c r="AAD6" s="1455"/>
      <c r="AAE6" s="1455"/>
      <c r="AAF6" s="1455"/>
      <c r="AAG6" s="1455"/>
      <c r="AAH6" s="1455"/>
      <c r="AAI6" s="1455"/>
      <c r="AAJ6" s="1455"/>
      <c r="AAK6" s="1455"/>
      <c r="AAL6" s="1455"/>
      <c r="AAM6" s="1455"/>
      <c r="AAN6" s="1455"/>
      <c r="AAO6" s="1455"/>
      <c r="AAP6" s="1455"/>
      <c r="AAQ6" s="1455"/>
      <c r="AAR6" s="1455"/>
      <c r="AAS6" s="1455"/>
      <c r="AAT6" s="1455"/>
      <c r="AAU6" s="1455"/>
      <c r="AAV6" s="1455"/>
      <c r="AAW6" s="1455"/>
      <c r="AAX6" s="1455"/>
      <c r="AAY6" s="1455"/>
      <c r="AAZ6" s="1455"/>
      <c r="ABA6" s="1455"/>
      <c r="ABB6" s="1455"/>
      <c r="ABC6" s="1455"/>
      <c r="ABD6" s="1455"/>
      <c r="ABE6" s="1455"/>
      <c r="ABF6" s="1455"/>
      <c r="ABG6" s="1455"/>
      <c r="ABH6" s="1455"/>
      <c r="ABI6" s="1455"/>
      <c r="ABJ6" s="1455"/>
      <c r="ABK6" s="1455"/>
      <c r="ABL6" s="1455"/>
      <c r="ABM6" s="1455"/>
      <c r="ABN6" s="1455"/>
      <c r="ABO6" s="1455"/>
      <c r="ABP6" s="1455"/>
      <c r="ABQ6" s="1455"/>
      <c r="ABR6" s="1455"/>
      <c r="ABS6" s="1455"/>
      <c r="ABT6" s="1455"/>
      <c r="ABU6" s="1455"/>
      <c r="ABV6" s="1455"/>
      <c r="ABW6" s="1455"/>
      <c r="ABX6" s="1455"/>
      <c r="ABY6" s="1455"/>
      <c r="ABZ6" s="1455"/>
      <c r="ACA6" s="1455"/>
      <c r="ACB6" s="1455"/>
      <c r="ACC6" s="1455"/>
      <c r="ACD6" s="1455"/>
      <c r="ACE6" s="1455"/>
      <c r="ACF6" s="1455"/>
      <c r="ACG6" s="1455"/>
      <c r="ACH6" s="1455"/>
      <c r="ACI6" s="1455"/>
      <c r="ACJ6" s="1455"/>
      <c r="ACK6" s="1455"/>
      <c r="ACL6" s="1455"/>
      <c r="ACM6" s="1455"/>
      <c r="ACN6" s="1455"/>
      <c r="ACO6" s="1455"/>
      <c r="ACP6" s="1455"/>
      <c r="ACQ6" s="1455"/>
      <c r="ACR6" s="1455"/>
      <c r="ACS6" s="1455"/>
      <c r="ACT6" s="1455"/>
      <c r="ACU6" s="1455"/>
      <c r="ACV6" s="1455"/>
      <c r="ACW6" s="1455"/>
      <c r="ACX6" s="1455"/>
      <c r="ACY6" s="1455"/>
      <c r="ACZ6" s="1455"/>
      <c r="ADA6" s="1455"/>
      <c r="ADB6" s="1455"/>
      <c r="ADC6" s="1455"/>
      <c r="ADD6" s="1455"/>
      <c r="ADE6" s="1455"/>
      <c r="ADF6" s="1455"/>
      <c r="ADG6" s="1455"/>
      <c r="ADH6" s="1455"/>
      <c r="ADI6" s="1455"/>
      <c r="ADJ6" s="1455"/>
      <c r="ADK6" s="1455"/>
      <c r="ADL6" s="1455"/>
      <c r="ADM6" s="1455"/>
      <c r="ADN6" s="1455"/>
      <c r="ADO6" s="1455"/>
      <c r="ADP6" s="1455"/>
      <c r="ADQ6" s="1455"/>
      <c r="ADR6" s="1455"/>
      <c r="ADS6" s="1455"/>
      <c r="ADT6" s="1455"/>
      <c r="ADU6" s="1455"/>
      <c r="ADV6" s="1455"/>
      <c r="ADW6" s="1455"/>
      <c r="ADX6" s="1455"/>
      <c r="ADY6" s="1455"/>
      <c r="ADZ6" s="1455"/>
      <c r="AEA6" s="1455"/>
      <c r="AEB6" s="1455"/>
      <c r="AEC6" s="1455"/>
      <c r="AED6" s="1455"/>
      <c r="AEE6" s="1455"/>
      <c r="AEF6" s="1455"/>
      <c r="AEG6" s="1455"/>
      <c r="AEH6" s="1455"/>
      <c r="AEI6" s="1455"/>
      <c r="AEJ6" s="1455"/>
      <c r="AEK6" s="1455"/>
      <c r="AEL6" s="1455"/>
      <c r="AEM6" s="1455"/>
      <c r="AEN6" s="1455"/>
      <c r="AEO6" s="1455"/>
      <c r="AEP6" s="1455"/>
      <c r="AEQ6" s="1455"/>
      <c r="AER6" s="1455"/>
      <c r="AES6" s="1455"/>
      <c r="AET6" s="1455"/>
      <c r="AEU6" s="1455"/>
      <c r="AEV6" s="1455"/>
      <c r="AEW6" s="1455"/>
      <c r="AEX6" s="1455"/>
      <c r="AEY6" s="1455"/>
      <c r="AEZ6" s="1455"/>
      <c r="AFA6" s="1455"/>
      <c r="AFB6" s="1455"/>
      <c r="AFC6" s="1455"/>
      <c r="AFD6" s="1455"/>
      <c r="AFE6" s="1455"/>
      <c r="AFF6" s="1455"/>
      <c r="AFG6" s="1455"/>
      <c r="AFH6" s="1455"/>
      <c r="AFI6" s="1455"/>
      <c r="AFJ6" s="1455"/>
      <c r="AFK6" s="1455"/>
      <c r="AFL6" s="1455"/>
      <c r="AFM6" s="1455"/>
      <c r="AFN6" s="1455"/>
      <c r="AFO6" s="1455"/>
      <c r="AFP6" s="1455"/>
      <c r="AFQ6" s="1455"/>
      <c r="AFR6" s="1455"/>
      <c r="AFS6" s="1455"/>
      <c r="AFT6" s="1455"/>
      <c r="AFU6" s="1455"/>
      <c r="AFV6" s="1455"/>
      <c r="AFW6" s="1455"/>
      <c r="AFX6" s="1455"/>
      <c r="AFY6" s="1455"/>
      <c r="AFZ6" s="1455"/>
      <c r="AGA6" s="1455"/>
      <c r="AGB6" s="1455"/>
      <c r="AGC6" s="1455"/>
      <c r="AGD6" s="1455"/>
      <c r="AGE6" s="1455"/>
      <c r="AGF6" s="1455"/>
      <c r="AGG6" s="1455"/>
      <c r="AGH6" s="1455"/>
      <c r="AGI6" s="1455"/>
      <c r="AGJ6" s="1455"/>
      <c r="AGK6" s="1455"/>
      <c r="AGL6" s="1455"/>
      <c r="AGM6" s="1455"/>
      <c r="AGN6" s="1455"/>
      <c r="AGO6" s="1455"/>
      <c r="AGP6" s="1455"/>
      <c r="AGQ6" s="1455"/>
      <c r="AGR6" s="1455"/>
      <c r="AGS6" s="1455"/>
      <c r="AGT6" s="1455"/>
      <c r="AGU6" s="1455"/>
      <c r="AGV6" s="1455"/>
      <c r="AGW6" s="1455"/>
      <c r="AGX6" s="1455"/>
      <c r="AGY6" s="1455"/>
      <c r="AGZ6" s="1455"/>
      <c r="AHA6" s="1455"/>
      <c r="AHB6" s="1455"/>
      <c r="AHC6" s="1455"/>
      <c r="AHD6" s="1455"/>
      <c r="AHE6" s="1455"/>
      <c r="AHF6" s="1455"/>
      <c r="AHG6" s="1455"/>
      <c r="AHH6" s="1455"/>
      <c r="AHI6" s="1455"/>
      <c r="AHJ6" s="1455"/>
      <c r="AHK6" s="1455"/>
      <c r="AHL6" s="1455"/>
      <c r="AHM6" s="1455"/>
      <c r="AHN6" s="1455"/>
      <c r="AHO6" s="1455"/>
      <c r="AHP6" s="1455"/>
      <c r="AHQ6" s="1455"/>
      <c r="AHR6" s="1455"/>
      <c r="AHS6" s="1455"/>
      <c r="AHT6" s="1455"/>
      <c r="AHU6" s="1455"/>
      <c r="AHV6" s="1455"/>
      <c r="AHW6" s="1455"/>
      <c r="AHX6" s="1455"/>
      <c r="AHY6" s="1455"/>
      <c r="AHZ6" s="1455"/>
      <c r="AIA6" s="1455"/>
      <c r="AIB6" s="1455"/>
      <c r="AIC6" s="1455"/>
      <c r="AID6" s="1455"/>
      <c r="AIE6" s="1455"/>
      <c r="AIF6" s="1455"/>
      <c r="AIG6" s="1455"/>
      <c r="AIH6" s="1455"/>
      <c r="AII6" s="1455"/>
      <c r="AIJ6" s="1455"/>
      <c r="AIK6" s="1455"/>
      <c r="AIL6" s="1455"/>
      <c r="AIM6" s="1455"/>
      <c r="AIN6" s="1455"/>
      <c r="AIO6" s="1455"/>
      <c r="AIP6" s="1455"/>
      <c r="AIQ6" s="1455"/>
      <c r="AIR6" s="1455"/>
      <c r="AIS6" s="1455"/>
      <c r="AIT6" s="1455"/>
      <c r="AIU6" s="1455"/>
      <c r="AIV6" s="1455"/>
      <c r="AIW6" s="1455"/>
      <c r="AIX6" s="1455"/>
      <c r="AIY6" s="1455"/>
      <c r="AIZ6" s="1455"/>
      <c r="AJA6" s="1455"/>
      <c r="AJB6" s="1455"/>
      <c r="AJC6" s="1455"/>
      <c r="AJD6" s="1455"/>
      <c r="AJE6" s="1455"/>
      <c r="AJF6" s="1455"/>
      <c r="AJG6" s="1455"/>
      <c r="AJH6" s="1455"/>
      <c r="AJI6" s="1455"/>
      <c r="AJJ6" s="1455"/>
      <c r="AJK6" s="1455"/>
      <c r="AJL6" s="1455"/>
      <c r="AJM6" s="1455"/>
      <c r="AJN6" s="1455"/>
      <c r="AJO6" s="1455"/>
      <c r="AJP6" s="1455"/>
      <c r="AJQ6" s="1455"/>
      <c r="AJR6" s="1455"/>
      <c r="AJS6" s="1455"/>
      <c r="AJT6" s="1455"/>
      <c r="AJU6" s="1455"/>
      <c r="AJV6" s="1455"/>
      <c r="AJW6" s="1455"/>
      <c r="AJX6" s="1455"/>
      <c r="AJY6" s="1455"/>
      <c r="AJZ6" s="1455"/>
      <c r="AKA6" s="1455"/>
      <c r="AKB6" s="1455"/>
      <c r="AKC6" s="1455"/>
      <c r="AKD6" s="1455"/>
      <c r="AKE6" s="1455"/>
      <c r="AKF6" s="1455"/>
    </row>
    <row r="7" spans="1:968" s="685" customFormat="1">
      <c r="A7" s="707"/>
      <c r="B7" s="829" t="s">
        <v>671</v>
      </c>
      <c r="C7" s="708">
        <f t="shared" si="0"/>
        <v>2.4249710349305047E-2</v>
      </c>
      <c r="D7" s="715">
        <v>14</v>
      </c>
      <c r="E7" s="710" t="s">
        <v>205</v>
      </c>
      <c r="F7" s="709">
        <f>'G214 Appliances'!L12</f>
        <v>7998.9699999999993</v>
      </c>
      <c r="G7" s="711">
        <v>0</v>
      </c>
      <c r="H7" s="711">
        <v>0</v>
      </c>
      <c r="I7" s="711">
        <v>0</v>
      </c>
      <c r="J7" s="712">
        <v>0</v>
      </c>
      <c r="K7" s="713">
        <v>0</v>
      </c>
      <c r="L7" s="713">
        <v>0</v>
      </c>
      <c r="M7" s="713">
        <v>0</v>
      </c>
      <c r="N7" s="714">
        <v>0</v>
      </c>
      <c r="O7" s="714">
        <f t="shared" si="2"/>
        <v>0</v>
      </c>
      <c r="P7" s="714">
        <f t="shared" si="3"/>
        <v>0</v>
      </c>
      <c r="Q7" s="714">
        <f>'G214 Appliances'!Z12</f>
        <v>37284.807961834878</v>
      </c>
      <c r="R7" s="1377">
        <f t="shared" si="4"/>
        <v>0</v>
      </c>
      <c r="S7" s="706">
        <v>0</v>
      </c>
      <c r="T7" s="706">
        <v>0</v>
      </c>
      <c r="U7" s="706">
        <v>0</v>
      </c>
      <c r="W7" s="1456"/>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455"/>
      <c r="AU7" s="1455"/>
      <c r="AV7" s="1455"/>
      <c r="AW7" s="1455"/>
      <c r="AX7" s="1455"/>
      <c r="AY7" s="1455"/>
      <c r="AZ7" s="1455"/>
      <c r="BA7" s="1455"/>
      <c r="BB7" s="1455"/>
      <c r="BC7" s="1455"/>
      <c r="BD7" s="1455"/>
      <c r="BE7" s="1455"/>
      <c r="BF7" s="1455"/>
      <c r="BG7" s="1455"/>
      <c r="BH7" s="1455"/>
      <c r="BI7" s="1455"/>
      <c r="BJ7" s="1455"/>
      <c r="BK7" s="1455"/>
      <c r="BL7" s="1455"/>
      <c r="BM7" s="1455"/>
      <c r="BN7" s="1455"/>
      <c r="BO7" s="1455"/>
      <c r="BP7" s="1455"/>
      <c r="BQ7" s="1455"/>
      <c r="BR7" s="1455"/>
      <c r="BS7" s="1455"/>
      <c r="BT7" s="1455"/>
      <c r="BU7" s="1455"/>
      <c r="BV7" s="1455"/>
      <c r="BW7" s="1455"/>
      <c r="BX7" s="1455"/>
      <c r="BY7" s="1455"/>
      <c r="BZ7" s="1455"/>
      <c r="CA7" s="1455"/>
      <c r="CB7" s="1455"/>
      <c r="CC7" s="1455"/>
      <c r="CD7" s="1455"/>
      <c r="CE7" s="1455"/>
      <c r="CF7" s="1455"/>
      <c r="CG7" s="1455"/>
      <c r="CH7" s="1455"/>
      <c r="CI7" s="1455"/>
      <c r="CJ7" s="1455"/>
      <c r="CK7" s="1455"/>
      <c r="CL7" s="1455"/>
      <c r="CM7" s="1455"/>
      <c r="CN7" s="1455"/>
      <c r="CO7" s="1455"/>
      <c r="CP7" s="1455"/>
      <c r="CQ7" s="1455"/>
      <c r="CR7" s="1455"/>
      <c r="CS7" s="1455"/>
      <c r="CT7" s="1455"/>
      <c r="CU7" s="1455"/>
      <c r="CV7" s="1455"/>
      <c r="CW7" s="1455"/>
      <c r="CX7" s="1455"/>
      <c r="CY7" s="1455"/>
      <c r="CZ7" s="1455"/>
      <c r="DA7" s="1455"/>
      <c r="DB7" s="1455"/>
      <c r="DC7" s="1455"/>
      <c r="DD7" s="1455"/>
      <c r="DE7" s="1455"/>
      <c r="DF7" s="1455"/>
      <c r="DG7" s="1455"/>
      <c r="DH7" s="1455"/>
      <c r="DI7" s="1455"/>
      <c r="DJ7" s="1455"/>
      <c r="DK7" s="1455"/>
      <c r="DL7" s="1455"/>
      <c r="DM7" s="1455"/>
      <c r="DN7" s="1455"/>
      <c r="DO7" s="1455"/>
      <c r="DP7" s="1455"/>
      <c r="DQ7" s="1455"/>
      <c r="DR7" s="1455"/>
      <c r="DS7" s="1455"/>
      <c r="DT7" s="1455"/>
      <c r="DU7" s="1455"/>
      <c r="DV7" s="1455"/>
      <c r="DW7" s="1455"/>
      <c r="DX7" s="1455"/>
      <c r="DY7" s="1455"/>
      <c r="DZ7" s="1455"/>
      <c r="EA7" s="1455"/>
      <c r="EB7" s="1455"/>
      <c r="EC7" s="1455"/>
      <c r="ED7" s="1455"/>
      <c r="EE7" s="1455"/>
      <c r="EF7" s="1455"/>
      <c r="EG7" s="1455"/>
      <c r="EH7" s="1455"/>
      <c r="EI7" s="1455"/>
      <c r="EJ7" s="1455"/>
      <c r="EK7" s="1455"/>
      <c r="EL7" s="1455"/>
      <c r="EM7" s="1455"/>
      <c r="EN7" s="1455"/>
      <c r="EO7" s="1455"/>
      <c r="EP7" s="1455"/>
      <c r="EQ7" s="1455"/>
      <c r="ER7" s="1455"/>
      <c r="ES7" s="1455"/>
      <c r="ET7" s="1455"/>
      <c r="EU7" s="1455"/>
      <c r="EV7" s="1455"/>
      <c r="EW7" s="1455"/>
      <c r="EX7" s="1455"/>
      <c r="EY7" s="1455"/>
      <c r="EZ7" s="1455"/>
      <c r="FA7" s="1455"/>
      <c r="FB7" s="1455"/>
      <c r="FC7" s="1455"/>
      <c r="FD7" s="1455"/>
      <c r="FE7" s="1455"/>
      <c r="FF7" s="1455"/>
      <c r="FG7" s="1455"/>
      <c r="FH7" s="1455"/>
      <c r="FI7" s="1455"/>
      <c r="FJ7" s="1455"/>
      <c r="FK7" s="1455"/>
      <c r="FL7" s="1455"/>
      <c r="FM7" s="1455"/>
      <c r="FN7" s="1455"/>
      <c r="FO7" s="1455"/>
      <c r="FP7" s="1455"/>
      <c r="FQ7" s="1455"/>
      <c r="FR7" s="1455"/>
      <c r="FS7" s="1455"/>
      <c r="FT7" s="1455"/>
      <c r="FU7" s="1455"/>
      <c r="FV7" s="1455"/>
      <c r="FW7" s="1455"/>
      <c r="FX7" s="1455"/>
      <c r="FY7" s="1455"/>
      <c r="FZ7" s="1455"/>
      <c r="GA7" s="1455"/>
      <c r="GB7" s="1455"/>
      <c r="GC7" s="1455"/>
      <c r="GD7" s="1455"/>
      <c r="GE7" s="1455"/>
      <c r="GF7" s="1455"/>
      <c r="GG7" s="1455"/>
      <c r="GH7" s="1455"/>
      <c r="GI7" s="1455"/>
      <c r="GJ7" s="1455"/>
      <c r="GK7" s="1455"/>
      <c r="GL7" s="1455"/>
      <c r="GM7" s="1455"/>
      <c r="GN7" s="1455"/>
      <c r="GO7" s="1455"/>
      <c r="GP7" s="1455"/>
      <c r="GQ7" s="1455"/>
      <c r="GR7" s="1455"/>
      <c r="GS7" s="1455"/>
      <c r="GT7" s="1455"/>
      <c r="GU7" s="1455"/>
      <c r="GV7" s="1455"/>
      <c r="GW7" s="1455"/>
      <c r="GX7" s="1455"/>
      <c r="GY7" s="1455"/>
      <c r="GZ7" s="1455"/>
      <c r="HA7" s="1455"/>
      <c r="HB7" s="1455"/>
      <c r="HC7" s="1455"/>
      <c r="HD7" s="1455"/>
      <c r="HE7" s="1455"/>
      <c r="HF7" s="1455"/>
      <c r="HG7" s="1455"/>
      <c r="HH7" s="1455"/>
      <c r="HI7" s="1455"/>
      <c r="HJ7" s="1455"/>
      <c r="HK7" s="1455"/>
      <c r="HL7" s="1455"/>
      <c r="HM7" s="1455"/>
      <c r="HN7" s="1455"/>
      <c r="HO7" s="1455"/>
      <c r="HP7" s="1455"/>
      <c r="HQ7" s="1455"/>
      <c r="HR7" s="1455"/>
      <c r="HS7" s="1455"/>
      <c r="HT7" s="1455"/>
      <c r="HU7" s="1455"/>
      <c r="HV7" s="1455"/>
      <c r="HW7" s="1455"/>
      <c r="HX7" s="1455"/>
      <c r="HY7" s="1455"/>
      <c r="HZ7" s="1455"/>
      <c r="IA7" s="1455"/>
      <c r="IB7" s="1455"/>
      <c r="IC7" s="1455"/>
      <c r="ID7" s="1455"/>
      <c r="IE7" s="1455"/>
      <c r="IF7" s="1455"/>
      <c r="IG7" s="1455"/>
      <c r="IH7" s="1455"/>
      <c r="II7" s="1455"/>
      <c r="IJ7" s="1455"/>
      <c r="IK7" s="1455"/>
      <c r="IL7" s="1455"/>
      <c r="IM7" s="1455"/>
      <c r="IN7" s="1455"/>
      <c r="IO7" s="1455"/>
      <c r="IP7" s="1455"/>
      <c r="IQ7" s="1455"/>
      <c r="IR7" s="1455"/>
      <c r="IS7" s="1455"/>
      <c r="IT7" s="1455"/>
      <c r="IU7" s="1455"/>
      <c r="IV7" s="1455"/>
      <c r="IW7" s="1455"/>
      <c r="IX7" s="1455"/>
      <c r="IY7" s="1455"/>
      <c r="IZ7" s="1455"/>
      <c r="JA7" s="1455"/>
      <c r="JB7" s="1455"/>
      <c r="JC7" s="1455"/>
      <c r="JD7" s="1455"/>
      <c r="JE7" s="1455"/>
      <c r="JF7" s="1455"/>
      <c r="JG7" s="1455"/>
      <c r="JH7" s="1455"/>
      <c r="JI7" s="1455"/>
      <c r="JJ7" s="1455"/>
      <c r="JK7" s="1455"/>
      <c r="JL7" s="1455"/>
      <c r="JM7" s="1455"/>
      <c r="JN7" s="1455"/>
      <c r="JO7" s="1455"/>
      <c r="JP7" s="1455"/>
      <c r="JQ7" s="1455"/>
      <c r="JR7" s="1455"/>
      <c r="JS7" s="1455"/>
      <c r="JT7" s="1455"/>
      <c r="JU7" s="1455"/>
      <c r="JV7" s="1455"/>
      <c r="JW7" s="1455"/>
      <c r="JX7" s="1455"/>
      <c r="JY7" s="1455"/>
      <c r="JZ7" s="1455"/>
      <c r="KA7" s="1455"/>
      <c r="KB7" s="1455"/>
      <c r="KC7" s="1455"/>
      <c r="KD7" s="1455"/>
      <c r="KE7" s="1455"/>
      <c r="KF7" s="1455"/>
      <c r="KG7" s="1455"/>
      <c r="KH7" s="1455"/>
      <c r="KI7" s="1455"/>
      <c r="KJ7" s="1455"/>
      <c r="KK7" s="1455"/>
      <c r="KL7" s="1455"/>
      <c r="KM7" s="1455"/>
      <c r="KN7" s="1455"/>
      <c r="KO7" s="1455"/>
      <c r="KP7" s="1455"/>
      <c r="KQ7" s="1455"/>
      <c r="KR7" s="1455"/>
      <c r="KS7" s="1455"/>
      <c r="KT7" s="1455"/>
      <c r="KU7" s="1455"/>
      <c r="KV7" s="1455"/>
      <c r="KW7" s="1455"/>
      <c r="KX7" s="1455"/>
      <c r="KY7" s="1455"/>
      <c r="KZ7" s="1455"/>
      <c r="LA7" s="1455"/>
      <c r="LB7" s="1455"/>
      <c r="LC7" s="1455"/>
      <c r="LD7" s="1455"/>
      <c r="LE7" s="1455"/>
      <c r="LF7" s="1455"/>
      <c r="LG7" s="1455"/>
      <c r="LH7" s="1455"/>
      <c r="LI7" s="1455"/>
      <c r="LJ7" s="1455"/>
      <c r="LK7" s="1455"/>
      <c r="LL7" s="1455"/>
      <c r="LM7" s="1455"/>
      <c r="LN7" s="1455"/>
      <c r="LO7" s="1455"/>
      <c r="LP7" s="1455"/>
      <c r="LQ7" s="1455"/>
      <c r="LR7" s="1455"/>
      <c r="LS7" s="1455"/>
      <c r="LT7" s="1455"/>
      <c r="LU7" s="1455"/>
      <c r="LV7" s="1455"/>
      <c r="LW7" s="1455"/>
      <c r="LX7" s="1455"/>
      <c r="LY7" s="1455"/>
      <c r="LZ7" s="1455"/>
      <c r="MA7" s="1455"/>
      <c r="MB7" s="1455"/>
      <c r="MC7" s="1455"/>
      <c r="MD7" s="1455"/>
      <c r="ME7" s="1455"/>
      <c r="MF7" s="1455"/>
      <c r="MG7" s="1455"/>
      <c r="MH7" s="1455"/>
      <c r="MI7" s="1455"/>
      <c r="MJ7" s="1455"/>
      <c r="MK7" s="1455"/>
      <c r="ML7" s="1455"/>
      <c r="MM7" s="1455"/>
      <c r="MN7" s="1455"/>
      <c r="MO7" s="1455"/>
      <c r="MP7" s="1455"/>
      <c r="MQ7" s="1455"/>
      <c r="MR7" s="1455"/>
      <c r="MS7" s="1455"/>
      <c r="MT7" s="1455"/>
      <c r="MU7" s="1455"/>
      <c r="MV7" s="1455"/>
      <c r="MW7" s="1455"/>
      <c r="MX7" s="1455"/>
      <c r="MY7" s="1455"/>
      <c r="MZ7" s="1455"/>
      <c r="NA7" s="1455"/>
      <c r="NB7" s="1455"/>
      <c r="NC7" s="1455"/>
      <c r="ND7" s="1455"/>
      <c r="NE7" s="1455"/>
      <c r="NF7" s="1455"/>
      <c r="NG7" s="1455"/>
      <c r="NH7" s="1455"/>
      <c r="NI7" s="1455"/>
      <c r="NJ7" s="1455"/>
      <c r="NK7" s="1455"/>
      <c r="NL7" s="1455"/>
      <c r="NM7" s="1455"/>
      <c r="NN7" s="1455"/>
      <c r="NO7" s="1455"/>
      <c r="NP7" s="1455"/>
      <c r="NQ7" s="1455"/>
      <c r="NR7" s="1455"/>
      <c r="NS7" s="1455"/>
      <c r="NT7" s="1455"/>
      <c r="NU7" s="1455"/>
      <c r="NV7" s="1455"/>
      <c r="NW7" s="1455"/>
      <c r="NX7" s="1455"/>
      <c r="NY7" s="1455"/>
      <c r="NZ7" s="1455"/>
      <c r="OA7" s="1455"/>
      <c r="OB7" s="1455"/>
      <c r="OC7" s="1455"/>
      <c r="OD7" s="1455"/>
      <c r="OE7" s="1455"/>
      <c r="OF7" s="1455"/>
      <c r="OG7" s="1455"/>
      <c r="OH7" s="1455"/>
      <c r="OI7" s="1455"/>
      <c r="OJ7" s="1455"/>
      <c r="OK7" s="1455"/>
      <c r="OL7" s="1455"/>
      <c r="OM7" s="1455"/>
      <c r="ON7" s="1455"/>
      <c r="OO7" s="1455"/>
      <c r="OP7" s="1455"/>
      <c r="OQ7" s="1455"/>
      <c r="OR7" s="1455"/>
      <c r="OS7" s="1455"/>
      <c r="OT7" s="1455"/>
      <c r="OU7" s="1455"/>
      <c r="OV7" s="1455"/>
      <c r="OW7" s="1455"/>
      <c r="OX7" s="1455"/>
      <c r="OY7" s="1455"/>
      <c r="OZ7" s="1455"/>
      <c r="PA7" s="1455"/>
      <c r="PB7" s="1455"/>
      <c r="PC7" s="1455"/>
      <c r="PD7" s="1455"/>
      <c r="PE7" s="1455"/>
      <c r="PF7" s="1455"/>
      <c r="PG7" s="1455"/>
      <c r="PH7" s="1455"/>
      <c r="PI7" s="1455"/>
      <c r="PJ7" s="1455"/>
      <c r="PK7" s="1455"/>
      <c r="PL7" s="1455"/>
      <c r="PM7" s="1455"/>
      <c r="PN7" s="1455"/>
      <c r="PO7" s="1455"/>
      <c r="PP7" s="1455"/>
      <c r="PQ7" s="1455"/>
      <c r="PR7" s="1455"/>
      <c r="PS7" s="1455"/>
      <c r="PT7" s="1455"/>
      <c r="PU7" s="1455"/>
      <c r="PV7" s="1455"/>
      <c r="PW7" s="1455"/>
      <c r="PX7" s="1455"/>
      <c r="PY7" s="1455"/>
      <c r="PZ7" s="1455"/>
      <c r="QA7" s="1455"/>
      <c r="QB7" s="1455"/>
      <c r="QC7" s="1455"/>
      <c r="QD7" s="1455"/>
      <c r="QE7" s="1455"/>
      <c r="QF7" s="1455"/>
      <c r="QG7" s="1455"/>
      <c r="QH7" s="1455"/>
      <c r="QI7" s="1455"/>
      <c r="QJ7" s="1455"/>
      <c r="QK7" s="1455"/>
      <c r="QL7" s="1455"/>
      <c r="QM7" s="1455"/>
      <c r="QN7" s="1455"/>
      <c r="QO7" s="1455"/>
      <c r="QP7" s="1455"/>
      <c r="QQ7" s="1455"/>
      <c r="QR7" s="1455"/>
      <c r="QS7" s="1455"/>
      <c r="QT7" s="1455"/>
      <c r="QU7" s="1455"/>
      <c r="QV7" s="1455"/>
      <c r="QW7" s="1455"/>
      <c r="QX7" s="1455"/>
      <c r="QY7" s="1455"/>
      <c r="QZ7" s="1455"/>
      <c r="RA7" s="1455"/>
      <c r="RB7" s="1455"/>
      <c r="RC7" s="1455"/>
      <c r="RD7" s="1455"/>
      <c r="RE7" s="1455"/>
      <c r="RF7" s="1455"/>
      <c r="RG7" s="1455"/>
      <c r="RH7" s="1455"/>
      <c r="RI7" s="1455"/>
      <c r="RJ7" s="1455"/>
      <c r="RK7" s="1455"/>
      <c r="RL7" s="1455"/>
      <c r="RM7" s="1455"/>
      <c r="RN7" s="1455"/>
      <c r="RO7" s="1455"/>
      <c r="RP7" s="1455"/>
      <c r="RQ7" s="1455"/>
      <c r="RR7" s="1455"/>
      <c r="RS7" s="1455"/>
      <c r="RT7" s="1455"/>
      <c r="RU7" s="1455"/>
      <c r="RV7" s="1455"/>
      <c r="RW7" s="1455"/>
      <c r="RX7" s="1455"/>
      <c r="RY7" s="1455"/>
      <c r="RZ7" s="1455"/>
      <c r="SA7" s="1455"/>
      <c r="SB7" s="1455"/>
      <c r="SC7" s="1455"/>
      <c r="SD7" s="1455"/>
      <c r="SE7" s="1455"/>
      <c r="SF7" s="1455"/>
      <c r="SG7" s="1455"/>
      <c r="SH7" s="1455"/>
      <c r="SI7" s="1455"/>
      <c r="SJ7" s="1455"/>
      <c r="SK7" s="1455"/>
      <c r="SL7" s="1455"/>
      <c r="SM7" s="1455"/>
      <c r="SN7" s="1455"/>
      <c r="SO7" s="1455"/>
      <c r="SP7" s="1455"/>
      <c r="SQ7" s="1455"/>
      <c r="SR7" s="1455"/>
      <c r="SS7" s="1455"/>
      <c r="ST7" s="1455"/>
      <c r="SU7" s="1455"/>
      <c r="SV7" s="1455"/>
      <c r="SW7" s="1455"/>
      <c r="SX7" s="1455"/>
      <c r="SY7" s="1455"/>
      <c r="SZ7" s="1455"/>
      <c r="TA7" s="1455"/>
      <c r="TB7" s="1455"/>
      <c r="TC7" s="1455"/>
      <c r="TD7" s="1455"/>
      <c r="TE7" s="1455"/>
      <c r="TF7" s="1455"/>
      <c r="TG7" s="1455"/>
      <c r="TH7" s="1455"/>
      <c r="TI7" s="1455"/>
      <c r="TJ7" s="1455"/>
      <c r="TK7" s="1455"/>
      <c r="TL7" s="1455"/>
      <c r="TM7" s="1455"/>
      <c r="TN7" s="1455"/>
      <c r="TO7" s="1455"/>
      <c r="TP7" s="1455"/>
      <c r="TQ7" s="1455"/>
      <c r="TR7" s="1455"/>
      <c r="TS7" s="1455"/>
      <c r="TT7" s="1455"/>
      <c r="TU7" s="1455"/>
      <c r="TV7" s="1455"/>
      <c r="TW7" s="1455"/>
      <c r="TX7" s="1455"/>
      <c r="TY7" s="1455"/>
      <c r="TZ7" s="1455"/>
      <c r="UA7" s="1455"/>
      <c r="UB7" s="1455"/>
      <c r="UC7" s="1455"/>
      <c r="UD7" s="1455"/>
      <c r="UE7" s="1455"/>
      <c r="UF7" s="1455"/>
      <c r="UG7" s="1455"/>
      <c r="UH7" s="1455"/>
      <c r="UI7" s="1455"/>
      <c r="UJ7" s="1455"/>
      <c r="UK7" s="1455"/>
      <c r="UL7" s="1455"/>
      <c r="UM7" s="1455"/>
      <c r="UN7" s="1455"/>
      <c r="UO7" s="1455"/>
      <c r="UP7" s="1455"/>
      <c r="UQ7" s="1455"/>
      <c r="UR7" s="1455"/>
      <c r="US7" s="1455"/>
      <c r="UT7" s="1455"/>
      <c r="UU7" s="1455"/>
      <c r="UV7" s="1455"/>
      <c r="UW7" s="1455"/>
      <c r="UX7" s="1455"/>
      <c r="UY7" s="1455"/>
      <c r="UZ7" s="1455"/>
      <c r="VA7" s="1455"/>
      <c r="VB7" s="1455"/>
      <c r="VC7" s="1455"/>
      <c r="VD7" s="1455"/>
      <c r="VE7" s="1455"/>
      <c r="VF7" s="1455"/>
      <c r="VG7" s="1455"/>
      <c r="VH7" s="1455"/>
      <c r="VI7" s="1455"/>
      <c r="VJ7" s="1455"/>
      <c r="VK7" s="1455"/>
      <c r="VL7" s="1455"/>
      <c r="VM7" s="1455"/>
      <c r="VN7" s="1455"/>
      <c r="VO7" s="1455"/>
      <c r="VP7" s="1455"/>
      <c r="VQ7" s="1455"/>
      <c r="VR7" s="1455"/>
      <c r="VS7" s="1455"/>
      <c r="VT7" s="1455"/>
      <c r="VU7" s="1455"/>
      <c r="VV7" s="1455"/>
      <c r="VW7" s="1455"/>
      <c r="VX7" s="1455"/>
      <c r="VY7" s="1455"/>
      <c r="VZ7" s="1455"/>
      <c r="WA7" s="1455"/>
      <c r="WB7" s="1455"/>
      <c r="WC7" s="1455"/>
      <c r="WD7" s="1455"/>
      <c r="WE7" s="1455"/>
      <c r="WF7" s="1455"/>
      <c r="WG7" s="1455"/>
      <c r="WH7" s="1455"/>
      <c r="WI7" s="1455"/>
      <c r="WJ7" s="1455"/>
      <c r="WK7" s="1455"/>
      <c r="WL7" s="1455"/>
      <c r="WM7" s="1455"/>
      <c r="WN7" s="1455"/>
      <c r="WO7" s="1455"/>
      <c r="WP7" s="1455"/>
      <c r="WQ7" s="1455"/>
      <c r="WR7" s="1455"/>
      <c r="WS7" s="1455"/>
      <c r="WT7" s="1455"/>
      <c r="WU7" s="1455"/>
      <c r="WV7" s="1455"/>
      <c r="WW7" s="1455"/>
      <c r="WX7" s="1455"/>
      <c r="WY7" s="1455"/>
      <c r="WZ7" s="1455"/>
      <c r="XA7" s="1455"/>
      <c r="XB7" s="1455"/>
      <c r="XC7" s="1455"/>
      <c r="XD7" s="1455"/>
      <c r="XE7" s="1455"/>
      <c r="XF7" s="1455"/>
      <c r="XG7" s="1455"/>
      <c r="XH7" s="1455"/>
      <c r="XI7" s="1455"/>
      <c r="XJ7" s="1455"/>
      <c r="XK7" s="1455"/>
      <c r="XL7" s="1455"/>
      <c r="XM7" s="1455"/>
      <c r="XN7" s="1455"/>
      <c r="XO7" s="1455"/>
      <c r="XP7" s="1455"/>
      <c r="XQ7" s="1455"/>
      <c r="XR7" s="1455"/>
      <c r="XS7" s="1455"/>
      <c r="XT7" s="1455"/>
      <c r="XU7" s="1455"/>
      <c r="XV7" s="1455"/>
      <c r="XW7" s="1455"/>
      <c r="XX7" s="1455"/>
      <c r="XY7" s="1455"/>
      <c r="XZ7" s="1455"/>
      <c r="YA7" s="1455"/>
      <c r="YB7" s="1455"/>
      <c r="YC7" s="1455"/>
      <c r="YD7" s="1455"/>
      <c r="YE7" s="1455"/>
      <c r="YF7" s="1455"/>
      <c r="YG7" s="1455"/>
      <c r="YH7" s="1455"/>
      <c r="YI7" s="1455"/>
      <c r="YJ7" s="1455"/>
      <c r="YK7" s="1455"/>
      <c r="YL7" s="1455"/>
      <c r="YM7" s="1455"/>
      <c r="YN7" s="1455"/>
      <c r="YO7" s="1455"/>
      <c r="YP7" s="1455"/>
      <c r="YQ7" s="1455"/>
      <c r="YR7" s="1455"/>
      <c r="YS7" s="1455"/>
      <c r="YT7" s="1455"/>
      <c r="YU7" s="1455"/>
      <c r="YV7" s="1455"/>
      <c r="YW7" s="1455"/>
      <c r="YX7" s="1455"/>
      <c r="YY7" s="1455"/>
      <c r="YZ7" s="1455"/>
      <c r="ZA7" s="1455"/>
      <c r="ZB7" s="1455"/>
      <c r="ZC7" s="1455"/>
      <c r="ZD7" s="1455"/>
      <c r="ZE7" s="1455"/>
      <c r="ZF7" s="1455"/>
      <c r="ZG7" s="1455"/>
      <c r="ZH7" s="1455"/>
      <c r="ZI7" s="1455"/>
      <c r="ZJ7" s="1455"/>
      <c r="ZK7" s="1455"/>
      <c r="ZL7" s="1455"/>
      <c r="ZM7" s="1455"/>
      <c r="ZN7" s="1455"/>
      <c r="ZO7" s="1455"/>
      <c r="ZP7" s="1455"/>
      <c r="ZQ7" s="1455"/>
      <c r="ZR7" s="1455"/>
      <c r="ZS7" s="1455"/>
      <c r="ZT7" s="1455"/>
      <c r="ZU7" s="1455"/>
      <c r="ZV7" s="1455"/>
      <c r="ZW7" s="1455"/>
      <c r="ZX7" s="1455"/>
      <c r="ZY7" s="1455"/>
      <c r="ZZ7" s="1455"/>
      <c r="AAA7" s="1455"/>
      <c r="AAB7" s="1455"/>
      <c r="AAC7" s="1455"/>
      <c r="AAD7" s="1455"/>
      <c r="AAE7" s="1455"/>
      <c r="AAF7" s="1455"/>
      <c r="AAG7" s="1455"/>
      <c r="AAH7" s="1455"/>
      <c r="AAI7" s="1455"/>
      <c r="AAJ7" s="1455"/>
      <c r="AAK7" s="1455"/>
      <c r="AAL7" s="1455"/>
      <c r="AAM7" s="1455"/>
      <c r="AAN7" s="1455"/>
      <c r="AAO7" s="1455"/>
      <c r="AAP7" s="1455"/>
      <c r="AAQ7" s="1455"/>
      <c r="AAR7" s="1455"/>
      <c r="AAS7" s="1455"/>
      <c r="AAT7" s="1455"/>
      <c r="AAU7" s="1455"/>
      <c r="AAV7" s="1455"/>
      <c r="AAW7" s="1455"/>
      <c r="AAX7" s="1455"/>
      <c r="AAY7" s="1455"/>
      <c r="AAZ7" s="1455"/>
      <c r="ABA7" s="1455"/>
      <c r="ABB7" s="1455"/>
      <c r="ABC7" s="1455"/>
      <c r="ABD7" s="1455"/>
      <c r="ABE7" s="1455"/>
      <c r="ABF7" s="1455"/>
      <c r="ABG7" s="1455"/>
      <c r="ABH7" s="1455"/>
      <c r="ABI7" s="1455"/>
      <c r="ABJ7" s="1455"/>
      <c r="ABK7" s="1455"/>
      <c r="ABL7" s="1455"/>
      <c r="ABM7" s="1455"/>
      <c r="ABN7" s="1455"/>
      <c r="ABO7" s="1455"/>
      <c r="ABP7" s="1455"/>
      <c r="ABQ7" s="1455"/>
      <c r="ABR7" s="1455"/>
      <c r="ABS7" s="1455"/>
      <c r="ABT7" s="1455"/>
      <c r="ABU7" s="1455"/>
      <c r="ABV7" s="1455"/>
      <c r="ABW7" s="1455"/>
      <c r="ABX7" s="1455"/>
      <c r="ABY7" s="1455"/>
      <c r="ABZ7" s="1455"/>
      <c r="ACA7" s="1455"/>
      <c r="ACB7" s="1455"/>
      <c r="ACC7" s="1455"/>
      <c r="ACD7" s="1455"/>
      <c r="ACE7" s="1455"/>
      <c r="ACF7" s="1455"/>
      <c r="ACG7" s="1455"/>
      <c r="ACH7" s="1455"/>
      <c r="ACI7" s="1455"/>
      <c r="ACJ7" s="1455"/>
      <c r="ACK7" s="1455"/>
      <c r="ACL7" s="1455"/>
      <c r="ACM7" s="1455"/>
      <c r="ACN7" s="1455"/>
      <c r="ACO7" s="1455"/>
      <c r="ACP7" s="1455"/>
      <c r="ACQ7" s="1455"/>
      <c r="ACR7" s="1455"/>
      <c r="ACS7" s="1455"/>
      <c r="ACT7" s="1455"/>
      <c r="ACU7" s="1455"/>
      <c r="ACV7" s="1455"/>
      <c r="ACW7" s="1455"/>
      <c r="ACX7" s="1455"/>
      <c r="ACY7" s="1455"/>
      <c r="ACZ7" s="1455"/>
      <c r="ADA7" s="1455"/>
      <c r="ADB7" s="1455"/>
      <c r="ADC7" s="1455"/>
      <c r="ADD7" s="1455"/>
      <c r="ADE7" s="1455"/>
      <c r="ADF7" s="1455"/>
      <c r="ADG7" s="1455"/>
      <c r="ADH7" s="1455"/>
      <c r="ADI7" s="1455"/>
      <c r="ADJ7" s="1455"/>
      <c r="ADK7" s="1455"/>
      <c r="ADL7" s="1455"/>
      <c r="ADM7" s="1455"/>
      <c r="ADN7" s="1455"/>
      <c r="ADO7" s="1455"/>
      <c r="ADP7" s="1455"/>
      <c r="ADQ7" s="1455"/>
      <c r="ADR7" s="1455"/>
      <c r="ADS7" s="1455"/>
      <c r="ADT7" s="1455"/>
      <c r="ADU7" s="1455"/>
      <c r="ADV7" s="1455"/>
      <c r="ADW7" s="1455"/>
      <c r="ADX7" s="1455"/>
      <c r="ADY7" s="1455"/>
      <c r="ADZ7" s="1455"/>
      <c r="AEA7" s="1455"/>
      <c r="AEB7" s="1455"/>
      <c r="AEC7" s="1455"/>
      <c r="AED7" s="1455"/>
      <c r="AEE7" s="1455"/>
      <c r="AEF7" s="1455"/>
      <c r="AEG7" s="1455"/>
      <c r="AEH7" s="1455"/>
      <c r="AEI7" s="1455"/>
      <c r="AEJ7" s="1455"/>
      <c r="AEK7" s="1455"/>
      <c r="AEL7" s="1455"/>
      <c r="AEM7" s="1455"/>
      <c r="AEN7" s="1455"/>
      <c r="AEO7" s="1455"/>
      <c r="AEP7" s="1455"/>
      <c r="AEQ7" s="1455"/>
      <c r="AER7" s="1455"/>
      <c r="AES7" s="1455"/>
      <c r="AET7" s="1455"/>
      <c r="AEU7" s="1455"/>
      <c r="AEV7" s="1455"/>
      <c r="AEW7" s="1455"/>
      <c r="AEX7" s="1455"/>
      <c r="AEY7" s="1455"/>
      <c r="AEZ7" s="1455"/>
      <c r="AFA7" s="1455"/>
      <c r="AFB7" s="1455"/>
      <c r="AFC7" s="1455"/>
      <c r="AFD7" s="1455"/>
      <c r="AFE7" s="1455"/>
      <c r="AFF7" s="1455"/>
      <c r="AFG7" s="1455"/>
      <c r="AFH7" s="1455"/>
      <c r="AFI7" s="1455"/>
      <c r="AFJ7" s="1455"/>
      <c r="AFK7" s="1455"/>
      <c r="AFL7" s="1455"/>
      <c r="AFM7" s="1455"/>
      <c r="AFN7" s="1455"/>
      <c r="AFO7" s="1455"/>
      <c r="AFP7" s="1455"/>
      <c r="AFQ7" s="1455"/>
      <c r="AFR7" s="1455"/>
      <c r="AFS7" s="1455"/>
      <c r="AFT7" s="1455"/>
      <c r="AFU7" s="1455"/>
      <c r="AFV7" s="1455"/>
      <c r="AFW7" s="1455"/>
      <c r="AFX7" s="1455"/>
      <c r="AFY7" s="1455"/>
      <c r="AFZ7" s="1455"/>
      <c r="AGA7" s="1455"/>
      <c r="AGB7" s="1455"/>
      <c r="AGC7" s="1455"/>
      <c r="AGD7" s="1455"/>
      <c r="AGE7" s="1455"/>
      <c r="AGF7" s="1455"/>
      <c r="AGG7" s="1455"/>
      <c r="AGH7" s="1455"/>
      <c r="AGI7" s="1455"/>
      <c r="AGJ7" s="1455"/>
      <c r="AGK7" s="1455"/>
      <c r="AGL7" s="1455"/>
      <c r="AGM7" s="1455"/>
      <c r="AGN7" s="1455"/>
      <c r="AGO7" s="1455"/>
      <c r="AGP7" s="1455"/>
      <c r="AGQ7" s="1455"/>
      <c r="AGR7" s="1455"/>
      <c r="AGS7" s="1455"/>
      <c r="AGT7" s="1455"/>
      <c r="AGU7" s="1455"/>
      <c r="AGV7" s="1455"/>
      <c r="AGW7" s="1455"/>
      <c r="AGX7" s="1455"/>
      <c r="AGY7" s="1455"/>
      <c r="AGZ7" s="1455"/>
      <c r="AHA7" s="1455"/>
      <c r="AHB7" s="1455"/>
      <c r="AHC7" s="1455"/>
      <c r="AHD7" s="1455"/>
      <c r="AHE7" s="1455"/>
      <c r="AHF7" s="1455"/>
      <c r="AHG7" s="1455"/>
      <c r="AHH7" s="1455"/>
      <c r="AHI7" s="1455"/>
      <c r="AHJ7" s="1455"/>
      <c r="AHK7" s="1455"/>
      <c r="AHL7" s="1455"/>
      <c r="AHM7" s="1455"/>
      <c r="AHN7" s="1455"/>
      <c r="AHO7" s="1455"/>
      <c r="AHP7" s="1455"/>
      <c r="AHQ7" s="1455"/>
      <c r="AHR7" s="1455"/>
      <c r="AHS7" s="1455"/>
      <c r="AHT7" s="1455"/>
      <c r="AHU7" s="1455"/>
      <c r="AHV7" s="1455"/>
      <c r="AHW7" s="1455"/>
      <c r="AHX7" s="1455"/>
      <c r="AHY7" s="1455"/>
      <c r="AHZ7" s="1455"/>
      <c r="AIA7" s="1455"/>
      <c r="AIB7" s="1455"/>
      <c r="AIC7" s="1455"/>
      <c r="AID7" s="1455"/>
      <c r="AIE7" s="1455"/>
      <c r="AIF7" s="1455"/>
      <c r="AIG7" s="1455"/>
      <c r="AIH7" s="1455"/>
      <c r="AII7" s="1455"/>
      <c r="AIJ7" s="1455"/>
      <c r="AIK7" s="1455"/>
      <c r="AIL7" s="1455"/>
      <c r="AIM7" s="1455"/>
      <c r="AIN7" s="1455"/>
      <c r="AIO7" s="1455"/>
      <c r="AIP7" s="1455"/>
      <c r="AIQ7" s="1455"/>
      <c r="AIR7" s="1455"/>
      <c r="AIS7" s="1455"/>
      <c r="AIT7" s="1455"/>
      <c r="AIU7" s="1455"/>
      <c r="AIV7" s="1455"/>
      <c r="AIW7" s="1455"/>
      <c r="AIX7" s="1455"/>
      <c r="AIY7" s="1455"/>
      <c r="AIZ7" s="1455"/>
      <c r="AJA7" s="1455"/>
      <c r="AJB7" s="1455"/>
      <c r="AJC7" s="1455"/>
      <c r="AJD7" s="1455"/>
      <c r="AJE7" s="1455"/>
      <c r="AJF7" s="1455"/>
      <c r="AJG7" s="1455"/>
      <c r="AJH7" s="1455"/>
      <c r="AJI7" s="1455"/>
      <c r="AJJ7" s="1455"/>
      <c r="AJK7" s="1455"/>
      <c r="AJL7" s="1455"/>
      <c r="AJM7" s="1455"/>
      <c r="AJN7" s="1455"/>
      <c r="AJO7" s="1455"/>
      <c r="AJP7" s="1455"/>
      <c r="AJQ7" s="1455"/>
      <c r="AJR7" s="1455"/>
      <c r="AJS7" s="1455"/>
      <c r="AJT7" s="1455"/>
      <c r="AJU7" s="1455"/>
      <c r="AJV7" s="1455"/>
      <c r="AJW7" s="1455"/>
      <c r="AJX7" s="1455"/>
      <c r="AJY7" s="1455"/>
      <c r="AJZ7" s="1455"/>
      <c r="AKA7" s="1455"/>
      <c r="AKB7" s="1455"/>
      <c r="AKC7" s="1455"/>
      <c r="AKD7" s="1455"/>
      <c r="AKE7" s="1455"/>
      <c r="AKF7" s="1455"/>
    </row>
    <row r="8" spans="1:968" s="685" customFormat="1">
      <c r="A8" s="707" t="s">
        <v>177</v>
      </c>
      <c r="B8" s="829" t="s">
        <v>179</v>
      </c>
      <c r="C8" s="708">
        <f t="shared" si="0"/>
        <v>0.38821804124182102</v>
      </c>
      <c r="D8" s="709">
        <f>'G214 Showerheads'!E12</f>
        <v>9.9999999999999982</v>
      </c>
      <c r="E8" s="710" t="s">
        <v>205</v>
      </c>
      <c r="F8" s="709">
        <f>'G214 Showerheads'!L12</f>
        <v>179279.76</v>
      </c>
      <c r="G8" s="711">
        <f>'G214 Showerheads'!N12</f>
        <v>71139.5707176</v>
      </c>
      <c r="H8" s="711">
        <f>'G214 Showerheads'!O12</f>
        <v>225350</v>
      </c>
      <c r="I8" s="711">
        <f>'G214 Showerheads'!P12</f>
        <v>318290</v>
      </c>
      <c r="J8" s="712">
        <f t="shared" ref="J8:J19" si="5">H8+I8</f>
        <v>543640</v>
      </c>
      <c r="K8" s="713">
        <v>0</v>
      </c>
      <c r="L8" s="713">
        <f t="shared" si="1"/>
        <v>296489.5707176</v>
      </c>
      <c r="M8" s="713">
        <f>L8+K8+I8</f>
        <v>614779.57071759994</v>
      </c>
      <c r="N8" s="714">
        <f>'G214 Showerheads'!U12</f>
        <v>3335784.0432000002</v>
      </c>
      <c r="O8" s="714">
        <f t="shared" si="2"/>
        <v>275036.70753024117</v>
      </c>
      <c r="P8" s="714">
        <f t="shared" si="3"/>
        <v>570296.44778998138</v>
      </c>
      <c r="Q8" s="714">
        <f>'G214 Showerheads'!Z12</f>
        <v>614582.36503691855</v>
      </c>
      <c r="R8" s="1377">
        <f t="shared" si="4"/>
        <v>3094419.335064935</v>
      </c>
      <c r="S8" s="706">
        <f t="shared" ref="S8:S17" si="6">Q8/O8</f>
        <v>2.2345466921696016</v>
      </c>
      <c r="T8" s="706">
        <f t="shared" ref="T8:T17" si="7">(Q8+R8)/P8</f>
        <v>6.5036380894094901</v>
      </c>
      <c r="U8" s="706">
        <f t="shared" ref="U8:U20" si="8">((Q8*(1+$U$2))+R8)/P8</f>
        <v>6.6114035099058928</v>
      </c>
      <c r="W8" s="1456"/>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c r="AT8" s="1455"/>
      <c r="AU8" s="1455"/>
      <c r="AV8" s="1455"/>
      <c r="AW8" s="1455"/>
      <c r="AX8" s="1455"/>
      <c r="AY8" s="1455"/>
      <c r="AZ8" s="1455"/>
      <c r="BA8" s="1455"/>
      <c r="BB8" s="1455"/>
      <c r="BC8" s="1455"/>
      <c r="BD8" s="1455"/>
      <c r="BE8" s="1455"/>
      <c r="BF8" s="1455"/>
      <c r="BG8" s="1455"/>
      <c r="BH8" s="1455"/>
      <c r="BI8" s="1455"/>
      <c r="BJ8" s="1455"/>
      <c r="BK8" s="1455"/>
      <c r="BL8" s="1455"/>
      <c r="BM8" s="1455"/>
      <c r="BN8" s="1455"/>
      <c r="BO8" s="1455"/>
      <c r="BP8" s="1455"/>
      <c r="BQ8" s="1455"/>
      <c r="BR8" s="1455"/>
      <c r="BS8" s="1455"/>
      <c r="BT8" s="1455"/>
      <c r="BU8" s="1455"/>
      <c r="BV8" s="1455"/>
      <c r="BW8" s="1455"/>
      <c r="BX8" s="1455"/>
      <c r="BY8" s="1455"/>
      <c r="BZ8" s="1455"/>
      <c r="CA8" s="1455"/>
      <c r="CB8" s="1455"/>
      <c r="CC8" s="1455"/>
      <c r="CD8" s="1455"/>
      <c r="CE8" s="1455"/>
      <c r="CF8" s="1455"/>
      <c r="CG8" s="1455"/>
      <c r="CH8" s="1455"/>
      <c r="CI8" s="1455"/>
      <c r="CJ8" s="1455"/>
      <c r="CK8" s="1455"/>
      <c r="CL8" s="1455"/>
      <c r="CM8" s="1455"/>
      <c r="CN8" s="1455"/>
      <c r="CO8" s="1455"/>
      <c r="CP8" s="1455"/>
      <c r="CQ8" s="1455"/>
      <c r="CR8" s="1455"/>
      <c r="CS8" s="1455"/>
      <c r="CT8" s="1455"/>
      <c r="CU8" s="1455"/>
      <c r="CV8" s="1455"/>
      <c r="CW8" s="1455"/>
      <c r="CX8" s="1455"/>
      <c r="CY8" s="1455"/>
      <c r="CZ8" s="1455"/>
      <c r="DA8" s="1455"/>
      <c r="DB8" s="1455"/>
      <c r="DC8" s="1455"/>
      <c r="DD8" s="1455"/>
      <c r="DE8" s="1455"/>
      <c r="DF8" s="1455"/>
      <c r="DG8" s="1455"/>
      <c r="DH8" s="1455"/>
      <c r="DI8" s="1455"/>
      <c r="DJ8" s="1455"/>
      <c r="DK8" s="1455"/>
      <c r="DL8" s="1455"/>
      <c r="DM8" s="1455"/>
      <c r="DN8" s="1455"/>
      <c r="DO8" s="1455"/>
      <c r="DP8" s="1455"/>
      <c r="DQ8" s="1455"/>
      <c r="DR8" s="1455"/>
      <c r="DS8" s="1455"/>
      <c r="DT8" s="1455"/>
      <c r="DU8" s="1455"/>
      <c r="DV8" s="1455"/>
      <c r="DW8" s="1455"/>
      <c r="DX8" s="1455"/>
      <c r="DY8" s="1455"/>
      <c r="DZ8" s="1455"/>
      <c r="EA8" s="1455"/>
      <c r="EB8" s="1455"/>
      <c r="EC8" s="1455"/>
      <c r="ED8" s="1455"/>
      <c r="EE8" s="1455"/>
      <c r="EF8" s="1455"/>
      <c r="EG8" s="1455"/>
      <c r="EH8" s="1455"/>
      <c r="EI8" s="1455"/>
      <c r="EJ8" s="1455"/>
      <c r="EK8" s="1455"/>
      <c r="EL8" s="1455"/>
      <c r="EM8" s="1455"/>
      <c r="EN8" s="1455"/>
      <c r="EO8" s="1455"/>
      <c r="EP8" s="1455"/>
      <c r="EQ8" s="1455"/>
      <c r="ER8" s="1455"/>
      <c r="ES8" s="1455"/>
      <c r="ET8" s="1455"/>
      <c r="EU8" s="1455"/>
      <c r="EV8" s="1455"/>
      <c r="EW8" s="1455"/>
      <c r="EX8" s="1455"/>
      <c r="EY8" s="1455"/>
      <c r="EZ8" s="1455"/>
      <c r="FA8" s="1455"/>
      <c r="FB8" s="1455"/>
      <c r="FC8" s="1455"/>
      <c r="FD8" s="1455"/>
      <c r="FE8" s="1455"/>
      <c r="FF8" s="1455"/>
      <c r="FG8" s="1455"/>
      <c r="FH8" s="1455"/>
      <c r="FI8" s="1455"/>
      <c r="FJ8" s="1455"/>
      <c r="FK8" s="1455"/>
      <c r="FL8" s="1455"/>
      <c r="FM8" s="1455"/>
      <c r="FN8" s="1455"/>
      <c r="FO8" s="1455"/>
      <c r="FP8" s="1455"/>
      <c r="FQ8" s="1455"/>
      <c r="FR8" s="1455"/>
      <c r="FS8" s="1455"/>
      <c r="FT8" s="1455"/>
      <c r="FU8" s="1455"/>
      <c r="FV8" s="1455"/>
      <c r="FW8" s="1455"/>
      <c r="FX8" s="1455"/>
      <c r="FY8" s="1455"/>
      <c r="FZ8" s="1455"/>
      <c r="GA8" s="1455"/>
      <c r="GB8" s="1455"/>
      <c r="GC8" s="1455"/>
      <c r="GD8" s="1455"/>
      <c r="GE8" s="1455"/>
      <c r="GF8" s="1455"/>
      <c r="GG8" s="1455"/>
      <c r="GH8" s="1455"/>
      <c r="GI8" s="1455"/>
      <c r="GJ8" s="1455"/>
      <c r="GK8" s="1455"/>
      <c r="GL8" s="1455"/>
      <c r="GM8" s="1455"/>
      <c r="GN8" s="1455"/>
      <c r="GO8" s="1455"/>
      <c r="GP8" s="1455"/>
      <c r="GQ8" s="1455"/>
      <c r="GR8" s="1455"/>
      <c r="GS8" s="1455"/>
      <c r="GT8" s="1455"/>
      <c r="GU8" s="1455"/>
      <c r="GV8" s="1455"/>
      <c r="GW8" s="1455"/>
      <c r="GX8" s="1455"/>
      <c r="GY8" s="1455"/>
      <c r="GZ8" s="1455"/>
      <c r="HA8" s="1455"/>
      <c r="HB8" s="1455"/>
      <c r="HC8" s="1455"/>
      <c r="HD8" s="1455"/>
      <c r="HE8" s="1455"/>
      <c r="HF8" s="1455"/>
      <c r="HG8" s="1455"/>
      <c r="HH8" s="1455"/>
      <c r="HI8" s="1455"/>
      <c r="HJ8" s="1455"/>
      <c r="HK8" s="1455"/>
      <c r="HL8" s="1455"/>
      <c r="HM8" s="1455"/>
      <c r="HN8" s="1455"/>
      <c r="HO8" s="1455"/>
      <c r="HP8" s="1455"/>
      <c r="HQ8" s="1455"/>
      <c r="HR8" s="1455"/>
      <c r="HS8" s="1455"/>
      <c r="HT8" s="1455"/>
      <c r="HU8" s="1455"/>
      <c r="HV8" s="1455"/>
      <c r="HW8" s="1455"/>
      <c r="HX8" s="1455"/>
      <c r="HY8" s="1455"/>
      <c r="HZ8" s="1455"/>
      <c r="IA8" s="1455"/>
      <c r="IB8" s="1455"/>
      <c r="IC8" s="1455"/>
      <c r="ID8" s="1455"/>
      <c r="IE8" s="1455"/>
      <c r="IF8" s="1455"/>
      <c r="IG8" s="1455"/>
      <c r="IH8" s="1455"/>
      <c r="II8" s="1455"/>
      <c r="IJ8" s="1455"/>
      <c r="IK8" s="1455"/>
      <c r="IL8" s="1455"/>
      <c r="IM8" s="1455"/>
      <c r="IN8" s="1455"/>
      <c r="IO8" s="1455"/>
      <c r="IP8" s="1455"/>
      <c r="IQ8" s="1455"/>
      <c r="IR8" s="1455"/>
      <c r="IS8" s="1455"/>
      <c r="IT8" s="1455"/>
      <c r="IU8" s="1455"/>
      <c r="IV8" s="1455"/>
      <c r="IW8" s="1455"/>
      <c r="IX8" s="1455"/>
      <c r="IY8" s="1455"/>
      <c r="IZ8" s="1455"/>
      <c r="JA8" s="1455"/>
      <c r="JB8" s="1455"/>
      <c r="JC8" s="1455"/>
      <c r="JD8" s="1455"/>
      <c r="JE8" s="1455"/>
      <c r="JF8" s="1455"/>
      <c r="JG8" s="1455"/>
      <c r="JH8" s="1455"/>
      <c r="JI8" s="1455"/>
      <c r="JJ8" s="1455"/>
      <c r="JK8" s="1455"/>
      <c r="JL8" s="1455"/>
      <c r="JM8" s="1455"/>
      <c r="JN8" s="1455"/>
      <c r="JO8" s="1455"/>
      <c r="JP8" s="1455"/>
      <c r="JQ8" s="1455"/>
      <c r="JR8" s="1455"/>
      <c r="JS8" s="1455"/>
      <c r="JT8" s="1455"/>
      <c r="JU8" s="1455"/>
      <c r="JV8" s="1455"/>
      <c r="JW8" s="1455"/>
      <c r="JX8" s="1455"/>
      <c r="JY8" s="1455"/>
      <c r="JZ8" s="1455"/>
      <c r="KA8" s="1455"/>
      <c r="KB8" s="1455"/>
      <c r="KC8" s="1455"/>
      <c r="KD8" s="1455"/>
      <c r="KE8" s="1455"/>
      <c r="KF8" s="1455"/>
      <c r="KG8" s="1455"/>
      <c r="KH8" s="1455"/>
      <c r="KI8" s="1455"/>
      <c r="KJ8" s="1455"/>
      <c r="KK8" s="1455"/>
      <c r="KL8" s="1455"/>
      <c r="KM8" s="1455"/>
      <c r="KN8" s="1455"/>
      <c r="KO8" s="1455"/>
      <c r="KP8" s="1455"/>
      <c r="KQ8" s="1455"/>
      <c r="KR8" s="1455"/>
      <c r="KS8" s="1455"/>
      <c r="KT8" s="1455"/>
      <c r="KU8" s="1455"/>
      <c r="KV8" s="1455"/>
      <c r="KW8" s="1455"/>
      <c r="KX8" s="1455"/>
      <c r="KY8" s="1455"/>
      <c r="KZ8" s="1455"/>
      <c r="LA8" s="1455"/>
      <c r="LB8" s="1455"/>
      <c r="LC8" s="1455"/>
      <c r="LD8" s="1455"/>
      <c r="LE8" s="1455"/>
      <c r="LF8" s="1455"/>
      <c r="LG8" s="1455"/>
      <c r="LH8" s="1455"/>
      <c r="LI8" s="1455"/>
      <c r="LJ8" s="1455"/>
      <c r="LK8" s="1455"/>
      <c r="LL8" s="1455"/>
      <c r="LM8" s="1455"/>
      <c r="LN8" s="1455"/>
      <c r="LO8" s="1455"/>
      <c r="LP8" s="1455"/>
      <c r="LQ8" s="1455"/>
      <c r="LR8" s="1455"/>
      <c r="LS8" s="1455"/>
      <c r="LT8" s="1455"/>
      <c r="LU8" s="1455"/>
      <c r="LV8" s="1455"/>
      <c r="LW8" s="1455"/>
      <c r="LX8" s="1455"/>
      <c r="LY8" s="1455"/>
      <c r="LZ8" s="1455"/>
      <c r="MA8" s="1455"/>
      <c r="MB8" s="1455"/>
      <c r="MC8" s="1455"/>
      <c r="MD8" s="1455"/>
      <c r="ME8" s="1455"/>
      <c r="MF8" s="1455"/>
      <c r="MG8" s="1455"/>
      <c r="MH8" s="1455"/>
      <c r="MI8" s="1455"/>
      <c r="MJ8" s="1455"/>
      <c r="MK8" s="1455"/>
      <c r="ML8" s="1455"/>
      <c r="MM8" s="1455"/>
      <c r="MN8" s="1455"/>
      <c r="MO8" s="1455"/>
      <c r="MP8" s="1455"/>
      <c r="MQ8" s="1455"/>
      <c r="MR8" s="1455"/>
      <c r="MS8" s="1455"/>
      <c r="MT8" s="1455"/>
      <c r="MU8" s="1455"/>
      <c r="MV8" s="1455"/>
      <c r="MW8" s="1455"/>
      <c r="MX8" s="1455"/>
      <c r="MY8" s="1455"/>
      <c r="MZ8" s="1455"/>
      <c r="NA8" s="1455"/>
      <c r="NB8" s="1455"/>
      <c r="NC8" s="1455"/>
      <c r="ND8" s="1455"/>
      <c r="NE8" s="1455"/>
      <c r="NF8" s="1455"/>
      <c r="NG8" s="1455"/>
      <c r="NH8" s="1455"/>
      <c r="NI8" s="1455"/>
      <c r="NJ8" s="1455"/>
      <c r="NK8" s="1455"/>
      <c r="NL8" s="1455"/>
      <c r="NM8" s="1455"/>
      <c r="NN8" s="1455"/>
      <c r="NO8" s="1455"/>
      <c r="NP8" s="1455"/>
      <c r="NQ8" s="1455"/>
      <c r="NR8" s="1455"/>
      <c r="NS8" s="1455"/>
      <c r="NT8" s="1455"/>
      <c r="NU8" s="1455"/>
      <c r="NV8" s="1455"/>
      <c r="NW8" s="1455"/>
      <c r="NX8" s="1455"/>
      <c r="NY8" s="1455"/>
      <c r="NZ8" s="1455"/>
      <c r="OA8" s="1455"/>
      <c r="OB8" s="1455"/>
      <c r="OC8" s="1455"/>
      <c r="OD8" s="1455"/>
      <c r="OE8" s="1455"/>
      <c r="OF8" s="1455"/>
      <c r="OG8" s="1455"/>
      <c r="OH8" s="1455"/>
      <c r="OI8" s="1455"/>
      <c r="OJ8" s="1455"/>
      <c r="OK8" s="1455"/>
      <c r="OL8" s="1455"/>
      <c r="OM8" s="1455"/>
      <c r="ON8" s="1455"/>
      <c r="OO8" s="1455"/>
      <c r="OP8" s="1455"/>
      <c r="OQ8" s="1455"/>
      <c r="OR8" s="1455"/>
      <c r="OS8" s="1455"/>
      <c r="OT8" s="1455"/>
      <c r="OU8" s="1455"/>
      <c r="OV8" s="1455"/>
      <c r="OW8" s="1455"/>
      <c r="OX8" s="1455"/>
      <c r="OY8" s="1455"/>
      <c r="OZ8" s="1455"/>
      <c r="PA8" s="1455"/>
      <c r="PB8" s="1455"/>
      <c r="PC8" s="1455"/>
      <c r="PD8" s="1455"/>
      <c r="PE8" s="1455"/>
      <c r="PF8" s="1455"/>
      <c r="PG8" s="1455"/>
      <c r="PH8" s="1455"/>
      <c r="PI8" s="1455"/>
      <c r="PJ8" s="1455"/>
      <c r="PK8" s="1455"/>
      <c r="PL8" s="1455"/>
      <c r="PM8" s="1455"/>
      <c r="PN8" s="1455"/>
      <c r="PO8" s="1455"/>
      <c r="PP8" s="1455"/>
      <c r="PQ8" s="1455"/>
      <c r="PR8" s="1455"/>
      <c r="PS8" s="1455"/>
      <c r="PT8" s="1455"/>
      <c r="PU8" s="1455"/>
      <c r="PV8" s="1455"/>
      <c r="PW8" s="1455"/>
      <c r="PX8" s="1455"/>
      <c r="PY8" s="1455"/>
      <c r="PZ8" s="1455"/>
      <c r="QA8" s="1455"/>
      <c r="QB8" s="1455"/>
      <c r="QC8" s="1455"/>
      <c r="QD8" s="1455"/>
      <c r="QE8" s="1455"/>
      <c r="QF8" s="1455"/>
      <c r="QG8" s="1455"/>
      <c r="QH8" s="1455"/>
      <c r="QI8" s="1455"/>
      <c r="QJ8" s="1455"/>
      <c r="QK8" s="1455"/>
      <c r="QL8" s="1455"/>
      <c r="QM8" s="1455"/>
      <c r="QN8" s="1455"/>
      <c r="QO8" s="1455"/>
      <c r="QP8" s="1455"/>
      <c r="QQ8" s="1455"/>
      <c r="QR8" s="1455"/>
      <c r="QS8" s="1455"/>
      <c r="QT8" s="1455"/>
      <c r="QU8" s="1455"/>
      <c r="QV8" s="1455"/>
      <c r="QW8" s="1455"/>
      <c r="QX8" s="1455"/>
      <c r="QY8" s="1455"/>
      <c r="QZ8" s="1455"/>
      <c r="RA8" s="1455"/>
      <c r="RB8" s="1455"/>
      <c r="RC8" s="1455"/>
      <c r="RD8" s="1455"/>
      <c r="RE8" s="1455"/>
      <c r="RF8" s="1455"/>
      <c r="RG8" s="1455"/>
      <c r="RH8" s="1455"/>
      <c r="RI8" s="1455"/>
      <c r="RJ8" s="1455"/>
      <c r="RK8" s="1455"/>
      <c r="RL8" s="1455"/>
      <c r="RM8" s="1455"/>
      <c r="RN8" s="1455"/>
      <c r="RO8" s="1455"/>
      <c r="RP8" s="1455"/>
      <c r="RQ8" s="1455"/>
      <c r="RR8" s="1455"/>
      <c r="RS8" s="1455"/>
      <c r="RT8" s="1455"/>
      <c r="RU8" s="1455"/>
      <c r="RV8" s="1455"/>
      <c r="RW8" s="1455"/>
      <c r="RX8" s="1455"/>
      <c r="RY8" s="1455"/>
      <c r="RZ8" s="1455"/>
      <c r="SA8" s="1455"/>
      <c r="SB8" s="1455"/>
      <c r="SC8" s="1455"/>
      <c r="SD8" s="1455"/>
      <c r="SE8" s="1455"/>
      <c r="SF8" s="1455"/>
      <c r="SG8" s="1455"/>
      <c r="SH8" s="1455"/>
      <c r="SI8" s="1455"/>
      <c r="SJ8" s="1455"/>
      <c r="SK8" s="1455"/>
      <c r="SL8" s="1455"/>
      <c r="SM8" s="1455"/>
      <c r="SN8" s="1455"/>
      <c r="SO8" s="1455"/>
      <c r="SP8" s="1455"/>
      <c r="SQ8" s="1455"/>
      <c r="SR8" s="1455"/>
      <c r="SS8" s="1455"/>
      <c r="ST8" s="1455"/>
      <c r="SU8" s="1455"/>
      <c r="SV8" s="1455"/>
      <c r="SW8" s="1455"/>
      <c r="SX8" s="1455"/>
      <c r="SY8" s="1455"/>
      <c r="SZ8" s="1455"/>
      <c r="TA8" s="1455"/>
      <c r="TB8" s="1455"/>
      <c r="TC8" s="1455"/>
      <c r="TD8" s="1455"/>
      <c r="TE8" s="1455"/>
      <c r="TF8" s="1455"/>
      <c r="TG8" s="1455"/>
      <c r="TH8" s="1455"/>
      <c r="TI8" s="1455"/>
      <c r="TJ8" s="1455"/>
      <c r="TK8" s="1455"/>
      <c r="TL8" s="1455"/>
      <c r="TM8" s="1455"/>
      <c r="TN8" s="1455"/>
      <c r="TO8" s="1455"/>
      <c r="TP8" s="1455"/>
      <c r="TQ8" s="1455"/>
      <c r="TR8" s="1455"/>
      <c r="TS8" s="1455"/>
      <c r="TT8" s="1455"/>
      <c r="TU8" s="1455"/>
      <c r="TV8" s="1455"/>
      <c r="TW8" s="1455"/>
      <c r="TX8" s="1455"/>
      <c r="TY8" s="1455"/>
      <c r="TZ8" s="1455"/>
      <c r="UA8" s="1455"/>
      <c r="UB8" s="1455"/>
      <c r="UC8" s="1455"/>
      <c r="UD8" s="1455"/>
      <c r="UE8" s="1455"/>
      <c r="UF8" s="1455"/>
      <c r="UG8" s="1455"/>
      <c r="UH8" s="1455"/>
      <c r="UI8" s="1455"/>
      <c r="UJ8" s="1455"/>
      <c r="UK8" s="1455"/>
      <c r="UL8" s="1455"/>
      <c r="UM8" s="1455"/>
      <c r="UN8" s="1455"/>
      <c r="UO8" s="1455"/>
      <c r="UP8" s="1455"/>
      <c r="UQ8" s="1455"/>
      <c r="UR8" s="1455"/>
      <c r="US8" s="1455"/>
      <c r="UT8" s="1455"/>
      <c r="UU8" s="1455"/>
      <c r="UV8" s="1455"/>
      <c r="UW8" s="1455"/>
      <c r="UX8" s="1455"/>
      <c r="UY8" s="1455"/>
      <c r="UZ8" s="1455"/>
      <c r="VA8" s="1455"/>
      <c r="VB8" s="1455"/>
      <c r="VC8" s="1455"/>
      <c r="VD8" s="1455"/>
      <c r="VE8" s="1455"/>
      <c r="VF8" s="1455"/>
      <c r="VG8" s="1455"/>
      <c r="VH8" s="1455"/>
      <c r="VI8" s="1455"/>
      <c r="VJ8" s="1455"/>
      <c r="VK8" s="1455"/>
      <c r="VL8" s="1455"/>
      <c r="VM8" s="1455"/>
      <c r="VN8" s="1455"/>
      <c r="VO8" s="1455"/>
      <c r="VP8" s="1455"/>
      <c r="VQ8" s="1455"/>
      <c r="VR8" s="1455"/>
      <c r="VS8" s="1455"/>
      <c r="VT8" s="1455"/>
      <c r="VU8" s="1455"/>
      <c r="VV8" s="1455"/>
      <c r="VW8" s="1455"/>
      <c r="VX8" s="1455"/>
      <c r="VY8" s="1455"/>
      <c r="VZ8" s="1455"/>
      <c r="WA8" s="1455"/>
      <c r="WB8" s="1455"/>
      <c r="WC8" s="1455"/>
      <c r="WD8" s="1455"/>
      <c r="WE8" s="1455"/>
      <c r="WF8" s="1455"/>
      <c r="WG8" s="1455"/>
      <c r="WH8" s="1455"/>
      <c r="WI8" s="1455"/>
      <c r="WJ8" s="1455"/>
      <c r="WK8" s="1455"/>
      <c r="WL8" s="1455"/>
      <c r="WM8" s="1455"/>
      <c r="WN8" s="1455"/>
      <c r="WO8" s="1455"/>
      <c r="WP8" s="1455"/>
      <c r="WQ8" s="1455"/>
      <c r="WR8" s="1455"/>
      <c r="WS8" s="1455"/>
      <c r="WT8" s="1455"/>
      <c r="WU8" s="1455"/>
      <c r="WV8" s="1455"/>
      <c r="WW8" s="1455"/>
      <c r="WX8" s="1455"/>
      <c r="WY8" s="1455"/>
      <c r="WZ8" s="1455"/>
      <c r="XA8" s="1455"/>
      <c r="XB8" s="1455"/>
      <c r="XC8" s="1455"/>
      <c r="XD8" s="1455"/>
      <c r="XE8" s="1455"/>
      <c r="XF8" s="1455"/>
      <c r="XG8" s="1455"/>
      <c r="XH8" s="1455"/>
      <c r="XI8" s="1455"/>
      <c r="XJ8" s="1455"/>
      <c r="XK8" s="1455"/>
      <c r="XL8" s="1455"/>
      <c r="XM8" s="1455"/>
      <c r="XN8" s="1455"/>
      <c r="XO8" s="1455"/>
      <c r="XP8" s="1455"/>
      <c r="XQ8" s="1455"/>
      <c r="XR8" s="1455"/>
      <c r="XS8" s="1455"/>
      <c r="XT8" s="1455"/>
      <c r="XU8" s="1455"/>
      <c r="XV8" s="1455"/>
      <c r="XW8" s="1455"/>
      <c r="XX8" s="1455"/>
      <c r="XY8" s="1455"/>
      <c r="XZ8" s="1455"/>
      <c r="YA8" s="1455"/>
      <c r="YB8" s="1455"/>
      <c r="YC8" s="1455"/>
      <c r="YD8" s="1455"/>
      <c r="YE8" s="1455"/>
      <c r="YF8" s="1455"/>
      <c r="YG8" s="1455"/>
      <c r="YH8" s="1455"/>
      <c r="YI8" s="1455"/>
      <c r="YJ8" s="1455"/>
      <c r="YK8" s="1455"/>
      <c r="YL8" s="1455"/>
      <c r="YM8" s="1455"/>
      <c r="YN8" s="1455"/>
      <c r="YO8" s="1455"/>
      <c r="YP8" s="1455"/>
      <c r="YQ8" s="1455"/>
      <c r="YR8" s="1455"/>
      <c r="YS8" s="1455"/>
      <c r="YT8" s="1455"/>
      <c r="YU8" s="1455"/>
      <c r="YV8" s="1455"/>
      <c r="YW8" s="1455"/>
      <c r="YX8" s="1455"/>
      <c r="YY8" s="1455"/>
      <c r="YZ8" s="1455"/>
      <c r="ZA8" s="1455"/>
      <c r="ZB8" s="1455"/>
      <c r="ZC8" s="1455"/>
      <c r="ZD8" s="1455"/>
      <c r="ZE8" s="1455"/>
      <c r="ZF8" s="1455"/>
      <c r="ZG8" s="1455"/>
      <c r="ZH8" s="1455"/>
      <c r="ZI8" s="1455"/>
      <c r="ZJ8" s="1455"/>
      <c r="ZK8" s="1455"/>
      <c r="ZL8" s="1455"/>
      <c r="ZM8" s="1455"/>
      <c r="ZN8" s="1455"/>
      <c r="ZO8" s="1455"/>
      <c r="ZP8" s="1455"/>
      <c r="ZQ8" s="1455"/>
      <c r="ZR8" s="1455"/>
      <c r="ZS8" s="1455"/>
      <c r="ZT8" s="1455"/>
      <c r="ZU8" s="1455"/>
      <c r="ZV8" s="1455"/>
      <c r="ZW8" s="1455"/>
      <c r="ZX8" s="1455"/>
      <c r="ZY8" s="1455"/>
      <c r="ZZ8" s="1455"/>
      <c r="AAA8" s="1455"/>
      <c r="AAB8" s="1455"/>
      <c r="AAC8" s="1455"/>
      <c r="AAD8" s="1455"/>
      <c r="AAE8" s="1455"/>
      <c r="AAF8" s="1455"/>
      <c r="AAG8" s="1455"/>
      <c r="AAH8" s="1455"/>
      <c r="AAI8" s="1455"/>
      <c r="AAJ8" s="1455"/>
      <c r="AAK8" s="1455"/>
      <c r="AAL8" s="1455"/>
      <c r="AAM8" s="1455"/>
      <c r="AAN8" s="1455"/>
      <c r="AAO8" s="1455"/>
      <c r="AAP8" s="1455"/>
      <c r="AAQ8" s="1455"/>
      <c r="AAR8" s="1455"/>
      <c r="AAS8" s="1455"/>
      <c r="AAT8" s="1455"/>
      <c r="AAU8" s="1455"/>
      <c r="AAV8" s="1455"/>
      <c r="AAW8" s="1455"/>
      <c r="AAX8" s="1455"/>
      <c r="AAY8" s="1455"/>
      <c r="AAZ8" s="1455"/>
      <c r="ABA8" s="1455"/>
      <c r="ABB8" s="1455"/>
      <c r="ABC8" s="1455"/>
      <c r="ABD8" s="1455"/>
      <c r="ABE8" s="1455"/>
      <c r="ABF8" s="1455"/>
      <c r="ABG8" s="1455"/>
      <c r="ABH8" s="1455"/>
      <c r="ABI8" s="1455"/>
      <c r="ABJ8" s="1455"/>
      <c r="ABK8" s="1455"/>
      <c r="ABL8" s="1455"/>
      <c r="ABM8" s="1455"/>
      <c r="ABN8" s="1455"/>
      <c r="ABO8" s="1455"/>
      <c r="ABP8" s="1455"/>
      <c r="ABQ8" s="1455"/>
      <c r="ABR8" s="1455"/>
      <c r="ABS8" s="1455"/>
      <c r="ABT8" s="1455"/>
      <c r="ABU8" s="1455"/>
      <c r="ABV8" s="1455"/>
      <c r="ABW8" s="1455"/>
      <c r="ABX8" s="1455"/>
      <c r="ABY8" s="1455"/>
      <c r="ABZ8" s="1455"/>
      <c r="ACA8" s="1455"/>
      <c r="ACB8" s="1455"/>
      <c r="ACC8" s="1455"/>
      <c r="ACD8" s="1455"/>
      <c r="ACE8" s="1455"/>
      <c r="ACF8" s="1455"/>
      <c r="ACG8" s="1455"/>
      <c r="ACH8" s="1455"/>
      <c r="ACI8" s="1455"/>
      <c r="ACJ8" s="1455"/>
      <c r="ACK8" s="1455"/>
      <c r="ACL8" s="1455"/>
      <c r="ACM8" s="1455"/>
      <c r="ACN8" s="1455"/>
      <c r="ACO8" s="1455"/>
      <c r="ACP8" s="1455"/>
      <c r="ACQ8" s="1455"/>
      <c r="ACR8" s="1455"/>
      <c r="ACS8" s="1455"/>
      <c r="ACT8" s="1455"/>
      <c r="ACU8" s="1455"/>
      <c r="ACV8" s="1455"/>
      <c r="ACW8" s="1455"/>
      <c r="ACX8" s="1455"/>
      <c r="ACY8" s="1455"/>
      <c r="ACZ8" s="1455"/>
      <c r="ADA8" s="1455"/>
      <c r="ADB8" s="1455"/>
      <c r="ADC8" s="1455"/>
      <c r="ADD8" s="1455"/>
      <c r="ADE8" s="1455"/>
      <c r="ADF8" s="1455"/>
      <c r="ADG8" s="1455"/>
      <c r="ADH8" s="1455"/>
      <c r="ADI8" s="1455"/>
      <c r="ADJ8" s="1455"/>
      <c r="ADK8" s="1455"/>
      <c r="ADL8" s="1455"/>
      <c r="ADM8" s="1455"/>
      <c r="ADN8" s="1455"/>
      <c r="ADO8" s="1455"/>
      <c r="ADP8" s="1455"/>
      <c r="ADQ8" s="1455"/>
      <c r="ADR8" s="1455"/>
      <c r="ADS8" s="1455"/>
      <c r="ADT8" s="1455"/>
      <c r="ADU8" s="1455"/>
      <c r="ADV8" s="1455"/>
      <c r="ADW8" s="1455"/>
      <c r="ADX8" s="1455"/>
      <c r="ADY8" s="1455"/>
      <c r="ADZ8" s="1455"/>
      <c r="AEA8" s="1455"/>
      <c r="AEB8" s="1455"/>
      <c r="AEC8" s="1455"/>
      <c r="AED8" s="1455"/>
      <c r="AEE8" s="1455"/>
      <c r="AEF8" s="1455"/>
      <c r="AEG8" s="1455"/>
      <c r="AEH8" s="1455"/>
      <c r="AEI8" s="1455"/>
      <c r="AEJ8" s="1455"/>
      <c r="AEK8" s="1455"/>
      <c r="AEL8" s="1455"/>
      <c r="AEM8" s="1455"/>
      <c r="AEN8" s="1455"/>
      <c r="AEO8" s="1455"/>
      <c r="AEP8" s="1455"/>
      <c r="AEQ8" s="1455"/>
      <c r="AER8" s="1455"/>
      <c r="AES8" s="1455"/>
      <c r="AET8" s="1455"/>
      <c r="AEU8" s="1455"/>
      <c r="AEV8" s="1455"/>
      <c r="AEW8" s="1455"/>
      <c r="AEX8" s="1455"/>
      <c r="AEY8" s="1455"/>
      <c r="AEZ8" s="1455"/>
      <c r="AFA8" s="1455"/>
      <c r="AFB8" s="1455"/>
      <c r="AFC8" s="1455"/>
      <c r="AFD8" s="1455"/>
      <c r="AFE8" s="1455"/>
      <c r="AFF8" s="1455"/>
      <c r="AFG8" s="1455"/>
      <c r="AFH8" s="1455"/>
      <c r="AFI8" s="1455"/>
      <c r="AFJ8" s="1455"/>
      <c r="AFK8" s="1455"/>
      <c r="AFL8" s="1455"/>
      <c r="AFM8" s="1455"/>
      <c r="AFN8" s="1455"/>
      <c r="AFO8" s="1455"/>
      <c r="AFP8" s="1455"/>
      <c r="AFQ8" s="1455"/>
      <c r="AFR8" s="1455"/>
      <c r="AFS8" s="1455"/>
      <c r="AFT8" s="1455"/>
      <c r="AFU8" s="1455"/>
      <c r="AFV8" s="1455"/>
      <c r="AFW8" s="1455"/>
      <c r="AFX8" s="1455"/>
      <c r="AFY8" s="1455"/>
      <c r="AFZ8" s="1455"/>
      <c r="AGA8" s="1455"/>
      <c r="AGB8" s="1455"/>
      <c r="AGC8" s="1455"/>
      <c r="AGD8" s="1455"/>
      <c r="AGE8" s="1455"/>
      <c r="AGF8" s="1455"/>
      <c r="AGG8" s="1455"/>
      <c r="AGH8" s="1455"/>
      <c r="AGI8" s="1455"/>
      <c r="AGJ8" s="1455"/>
      <c r="AGK8" s="1455"/>
      <c r="AGL8" s="1455"/>
      <c r="AGM8" s="1455"/>
      <c r="AGN8" s="1455"/>
      <c r="AGO8" s="1455"/>
      <c r="AGP8" s="1455"/>
      <c r="AGQ8" s="1455"/>
      <c r="AGR8" s="1455"/>
      <c r="AGS8" s="1455"/>
      <c r="AGT8" s="1455"/>
      <c r="AGU8" s="1455"/>
      <c r="AGV8" s="1455"/>
      <c r="AGW8" s="1455"/>
      <c r="AGX8" s="1455"/>
      <c r="AGY8" s="1455"/>
      <c r="AGZ8" s="1455"/>
      <c r="AHA8" s="1455"/>
      <c r="AHB8" s="1455"/>
      <c r="AHC8" s="1455"/>
      <c r="AHD8" s="1455"/>
      <c r="AHE8" s="1455"/>
      <c r="AHF8" s="1455"/>
      <c r="AHG8" s="1455"/>
      <c r="AHH8" s="1455"/>
      <c r="AHI8" s="1455"/>
      <c r="AHJ8" s="1455"/>
      <c r="AHK8" s="1455"/>
      <c r="AHL8" s="1455"/>
      <c r="AHM8" s="1455"/>
      <c r="AHN8" s="1455"/>
      <c r="AHO8" s="1455"/>
      <c r="AHP8" s="1455"/>
      <c r="AHQ8" s="1455"/>
      <c r="AHR8" s="1455"/>
      <c r="AHS8" s="1455"/>
      <c r="AHT8" s="1455"/>
      <c r="AHU8" s="1455"/>
      <c r="AHV8" s="1455"/>
      <c r="AHW8" s="1455"/>
      <c r="AHX8" s="1455"/>
      <c r="AHY8" s="1455"/>
      <c r="AHZ8" s="1455"/>
      <c r="AIA8" s="1455"/>
      <c r="AIB8" s="1455"/>
      <c r="AIC8" s="1455"/>
      <c r="AID8" s="1455"/>
      <c r="AIE8" s="1455"/>
      <c r="AIF8" s="1455"/>
      <c r="AIG8" s="1455"/>
      <c r="AIH8" s="1455"/>
      <c r="AII8" s="1455"/>
      <c r="AIJ8" s="1455"/>
      <c r="AIK8" s="1455"/>
      <c r="AIL8" s="1455"/>
      <c r="AIM8" s="1455"/>
      <c r="AIN8" s="1455"/>
      <c r="AIO8" s="1455"/>
      <c r="AIP8" s="1455"/>
      <c r="AIQ8" s="1455"/>
      <c r="AIR8" s="1455"/>
      <c r="AIS8" s="1455"/>
      <c r="AIT8" s="1455"/>
      <c r="AIU8" s="1455"/>
      <c r="AIV8" s="1455"/>
      <c r="AIW8" s="1455"/>
      <c r="AIX8" s="1455"/>
      <c r="AIY8" s="1455"/>
      <c r="AIZ8" s="1455"/>
      <c r="AJA8" s="1455"/>
      <c r="AJB8" s="1455"/>
      <c r="AJC8" s="1455"/>
      <c r="AJD8" s="1455"/>
      <c r="AJE8" s="1455"/>
      <c r="AJF8" s="1455"/>
      <c r="AJG8" s="1455"/>
      <c r="AJH8" s="1455"/>
      <c r="AJI8" s="1455"/>
      <c r="AJJ8" s="1455"/>
      <c r="AJK8" s="1455"/>
      <c r="AJL8" s="1455"/>
      <c r="AJM8" s="1455"/>
      <c r="AJN8" s="1455"/>
      <c r="AJO8" s="1455"/>
      <c r="AJP8" s="1455"/>
      <c r="AJQ8" s="1455"/>
      <c r="AJR8" s="1455"/>
      <c r="AJS8" s="1455"/>
      <c r="AJT8" s="1455"/>
      <c r="AJU8" s="1455"/>
      <c r="AJV8" s="1455"/>
      <c r="AJW8" s="1455"/>
      <c r="AJX8" s="1455"/>
      <c r="AJY8" s="1455"/>
      <c r="AJZ8" s="1455"/>
      <c r="AKA8" s="1455"/>
      <c r="AKB8" s="1455"/>
      <c r="AKC8" s="1455"/>
      <c r="AKD8" s="1455"/>
      <c r="AKE8" s="1455"/>
      <c r="AKF8" s="1455"/>
    </row>
    <row r="9" spans="1:968" s="685" customFormat="1">
      <c r="A9" s="707" t="s">
        <v>177</v>
      </c>
      <c r="B9" s="829" t="s">
        <v>180</v>
      </c>
      <c r="C9" s="708">
        <f t="shared" si="0"/>
        <v>3.2557382703715496</v>
      </c>
      <c r="D9" s="709">
        <f>'G214 Weatherization'!E13</f>
        <v>27.176607604744156</v>
      </c>
      <c r="E9" s="710" t="s">
        <v>205</v>
      </c>
      <c r="F9" s="709">
        <f>'G214 Weatherization'!L13</f>
        <v>553235.17999999993</v>
      </c>
      <c r="G9" s="711">
        <f>'G214 Weatherization'!N13</f>
        <v>581716.15</v>
      </c>
      <c r="H9" s="711">
        <f>'G214 Weatherization'!O13</f>
        <v>2340716</v>
      </c>
      <c r="I9" s="711">
        <f>'G214 Weatherization'!P13</f>
        <v>4137862.2000000007</v>
      </c>
      <c r="J9" s="712">
        <f t="shared" si="5"/>
        <v>6478578.2000000011</v>
      </c>
      <c r="K9" s="713">
        <v>0</v>
      </c>
      <c r="L9" s="713">
        <f t="shared" si="1"/>
        <v>2922432.15</v>
      </c>
      <c r="M9" s="713">
        <f>L9+K9+I9</f>
        <v>7060294.3500000006</v>
      </c>
      <c r="N9" s="714">
        <f>'G214 Weatherization'!U13</f>
        <v>166040</v>
      </c>
      <c r="O9" s="714">
        <f t="shared" si="2"/>
        <v>2710976.0204081628</v>
      </c>
      <c r="P9" s="714">
        <f t="shared" si="3"/>
        <v>6549438.1725417441</v>
      </c>
      <c r="Q9" s="714">
        <f>'G214 Weatherization'!Z13</f>
        <v>5854435.8828708734</v>
      </c>
      <c r="R9" s="1377">
        <f t="shared" si="4"/>
        <v>154025.97402597402</v>
      </c>
      <c r="S9" s="706">
        <f t="shared" si="6"/>
        <v>2.1595306778071142</v>
      </c>
      <c r="T9" s="706">
        <f t="shared" si="7"/>
        <v>0.9174011111498207</v>
      </c>
      <c r="U9" s="706">
        <f t="shared" si="8"/>
        <v>1.0067894789554039</v>
      </c>
      <c r="W9" s="1456"/>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c r="AT9" s="1455"/>
      <c r="AU9" s="1455"/>
      <c r="AV9" s="1455"/>
      <c r="AW9" s="1455"/>
      <c r="AX9" s="1455"/>
      <c r="AY9" s="1455"/>
      <c r="AZ9" s="1455"/>
      <c r="BA9" s="1455"/>
      <c r="BB9" s="1455"/>
      <c r="BC9" s="1455"/>
      <c r="BD9" s="1455"/>
      <c r="BE9" s="1455"/>
      <c r="BF9" s="1455"/>
      <c r="BG9" s="1455"/>
      <c r="BH9" s="1455"/>
      <c r="BI9" s="1455"/>
      <c r="BJ9" s="1455"/>
      <c r="BK9" s="1455"/>
      <c r="BL9" s="1455"/>
      <c r="BM9" s="1455"/>
      <c r="BN9" s="1455"/>
      <c r="BO9" s="1455"/>
      <c r="BP9" s="1455"/>
      <c r="BQ9" s="1455"/>
      <c r="BR9" s="1455"/>
      <c r="BS9" s="1455"/>
      <c r="BT9" s="1455"/>
      <c r="BU9" s="1455"/>
      <c r="BV9" s="1455"/>
      <c r="BW9" s="1455"/>
      <c r="BX9" s="1455"/>
      <c r="BY9" s="1455"/>
      <c r="BZ9" s="1455"/>
      <c r="CA9" s="1455"/>
      <c r="CB9" s="1455"/>
      <c r="CC9" s="1455"/>
      <c r="CD9" s="1455"/>
      <c r="CE9" s="1455"/>
      <c r="CF9" s="1455"/>
      <c r="CG9" s="1455"/>
      <c r="CH9" s="1455"/>
      <c r="CI9" s="1455"/>
      <c r="CJ9" s="1455"/>
      <c r="CK9" s="1455"/>
      <c r="CL9" s="1455"/>
      <c r="CM9" s="1455"/>
      <c r="CN9" s="1455"/>
      <c r="CO9" s="1455"/>
      <c r="CP9" s="1455"/>
      <c r="CQ9" s="1455"/>
      <c r="CR9" s="1455"/>
      <c r="CS9" s="1455"/>
      <c r="CT9" s="1455"/>
      <c r="CU9" s="1455"/>
      <c r="CV9" s="1455"/>
      <c r="CW9" s="1455"/>
      <c r="CX9" s="1455"/>
      <c r="CY9" s="1455"/>
      <c r="CZ9" s="1455"/>
      <c r="DA9" s="1455"/>
      <c r="DB9" s="1455"/>
      <c r="DC9" s="1455"/>
      <c r="DD9" s="1455"/>
      <c r="DE9" s="1455"/>
      <c r="DF9" s="1455"/>
      <c r="DG9" s="1455"/>
      <c r="DH9" s="1455"/>
      <c r="DI9" s="1455"/>
      <c r="DJ9" s="1455"/>
      <c r="DK9" s="1455"/>
      <c r="DL9" s="1455"/>
      <c r="DM9" s="1455"/>
      <c r="DN9" s="1455"/>
      <c r="DO9" s="1455"/>
      <c r="DP9" s="1455"/>
      <c r="DQ9" s="1455"/>
      <c r="DR9" s="1455"/>
      <c r="DS9" s="1455"/>
      <c r="DT9" s="1455"/>
      <c r="DU9" s="1455"/>
      <c r="DV9" s="1455"/>
      <c r="DW9" s="1455"/>
      <c r="DX9" s="1455"/>
      <c r="DY9" s="1455"/>
      <c r="DZ9" s="1455"/>
      <c r="EA9" s="1455"/>
      <c r="EB9" s="1455"/>
      <c r="EC9" s="1455"/>
      <c r="ED9" s="1455"/>
      <c r="EE9" s="1455"/>
      <c r="EF9" s="1455"/>
      <c r="EG9" s="1455"/>
      <c r="EH9" s="1455"/>
      <c r="EI9" s="1455"/>
      <c r="EJ9" s="1455"/>
      <c r="EK9" s="1455"/>
      <c r="EL9" s="1455"/>
      <c r="EM9" s="1455"/>
      <c r="EN9" s="1455"/>
      <c r="EO9" s="1455"/>
      <c r="EP9" s="1455"/>
      <c r="EQ9" s="1455"/>
      <c r="ER9" s="1455"/>
      <c r="ES9" s="1455"/>
      <c r="ET9" s="1455"/>
      <c r="EU9" s="1455"/>
      <c r="EV9" s="1455"/>
      <c r="EW9" s="1455"/>
      <c r="EX9" s="1455"/>
      <c r="EY9" s="1455"/>
      <c r="EZ9" s="1455"/>
      <c r="FA9" s="1455"/>
      <c r="FB9" s="1455"/>
      <c r="FC9" s="1455"/>
      <c r="FD9" s="1455"/>
      <c r="FE9" s="1455"/>
      <c r="FF9" s="1455"/>
      <c r="FG9" s="1455"/>
      <c r="FH9" s="1455"/>
      <c r="FI9" s="1455"/>
      <c r="FJ9" s="1455"/>
      <c r="FK9" s="1455"/>
      <c r="FL9" s="1455"/>
      <c r="FM9" s="1455"/>
      <c r="FN9" s="1455"/>
      <c r="FO9" s="1455"/>
      <c r="FP9" s="1455"/>
      <c r="FQ9" s="1455"/>
      <c r="FR9" s="1455"/>
      <c r="FS9" s="1455"/>
      <c r="FT9" s="1455"/>
      <c r="FU9" s="1455"/>
      <c r="FV9" s="1455"/>
      <c r="FW9" s="1455"/>
      <c r="FX9" s="1455"/>
      <c r="FY9" s="1455"/>
      <c r="FZ9" s="1455"/>
      <c r="GA9" s="1455"/>
      <c r="GB9" s="1455"/>
      <c r="GC9" s="1455"/>
      <c r="GD9" s="1455"/>
      <c r="GE9" s="1455"/>
      <c r="GF9" s="1455"/>
      <c r="GG9" s="1455"/>
      <c r="GH9" s="1455"/>
      <c r="GI9" s="1455"/>
      <c r="GJ9" s="1455"/>
      <c r="GK9" s="1455"/>
      <c r="GL9" s="1455"/>
      <c r="GM9" s="1455"/>
      <c r="GN9" s="1455"/>
      <c r="GO9" s="1455"/>
      <c r="GP9" s="1455"/>
      <c r="GQ9" s="1455"/>
      <c r="GR9" s="1455"/>
      <c r="GS9" s="1455"/>
      <c r="GT9" s="1455"/>
      <c r="GU9" s="1455"/>
      <c r="GV9" s="1455"/>
      <c r="GW9" s="1455"/>
      <c r="GX9" s="1455"/>
      <c r="GY9" s="1455"/>
      <c r="GZ9" s="1455"/>
      <c r="HA9" s="1455"/>
      <c r="HB9" s="1455"/>
      <c r="HC9" s="1455"/>
      <c r="HD9" s="1455"/>
      <c r="HE9" s="1455"/>
      <c r="HF9" s="1455"/>
      <c r="HG9" s="1455"/>
      <c r="HH9" s="1455"/>
      <c r="HI9" s="1455"/>
      <c r="HJ9" s="1455"/>
      <c r="HK9" s="1455"/>
      <c r="HL9" s="1455"/>
      <c r="HM9" s="1455"/>
      <c r="HN9" s="1455"/>
      <c r="HO9" s="1455"/>
      <c r="HP9" s="1455"/>
      <c r="HQ9" s="1455"/>
      <c r="HR9" s="1455"/>
      <c r="HS9" s="1455"/>
      <c r="HT9" s="1455"/>
      <c r="HU9" s="1455"/>
      <c r="HV9" s="1455"/>
      <c r="HW9" s="1455"/>
      <c r="HX9" s="1455"/>
      <c r="HY9" s="1455"/>
      <c r="HZ9" s="1455"/>
      <c r="IA9" s="1455"/>
      <c r="IB9" s="1455"/>
      <c r="IC9" s="1455"/>
      <c r="ID9" s="1455"/>
      <c r="IE9" s="1455"/>
      <c r="IF9" s="1455"/>
      <c r="IG9" s="1455"/>
      <c r="IH9" s="1455"/>
      <c r="II9" s="1455"/>
      <c r="IJ9" s="1455"/>
      <c r="IK9" s="1455"/>
      <c r="IL9" s="1455"/>
      <c r="IM9" s="1455"/>
      <c r="IN9" s="1455"/>
      <c r="IO9" s="1455"/>
      <c r="IP9" s="1455"/>
      <c r="IQ9" s="1455"/>
      <c r="IR9" s="1455"/>
      <c r="IS9" s="1455"/>
      <c r="IT9" s="1455"/>
      <c r="IU9" s="1455"/>
      <c r="IV9" s="1455"/>
      <c r="IW9" s="1455"/>
      <c r="IX9" s="1455"/>
      <c r="IY9" s="1455"/>
      <c r="IZ9" s="1455"/>
      <c r="JA9" s="1455"/>
      <c r="JB9" s="1455"/>
      <c r="JC9" s="1455"/>
      <c r="JD9" s="1455"/>
      <c r="JE9" s="1455"/>
      <c r="JF9" s="1455"/>
      <c r="JG9" s="1455"/>
      <c r="JH9" s="1455"/>
      <c r="JI9" s="1455"/>
      <c r="JJ9" s="1455"/>
      <c r="JK9" s="1455"/>
      <c r="JL9" s="1455"/>
      <c r="JM9" s="1455"/>
      <c r="JN9" s="1455"/>
      <c r="JO9" s="1455"/>
      <c r="JP9" s="1455"/>
      <c r="JQ9" s="1455"/>
      <c r="JR9" s="1455"/>
      <c r="JS9" s="1455"/>
      <c r="JT9" s="1455"/>
      <c r="JU9" s="1455"/>
      <c r="JV9" s="1455"/>
      <c r="JW9" s="1455"/>
      <c r="JX9" s="1455"/>
      <c r="JY9" s="1455"/>
      <c r="JZ9" s="1455"/>
      <c r="KA9" s="1455"/>
      <c r="KB9" s="1455"/>
      <c r="KC9" s="1455"/>
      <c r="KD9" s="1455"/>
      <c r="KE9" s="1455"/>
      <c r="KF9" s="1455"/>
      <c r="KG9" s="1455"/>
      <c r="KH9" s="1455"/>
      <c r="KI9" s="1455"/>
      <c r="KJ9" s="1455"/>
      <c r="KK9" s="1455"/>
      <c r="KL9" s="1455"/>
      <c r="KM9" s="1455"/>
      <c r="KN9" s="1455"/>
      <c r="KO9" s="1455"/>
      <c r="KP9" s="1455"/>
      <c r="KQ9" s="1455"/>
      <c r="KR9" s="1455"/>
      <c r="KS9" s="1455"/>
      <c r="KT9" s="1455"/>
      <c r="KU9" s="1455"/>
      <c r="KV9" s="1455"/>
      <c r="KW9" s="1455"/>
      <c r="KX9" s="1455"/>
      <c r="KY9" s="1455"/>
      <c r="KZ9" s="1455"/>
      <c r="LA9" s="1455"/>
      <c r="LB9" s="1455"/>
      <c r="LC9" s="1455"/>
      <c r="LD9" s="1455"/>
      <c r="LE9" s="1455"/>
      <c r="LF9" s="1455"/>
      <c r="LG9" s="1455"/>
      <c r="LH9" s="1455"/>
      <c r="LI9" s="1455"/>
      <c r="LJ9" s="1455"/>
      <c r="LK9" s="1455"/>
      <c r="LL9" s="1455"/>
      <c r="LM9" s="1455"/>
      <c r="LN9" s="1455"/>
      <c r="LO9" s="1455"/>
      <c r="LP9" s="1455"/>
      <c r="LQ9" s="1455"/>
      <c r="LR9" s="1455"/>
      <c r="LS9" s="1455"/>
      <c r="LT9" s="1455"/>
      <c r="LU9" s="1455"/>
      <c r="LV9" s="1455"/>
      <c r="LW9" s="1455"/>
      <c r="LX9" s="1455"/>
      <c r="LY9" s="1455"/>
      <c r="LZ9" s="1455"/>
      <c r="MA9" s="1455"/>
      <c r="MB9" s="1455"/>
      <c r="MC9" s="1455"/>
      <c r="MD9" s="1455"/>
      <c r="ME9" s="1455"/>
      <c r="MF9" s="1455"/>
      <c r="MG9" s="1455"/>
      <c r="MH9" s="1455"/>
      <c r="MI9" s="1455"/>
      <c r="MJ9" s="1455"/>
      <c r="MK9" s="1455"/>
      <c r="ML9" s="1455"/>
      <c r="MM9" s="1455"/>
      <c r="MN9" s="1455"/>
      <c r="MO9" s="1455"/>
      <c r="MP9" s="1455"/>
      <c r="MQ9" s="1455"/>
      <c r="MR9" s="1455"/>
      <c r="MS9" s="1455"/>
      <c r="MT9" s="1455"/>
      <c r="MU9" s="1455"/>
      <c r="MV9" s="1455"/>
      <c r="MW9" s="1455"/>
      <c r="MX9" s="1455"/>
      <c r="MY9" s="1455"/>
      <c r="MZ9" s="1455"/>
      <c r="NA9" s="1455"/>
      <c r="NB9" s="1455"/>
      <c r="NC9" s="1455"/>
      <c r="ND9" s="1455"/>
      <c r="NE9" s="1455"/>
      <c r="NF9" s="1455"/>
      <c r="NG9" s="1455"/>
      <c r="NH9" s="1455"/>
      <c r="NI9" s="1455"/>
      <c r="NJ9" s="1455"/>
      <c r="NK9" s="1455"/>
      <c r="NL9" s="1455"/>
      <c r="NM9" s="1455"/>
      <c r="NN9" s="1455"/>
      <c r="NO9" s="1455"/>
      <c r="NP9" s="1455"/>
      <c r="NQ9" s="1455"/>
      <c r="NR9" s="1455"/>
      <c r="NS9" s="1455"/>
      <c r="NT9" s="1455"/>
      <c r="NU9" s="1455"/>
      <c r="NV9" s="1455"/>
      <c r="NW9" s="1455"/>
      <c r="NX9" s="1455"/>
      <c r="NY9" s="1455"/>
      <c r="NZ9" s="1455"/>
      <c r="OA9" s="1455"/>
      <c r="OB9" s="1455"/>
      <c r="OC9" s="1455"/>
      <c r="OD9" s="1455"/>
      <c r="OE9" s="1455"/>
      <c r="OF9" s="1455"/>
      <c r="OG9" s="1455"/>
      <c r="OH9" s="1455"/>
      <c r="OI9" s="1455"/>
      <c r="OJ9" s="1455"/>
      <c r="OK9" s="1455"/>
      <c r="OL9" s="1455"/>
      <c r="OM9" s="1455"/>
      <c r="ON9" s="1455"/>
      <c r="OO9" s="1455"/>
      <c r="OP9" s="1455"/>
      <c r="OQ9" s="1455"/>
      <c r="OR9" s="1455"/>
      <c r="OS9" s="1455"/>
      <c r="OT9" s="1455"/>
      <c r="OU9" s="1455"/>
      <c r="OV9" s="1455"/>
      <c r="OW9" s="1455"/>
      <c r="OX9" s="1455"/>
      <c r="OY9" s="1455"/>
      <c r="OZ9" s="1455"/>
      <c r="PA9" s="1455"/>
      <c r="PB9" s="1455"/>
      <c r="PC9" s="1455"/>
      <c r="PD9" s="1455"/>
      <c r="PE9" s="1455"/>
      <c r="PF9" s="1455"/>
      <c r="PG9" s="1455"/>
      <c r="PH9" s="1455"/>
      <c r="PI9" s="1455"/>
      <c r="PJ9" s="1455"/>
      <c r="PK9" s="1455"/>
      <c r="PL9" s="1455"/>
      <c r="PM9" s="1455"/>
      <c r="PN9" s="1455"/>
      <c r="PO9" s="1455"/>
      <c r="PP9" s="1455"/>
      <c r="PQ9" s="1455"/>
      <c r="PR9" s="1455"/>
      <c r="PS9" s="1455"/>
      <c r="PT9" s="1455"/>
      <c r="PU9" s="1455"/>
      <c r="PV9" s="1455"/>
      <c r="PW9" s="1455"/>
      <c r="PX9" s="1455"/>
      <c r="PY9" s="1455"/>
      <c r="PZ9" s="1455"/>
      <c r="QA9" s="1455"/>
      <c r="QB9" s="1455"/>
      <c r="QC9" s="1455"/>
      <c r="QD9" s="1455"/>
      <c r="QE9" s="1455"/>
      <c r="QF9" s="1455"/>
      <c r="QG9" s="1455"/>
      <c r="QH9" s="1455"/>
      <c r="QI9" s="1455"/>
      <c r="QJ9" s="1455"/>
      <c r="QK9" s="1455"/>
      <c r="QL9" s="1455"/>
      <c r="QM9" s="1455"/>
      <c r="QN9" s="1455"/>
      <c r="QO9" s="1455"/>
      <c r="QP9" s="1455"/>
      <c r="QQ9" s="1455"/>
      <c r="QR9" s="1455"/>
      <c r="QS9" s="1455"/>
      <c r="QT9" s="1455"/>
      <c r="QU9" s="1455"/>
      <c r="QV9" s="1455"/>
      <c r="QW9" s="1455"/>
      <c r="QX9" s="1455"/>
      <c r="QY9" s="1455"/>
      <c r="QZ9" s="1455"/>
      <c r="RA9" s="1455"/>
      <c r="RB9" s="1455"/>
      <c r="RC9" s="1455"/>
      <c r="RD9" s="1455"/>
      <c r="RE9" s="1455"/>
      <c r="RF9" s="1455"/>
      <c r="RG9" s="1455"/>
      <c r="RH9" s="1455"/>
      <c r="RI9" s="1455"/>
      <c r="RJ9" s="1455"/>
      <c r="RK9" s="1455"/>
      <c r="RL9" s="1455"/>
      <c r="RM9" s="1455"/>
      <c r="RN9" s="1455"/>
      <c r="RO9" s="1455"/>
      <c r="RP9" s="1455"/>
      <c r="RQ9" s="1455"/>
      <c r="RR9" s="1455"/>
      <c r="RS9" s="1455"/>
      <c r="RT9" s="1455"/>
      <c r="RU9" s="1455"/>
      <c r="RV9" s="1455"/>
      <c r="RW9" s="1455"/>
      <c r="RX9" s="1455"/>
      <c r="RY9" s="1455"/>
      <c r="RZ9" s="1455"/>
      <c r="SA9" s="1455"/>
      <c r="SB9" s="1455"/>
      <c r="SC9" s="1455"/>
      <c r="SD9" s="1455"/>
      <c r="SE9" s="1455"/>
      <c r="SF9" s="1455"/>
      <c r="SG9" s="1455"/>
      <c r="SH9" s="1455"/>
      <c r="SI9" s="1455"/>
      <c r="SJ9" s="1455"/>
      <c r="SK9" s="1455"/>
      <c r="SL9" s="1455"/>
      <c r="SM9" s="1455"/>
      <c r="SN9" s="1455"/>
      <c r="SO9" s="1455"/>
      <c r="SP9" s="1455"/>
      <c r="SQ9" s="1455"/>
      <c r="SR9" s="1455"/>
      <c r="SS9" s="1455"/>
      <c r="ST9" s="1455"/>
      <c r="SU9" s="1455"/>
      <c r="SV9" s="1455"/>
      <c r="SW9" s="1455"/>
      <c r="SX9" s="1455"/>
      <c r="SY9" s="1455"/>
      <c r="SZ9" s="1455"/>
      <c r="TA9" s="1455"/>
      <c r="TB9" s="1455"/>
      <c r="TC9" s="1455"/>
      <c r="TD9" s="1455"/>
      <c r="TE9" s="1455"/>
      <c r="TF9" s="1455"/>
      <c r="TG9" s="1455"/>
      <c r="TH9" s="1455"/>
      <c r="TI9" s="1455"/>
      <c r="TJ9" s="1455"/>
      <c r="TK9" s="1455"/>
      <c r="TL9" s="1455"/>
      <c r="TM9" s="1455"/>
      <c r="TN9" s="1455"/>
      <c r="TO9" s="1455"/>
      <c r="TP9" s="1455"/>
      <c r="TQ9" s="1455"/>
      <c r="TR9" s="1455"/>
      <c r="TS9" s="1455"/>
      <c r="TT9" s="1455"/>
      <c r="TU9" s="1455"/>
      <c r="TV9" s="1455"/>
      <c r="TW9" s="1455"/>
      <c r="TX9" s="1455"/>
      <c r="TY9" s="1455"/>
      <c r="TZ9" s="1455"/>
      <c r="UA9" s="1455"/>
      <c r="UB9" s="1455"/>
      <c r="UC9" s="1455"/>
      <c r="UD9" s="1455"/>
      <c r="UE9" s="1455"/>
      <c r="UF9" s="1455"/>
      <c r="UG9" s="1455"/>
      <c r="UH9" s="1455"/>
      <c r="UI9" s="1455"/>
      <c r="UJ9" s="1455"/>
      <c r="UK9" s="1455"/>
      <c r="UL9" s="1455"/>
      <c r="UM9" s="1455"/>
      <c r="UN9" s="1455"/>
      <c r="UO9" s="1455"/>
      <c r="UP9" s="1455"/>
      <c r="UQ9" s="1455"/>
      <c r="UR9" s="1455"/>
      <c r="US9" s="1455"/>
      <c r="UT9" s="1455"/>
      <c r="UU9" s="1455"/>
      <c r="UV9" s="1455"/>
      <c r="UW9" s="1455"/>
      <c r="UX9" s="1455"/>
      <c r="UY9" s="1455"/>
      <c r="UZ9" s="1455"/>
      <c r="VA9" s="1455"/>
      <c r="VB9" s="1455"/>
      <c r="VC9" s="1455"/>
      <c r="VD9" s="1455"/>
      <c r="VE9" s="1455"/>
      <c r="VF9" s="1455"/>
      <c r="VG9" s="1455"/>
      <c r="VH9" s="1455"/>
      <c r="VI9" s="1455"/>
      <c r="VJ9" s="1455"/>
      <c r="VK9" s="1455"/>
      <c r="VL9" s="1455"/>
      <c r="VM9" s="1455"/>
      <c r="VN9" s="1455"/>
      <c r="VO9" s="1455"/>
      <c r="VP9" s="1455"/>
      <c r="VQ9" s="1455"/>
      <c r="VR9" s="1455"/>
      <c r="VS9" s="1455"/>
      <c r="VT9" s="1455"/>
      <c r="VU9" s="1455"/>
      <c r="VV9" s="1455"/>
      <c r="VW9" s="1455"/>
      <c r="VX9" s="1455"/>
      <c r="VY9" s="1455"/>
      <c r="VZ9" s="1455"/>
      <c r="WA9" s="1455"/>
      <c r="WB9" s="1455"/>
      <c r="WC9" s="1455"/>
      <c r="WD9" s="1455"/>
      <c r="WE9" s="1455"/>
      <c r="WF9" s="1455"/>
      <c r="WG9" s="1455"/>
      <c r="WH9" s="1455"/>
      <c r="WI9" s="1455"/>
      <c r="WJ9" s="1455"/>
      <c r="WK9" s="1455"/>
      <c r="WL9" s="1455"/>
      <c r="WM9" s="1455"/>
      <c r="WN9" s="1455"/>
      <c r="WO9" s="1455"/>
      <c r="WP9" s="1455"/>
      <c r="WQ9" s="1455"/>
      <c r="WR9" s="1455"/>
      <c r="WS9" s="1455"/>
      <c r="WT9" s="1455"/>
      <c r="WU9" s="1455"/>
      <c r="WV9" s="1455"/>
      <c r="WW9" s="1455"/>
      <c r="WX9" s="1455"/>
      <c r="WY9" s="1455"/>
      <c r="WZ9" s="1455"/>
      <c r="XA9" s="1455"/>
      <c r="XB9" s="1455"/>
      <c r="XC9" s="1455"/>
      <c r="XD9" s="1455"/>
      <c r="XE9" s="1455"/>
      <c r="XF9" s="1455"/>
      <c r="XG9" s="1455"/>
      <c r="XH9" s="1455"/>
      <c r="XI9" s="1455"/>
      <c r="XJ9" s="1455"/>
      <c r="XK9" s="1455"/>
      <c r="XL9" s="1455"/>
      <c r="XM9" s="1455"/>
      <c r="XN9" s="1455"/>
      <c r="XO9" s="1455"/>
      <c r="XP9" s="1455"/>
      <c r="XQ9" s="1455"/>
      <c r="XR9" s="1455"/>
      <c r="XS9" s="1455"/>
      <c r="XT9" s="1455"/>
      <c r="XU9" s="1455"/>
      <c r="XV9" s="1455"/>
      <c r="XW9" s="1455"/>
      <c r="XX9" s="1455"/>
      <c r="XY9" s="1455"/>
      <c r="XZ9" s="1455"/>
      <c r="YA9" s="1455"/>
      <c r="YB9" s="1455"/>
      <c r="YC9" s="1455"/>
      <c r="YD9" s="1455"/>
      <c r="YE9" s="1455"/>
      <c r="YF9" s="1455"/>
      <c r="YG9" s="1455"/>
      <c r="YH9" s="1455"/>
      <c r="YI9" s="1455"/>
      <c r="YJ9" s="1455"/>
      <c r="YK9" s="1455"/>
      <c r="YL9" s="1455"/>
      <c r="YM9" s="1455"/>
      <c r="YN9" s="1455"/>
      <c r="YO9" s="1455"/>
      <c r="YP9" s="1455"/>
      <c r="YQ9" s="1455"/>
      <c r="YR9" s="1455"/>
      <c r="YS9" s="1455"/>
      <c r="YT9" s="1455"/>
      <c r="YU9" s="1455"/>
      <c r="YV9" s="1455"/>
      <c r="YW9" s="1455"/>
      <c r="YX9" s="1455"/>
      <c r="YY9" s="1455"/>
      <c r="YZ9" s="1455"/>
      <c r="ZA9" s="1455"/>
      <c r="ZB9" s="1455"/>
      <c r="ZC9" s="1455"/>
      <c r="ZD9" s="1455"/>
      <c r="ZE9" s="1455"/>
      <c r="ZF9" s="1455"/>
      <c r="ZG9" s="1455"/>
      <c r="ZH9" s="1455"/>
      <c r="ZI9" s="1455"/>
      <c r="ZJ9" s="1455"/>
      <c r="ZK9" s="1455"/>
      <c r="ZL9" s="1455"/>
      <c r="ZM9" s="1455"/>
      <c r="ZN9" s="1455"/>
      <c r="ZO9" s="1455"/>
      <c r="ZP9" s="1455"/>
      <c r="ZQ9" s="1455"/>
      <c r="ZR9" s="1455"/>
      <c r="ZS9" s="1455"/>
      <c r="ZT9" s="1455"/>
      <c r="ZU9" s="1455"/>
      <c r="ZV9" s="1455"/>
      <c r="ZW9" s="1455"/>
      <c r="ZX9" s="1455"/>
      <c r="ZY9" s="1455"/>
      <c r="ZZ9" s="1455"/>
      <c r="AAA9" s="1455"/>
      <c r="AAB9" s="1455"/>
      <c r="AAC9" s="1455"/>
      <c r="AAD9" s="1455"/>
      <c r="AAE9" s="1455"/>
      <c r="AAF9" s="1455"/>
      <c r="AAG9" s="1455"/>
      <c r="AAH9" s="1455"/>
      <c r="AAI9" s="1455"/>
      <c r="AAJ9" s="1455"/>
      <c r="AAK9" s="1455"/>
      <c r="AAL9" s="1455"/>
      <c r="AAM9" s="1455"/>
      <c r="AAN9" s="1455"/>
      <c r="AAO9" s="1455"/>
      <c r="AAP9" s="1455"/>
      <c r="AAQ9" s="1455"/>
      <c r="AAR9" s="1455"/>
      <c r="AAS9" s="1455"/>
      <c r="AAT9" s="1455"/>
      <c r="AAU9" s="1455"/>
      <c r="AAV9" s="1455"/>
      <c r="AAW9" s="1455"/>
      <c r="AAX9" s="1455"/>
      <c r="AAY9" s="1455"/>
      <c r="AAZ9" s="1455"/>
      <c r="ABA9" s="1455"/>
      <c r="ABB9" s="1455"/>
      <c r="ABC9" s="1455"/>
      <c r="ABD9" s="1455"/>
      <c r="ABE9" s="1455"/>
      <c r="ABF9" s="1455"/>
      <c r="ABG9" s="1455"/>
      <c r="ABH9" s="1455"/>
      <c r="ABI9" s="1455"/>
      <c r="ABJ9" s="1455"/>
      <c r="ABK9" s="1455"/>
      <c r="ABL9" s="1455"/>
      <c r="ABM9" s="1455"/>
      <c r="ABN9" s="1455"/>
      <c r="ABO9" s="1455"/>
      <c r="ABP9" s="1455"/>
      <c r="ABQ9" s="1455"/>
      <c r="ABR9" s="1455"/>
      <c r="ABS9" s="1455"/>
      <c r="ABT9" s="1455"/>
      <c r="ABU9" s="1455"/>
      <c r="ABV9" s="1455"/>
      <c r="ABW9" s="1455"/>
      <c r="ABX9" s="1455"/>
      <c r="ABY9" s="1455"/>
      <c r="ABZ9" s="1455"/>
      <c r="ACA9" s="1455"/>
      <c r="ACB9" s="1455"/>
      <c r="ACC9" s="1455"/>
      <c r="ACD9" s="1455"/>
      <c r="ACE9" s="1455"/>
      <c r="ACF9" s="1455"/>
      <c r="ACG9" s="1455"/>
      <c r="ACH9" s="1455"/>
      <c r="ACI9" s="1455"/>
      <c r="ACJ9" s="1455"/>
      <c r="ACK9" s="1455"/>
      <c r="ACL9" s="1455"/>
      <c r="ACM9" s="1455"/>
      <c r="ACN9" s="1455"/>
      <c r="ACO9" s="1455"/>
      <c r="ACP9" s="1455"/>
      <c r="ACQ9" s="1455"/>
      <c r="ACR9" s="1455"/>
      <c r="ACS9" s="1455"/>
      <c r="ACT9" s="1455"/>
      <c r="ACU9" s="1455"/>
      <c r="ACV9" s="1455"/>
      <c r="ACW9" s="1455"/>
      <c r="ACX9" s="1455"/>
      <c r="ACY9" s="1455"/>
      <c r="ACZ9" s="1455"/>
      <c r="ADA9" s="1455"/>
      <c r="ADB9" s="1455"/>
      <c r="ADC9" s="1455"/>
      <c r="ADD9" s="1455"/>
      <c r="ADE9" s="1455"/>
      <c r="ADF9" s="1455"/>
      <c r="ADG9" s="1455"/>
      <c r="ADH9" s="1455"/>
      <c r="ADI9" s="1455"/>
      <c r="ADJ9" s="1455"/>
      <c r="ADK9" s="1455"/>
      <c r="ADL9" s="1455"/>
      <c r="ADM9" s="1455"/>
      <c r="ADN9" s="1455"/>
      <c r="ADO9" s="1455"/>
      <c r="ADP9" s="1455"/>
      <c r="ADQ9" s="1455"/>
      <c r="ADR9" s="1455"/>
      <c r="ADS9" s="1455"/>
      <c r="ADT9" s="1455"/>
      <c r="ADU9" s="1455"/>
      <c r="ADV9" s="1455"/>
      <c r="ADW9" s="1455"/>
      <c r="ADX9" s="1455"/>
      <c r="ADY9" s="1455"/>
      <c r="ADZ9" s="1455"/>
      <c r="AEA9" s="1455"/>
      <c r="AEB9" s="1455"/>
      <c r="AEC9" s="1455"/>
      <c r="AED9" s="1455"/>
      <c r="AEE9" s="1455"/>
      <c r="AEF9" s="1455"/>
      <c r="AEG9" s="1455"/>
      <c r="AEH9" s="1455"/>
      <c r="AEI9" s="1455"/>
      <c r="AEJ9" s="1455"/>
      <c r="AEK9" s="1455"/>
      <c r="AEL9" s="1455"/>
      <c r="AEM9" s="1455"/>
      <c r="AEN9" s="1455"/>
      <c r="AEO9" s="1455"/>
      <c r="AEP9" s="1455"/>
      <c r="AEQ9" s="1455"/>
      <c r="AER9" s="1455"/>
      <c r="AES9" s="1455"/>
      <c r="AET9" s="1455"/>
      <c r="AEU9" s="1455"/>
      <c r="AEV9" s="1455"/>
      <c r="AEW9" s="1455"/>
      <c r="AEX9" s="1455"/>
      <c r="AEY9" s="1455"/>
      <c r="AEZ9" s="1455"/>
      <c r="AFA9" s="1455"/>
      <c r="AFB9" s="1455"/>
      <c r="AFC9" s="1455"/>
      <c r="AFD9" s="1455"/>
      <c r="AFE9" s="1455"/>
      <c r="AFF9" s="1455"/>
      <c r="AFG9" s="1455"/>
      <c r="AFH9" s="1455"/>
      <c r="AFI9" s="1455"/>
      <c r="AFJ9" s="1455"/>
      <c r="AFK9" s="1455"/>
      <c r="AFL9" s="1455"/>
      <c r="AFM9" s="1455"/>
      <c r="AFN9" s="1455"/>
      <c r="AFO9" s="1455"/>
      <c r="AFP9" s="1455"/>
      <c r="AFQ9" s="1455"/>
      <c r="AFR9" s="1455"/>
      <c r="AFS9" s="1455"/>
      <c r="AFT9" s="1455"/>
      <c r="AFU9" s="1455"/>
      <c r="AFV9" s="1455"/>
      <c r="AFW9" s="1455"/>
      <c r="AFX9" s="1455"/>
      <c r="AFY9" s="1455"/>
      <c r="AFZ9" s="1455"/>
      <c r="AGA9" s="1455"/>
      <c r="AGB9" s="1455"/>
      <c r="AGC9" s="1455"/>
      <c r="AGD9" s="1455"/>
      <c r="AGE9" s="1455"/>
      <c r="AGF9" s="1455"/>
      <c r="AGG9" s="1455"/>
      <c r="AGH9" s="1455"/>
      <c r="AGI9" s="1455"/>
      <c r="AGJ9" s="1455"/>
      <c r="AGK9" s="1455"/>
      <c r="AGL9" s="1455"/>
      <c r="AGM9" s="1455"/>
      <c r="AGN9" s="1455"/>
      <c r="AGO9" s="1455"/>
      <c r="AGP9" s="1455"/>
      <c r="AGQ9" s="1455"/>
      <c r="AGR9" s="1455"/>
      <c r="AGS9" s="1455"/>
      <c r="AGT9" s="1455"/>
      <c r="AGU9" s="1455"/>
      <c r="AGV9" s="1455"/>
      <c r="AGW9" s="1455"/>
      <c r="AGX9" s="1455"/>
      <c r="AGY9" s="1455"/>
      <c r="AGZ9" s="1455"/>
      <c r="AHA9" s="1455"/>
      <c r="AHB9" s="1455"/>
      <c r="AHC9" s="1455"/>
      <c r="AHD9" s="1455"/>
      <c r="AHE9" s="1455"/>
      <c r="AHF9" s="1455"/>
      <c r="AHG9" s="1455"/>
      <c r="AHH9" s="1455"/>
      <c r="AHI9" s="1455"/>
      <c r="AHJ9" s="1455"/>
      <c r="AHK9" s="1455"/>
      <c r="AHL9" s="1455"/>
      <c r="AHM9" s="1455"/>
      <c r="AHN9" s="1455"/>
      <c r="AHO9" s="1455"/>
      <c r="AHP9" s="1455"/>
      <c r="AHQ9" s="1455"/>
      <c r="AHR9" s="1455"/>
      <c r="AHS9" s="1455"/>
      <c r="AHT9" s="1455"/>
      <c r="AHU9" s="1455"/>
      <c r="AHV9" s="1455"/>
      <c r="AHW9" s="1455"/>
      <c r="AHX9" s="1455"/>
      <c r="AHY9" s="1455"/>
      <c r="AHZ9" s="1455"/>
      <c r="AIA9" s="1455"/>
      <c r="AIB9" s="1455"/>
      <c r="AIC9" s="1455"/>
      <c r="AID9" s="1455"/>
      <c r="AIE9" s="1455"/>
      <c r="AIF9" s="1455"/>
      <c r="AIG9" s="1455"/>
      <c r="AIH9" s="1455"/>
      <c r="AII9" s="1455"/>
      <c r="AIJ9" s="1455"/>
      <c r="AIK9" s="1455"/>
      <c r="AIL9" s="1455"/>
      <c r="AIM9" s="1455"/>
      <c r="AIN9" s="1455"/>
      <c r="AIO9" s="1455"/>
      <c r="AIP9" s="1455"/>
      <c r="AIQ9" s="1455"/>
      <c r="AIR9" s="1455"/>
      <c r="AIS9" s="1455"/>
      <c r="AIT9" s="1455"/>
      <c r="AIU9" s="1455"/>
      <c r="AIV9" s="1455"/>
      <c r="AIW9" s="1455"/>
      <c r="AIX9" s="1455"/>
      <c r="AIY9" s="1455"/>
      <c r="AIZ9" s="1455"/>
      <c r="AJA9" s="1455"/>
      <c r="AJB9" s="1455"/>
      <c r="AJC9" s="1455"/>
      <c r="AJD9" s="1455"/>
      <c r="AJE9" s="1455"/>
      <c r="AJF9" s="1455"/>
      <c r="AJG9" s="1455"/>
      <c r="AJH9" s="1455"/>
      <c r="AJI9" s="1455"/>
      <c r="AJJ9" s="1455"/>
      <c r="AJK9" s="1455"/>
      <c r="AJL9" s="1455"/>
      <c r="AJM9" s="1455"/>
      <c r="AJN9" s="1455"/>
      <c r="AJO9" s="1455"/>
      <c r="AJP9" s="1455"/>
      <c r="AJQ9" s="1455"/>
      <c r="AJR9" s="1455"/>
      <c r="AJS9" s="1455"/>
      <c r="AJT9" s="1455"/>
      <c r="AJU9" s="1455"/>
      <c r="AJV9" s="1455"/>
      <c r="AJW9" s="1455"/>
      <c r="AJX9" s="1455"/>
      <c r="AJY9" s="1455"/>
      <c r="AJZ9" s="1455"/>
      <c r="AKA9" s="1455"/>
      <c r="AKB9" s="1455"/>
      <c r="AKC9" s="1455"/>
      <c r="AKD9" s="1455"/>
      <c r="AKE9" s="1455"/>
      <c r="AKF9" s="1455"/>
    </row>
    <row r="10" spans="1:968" s="685" customFormat="1">
      <c r="A10" s="707" t="s">
        <v>177</v>
      </c>
      <c r="B10" s="829" t="s">
        <v>407</v>
      </c>
      <c r="C10" s="708">
        <f t="shared" si="0"/>
        <v>0.23386660297914655</v>
      </c>
      <c r="D10" s="709">
        <f>G214WebEnabledThermostats!D6</f>
        <v>20</v>
      </c>
      <c r="E10" s="710" t="s">
        <v>205</v>
      </c>
      <c r="F10" s="709">
        <f>G214WebEnabledThermostats!K6</f>
        <v>54000</v>
      </c>
      <c r="G10" s="711">
        <f>G214WebEnabledThermostats!L6</f>
        <v>65290.400000000009</v>
      </c>
      <c r="H10" s="711">
        <f>G214WebEnabledThermostats!M6</f>
        <v>390000</v>
      </c>
      <c r="I10" s="711">
        <f>G214WebEnabledThermostats!N6</f>
        <v>68000</v>
      </c>
      <c r="J10" s="712">
        <f>G214WebEnabledThermostats!O6</f>
        <v>458000</v>
      </c>
      <c r="K10" s="713">
        <v>0</v>
      </c>
      <c r="L10" s="713">
        <f>G214WebEnabledThermostats!R6</f>
        <v>455290.4</v>
      </c>
      <c r="M10" s="713">
        <f>L10+K10+I10</f>
        <v>523290.4</v>
      </c>
      <c r="N10" s="714">
        <v>0</v>
      </c>
      <c r="O10" s="714">
        <f t="shared" si="2"/>
        <v>422347.3098330241</v>
      </c>
      <c r="P10" s="714">
        <f t="shared" si="3"/>
        <v>485427.08719851577</v>
      </c>
      <c r="Q10" s="714">
        <f>G214WebEnabledThermostats!X6</f>
        <v>480817.7572985359</v>
      </c>
      <c r="R10" s="1377">
        <f t="shared" si="4"/>
        <v>0</v>
      </c>
      <c r="S10" s="706">
        <f t="shared" si="6"/>
        <v>1.138441624000466</v>
      </c>
      <c r="T10" s="706">
        <f t="shared" si="7"/>
        <v>0.99050458859520774</v>
      </c>
      <c r="U10" s="706">
        <f t="shared" si="8"/>
        <v>1.0895550474547286</v>
      </c>
      <c r="W10" s="1456"/>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c r="AT10" s="1455"/>
      <c r="AU10" s="1455"/>
      <c r="AV10" s="1455"/>
      <c r="AW10" s="1455"/>
      <c r="AX10" s="1455"/>
      <c r="AY10" s="1455"/>
      <c r="AZ10" s="1455"/>
      <c r="BA10" s="1455"/>
      <c r="BB10" s="1455"/>
      <c r="BC10" s="1455"/>
      <c r="BD10" s="1455"/>
      <c r="BE10" s="1455"/>
      <c r="BF10" s="1455"/>
      <c r="BG10" s="1455"/>
      <c r="BH10" s="1455"/>
      <c r="BI10" s="1455"/>
      <c r="BJ10" s="1455"/>
      <c r="BK10" s="1455"/>
      <c r="BL10" s="1455"/>
      <c r="BM10" s="1455"/>
      <c r="BN10" s="1455"/>
      <c r="BO10" s="1455"/>
      <c r="BP10" s="1455"/>
      <c r="BQ10" s="1455"/>
      <c r="BR10" s="1455"/>
      <c r="BS10" s="1455"/>
      <c r="BT10" s="1455"/>
      <c r="BU10" s="1455"/>
      <c r="BV10" s="1455"/>
      <c r="BW10" s="1455"/>
      <c r="BX10" s="1455"/>
      <c r="BY10" s="1455"/>
      <c r="BZ10" s="1455"/>
      <c r="CA10" s="1455"/>
      <c r="CB10" s="1455"/>
      <c r="CC10" s="1455"/>
      <c r="CD10" s="1455"/>
      <c r="CE10" s="1455"/>
      <c r="CF10" s="1455"/>
      <c r="CG10" s="1455"/>
      <c r="CH10" s="1455"/>
      <c r="CI10" s="1455"/>
      <c r="CJ10" s="1455"/>
      <c r="CK10" s="1455"/>
      <c r="CL10" s="1455"/>
      <c r="CM10" s="1455"/>
      <c r="CN10" s="1455"/>
      <c r="CO10" s="1455"/>
      <c r="CP10" s="1455"/>
      <c r="CQ10" s="1455"/>
      <c r="CR10" s="1455"/>
      <c r="CS10" s="1455"/>
      <c r="CT10" s="1455"/>
      <c r="CU10" s="1455"/>
      <c r="CV10" s="1455"/>
      <c r="CW10" s="1455"/>
      <c r="CX10" s="1455"/>
      <c r="CY10" s="1455"/>
      <c r="CZ10" s="1455"/>
      <c r="DA10" s="1455"/>
      <c r="DB10" s="1455"/>
      <c r="DC10" s="1455"/>
      <c r="DD10" s="1455"/>
      <c r="DE10" s="1455"/>
      <c r="DF10" s="1455"/>
      <c r="DG10" s="1455"/>
      <c r="DH10" s="1455"/>
      <c r="DI10" s="1455"/>
      <c r="DJ10" s="1455"/>
      <c r="DK10" s="1455"/>
      <c r="DL10" s="1455"/>
      <c r="DM10" s="1455"/>
      <c r="DN10" s="1455"/>
      <c r="DO10" s="1455"/>
      <c r="DP10" s="1455"/>
      <c r="DQ10" s="1455"/>
      <c r="DR10" s="1455"/>
      <c r="DS10" s="1455"/>
      <c r="DT10" s="1455"/>
      <c r="DU10" s="1455"/>
      <c r="DV10" s="1455"/>
      <c r="DW10" s="1455"/>
      <c r="DX10" s="1455"/>
      <c r="DY10" s="1455"/>
      <c r="DZ10" s="1455"/>
      <c r="EA10" s="1455"/>
      <c r="EB10" s="1455"/>
      <c r="EC10" s="1455"/>
      <c r="ED10" s="1455"/>
      <c r="EE10" s="1455"/>
      <c r="EF10" s="1455"/>
      <c r="EG10" s="1455"/>
      <c r="EH10" s="1455"/>
      <c r="EI10" s="1455"/>
      <c r="EJ10" s="1455"/>
      <c r="EK10" s="1455"/>
      <c r="EL10" s="1455"/>
      <c r="EM10" s="1455"/>
      <c r="EN10" s="1455"/>
      <c r="EO10" s="1455"/>
      <c r="EP10" s="1455"/>
      <c r="EQ10" s="1455"/>
      <c r="ER10" s="1455"/>
      <c r="ES10" s="1455"/>
      <c r="ET10" s="1455"/>
      <c r="EU10" s="1455"/>
      <c r="EV10" s="1455"/>
      <c r="EW10" s="1455"/>
      <c r="EX10" s="1455"/>
      <c r="EY10" s="1455"/>
      <c r="EZ10" s="1455"/>
      <c r="FA10" s="1455"/>
      <c r="FB10" s="1455"/>
      <c r="FC10" s="1455"/>
      <c r="FD10" s="1455"/>
      <c r="FE10" s="1455"/>
      <c r="FF10" s="1455"/>
      <c r="FG10" s="1455"/>
      <c r="FH10" s="1455"/>
      <c r="FI10" s="1455"/>
      <c r="FJ10" s="1455"/>
      <c r="FK10" s="1455"/>
      <c r="FL10" s="1455"/>
      <c r="FM10" s="1455"/>
      <c r="FN10" s="1455"/>
      <c r="FO10" s="1455"/>
      <c r="FP10" s="1455"/>
      <c r="FQ10" s="1455"/>
      <c r="FR10" s="1455"/>
      <c r="FS10" s="1455"/>
      <c r="FT10" s="1455"/>
      <c r="FU10" s="1455"/>
      <c r="FV10" s="1455"/>
      <c r="FW10" s="1455"/>
      <c r="FX10" s="1455"/>
      <c r="FY10" s="1455"/>
      <c r="FZ10" s="1455"/>
      <c r="GA10" s="1455"/>
      <c r="GB10" s="1455"/>
      <c r="GC10" s="1455"/>
      <c r="GD10" s="1455"/>
      <c r="GE10" s="1455"/>
      <c r="GF10" s="1455"/>
      <c r="GG10" s="1455"/>
      <c r="GH10" s="1455"/>
      <c r="GI10" s="1455"/>
      <c r="GJ10" s="1455"/>
      <c r="GK10" s="1455"/>
      <c r="GL10" s="1455"/>
      <c r="GM10" s="1455"/>
      <c r="GN10" s="1455"/>
      <c r="GO10" s="1455"/>
      <c r="GP10" s="1455"/>
      <c r="GQ10" s="1455"/>
      <c r="GR10" s="1455"/>
      <c r="GS10" s="1455"/>
      <c r="GT10" s="1455"/>
      <c r="GU10" s="1455"/>
      <c r="GV10" s="1455"/>
      <c r="GW10" s="1455"/>
      <c r="GX10" s="1455"/>
      <c r="GY10" s="1455"/>
      <c r="GZ10" s="1455"/>
      <c r="HA10" s="1455"/>
      <c r="HB10" s="1455"/>
      <c r="HC10" s="1455"/>
      <c r="HD10" s="1455"/>
      <c r="HE10" s="1455"/>
      <c r="HF10" s="1455"/>
      <c r="HG10" s="1455"/>
      <c r="HH10" s="1455"/>
      <c r="HI10" s="1455"/>
      <c r="HJ10" s="1455"/>
      <c r="HK10" s="1455"/>
      <c r="HL10" s="1455"/>
      <c r="HM10" s="1455"/>
      <c r="HN10" s="1455"/>
      <c r="HO10" s="1455"/>
      <c r="HP10" s="1455"/>
      <c r="HQ10" s="1455"/>
      <c r="HR10" s="1455"/>
      <c r="HS10" s="1455"/>
      <c r="HT10" s="1455"/>
      <c r="HU10" s="1455"/>
      <c r="HV10" s="1455"/>
      <c r="HW10" s="1455"/>
      <c r="HX10" s="1455"/>
      <c r="HY10" s="1455"/>
      <c r="HZ10" s="1455"/>
      <c r="IA10" s="1455"/>
      <c r="IB10" s="1455"/>
      <c r="IC10" s="1455"/>
      <c r="ID10" s="1455"/>
      <c r="IE10" s="1455"/>
      <c r="IF10" s="1455"/>
      <c r="IG10" s="1455"/>
      <c r="IH10" s="1455"/>
      <c r="II10" s="1455"/>
      <c r="IJ10" s="1455"/>
      <c r="IK10" s="1455"/>
      <c r="IL10" s="1455"/>
      <c r="IM10" s="1455"/>
      <c r="IN10" s="1455"/>
      <c r="IO10" s="1455"/>
      <c r="IP10" s="1455"/>
      <c r="IQ10" s="1455"/>
      <c r="IR10" s="1455"/>
      <c r="IS10" s="1455"/>
      <c r="IT10" s="1455"/>
      <c r="IU10" s="1455"/>
      <c r="IV10" s="1455"/>
      <c r="IW10" s="1455"/>
      <c r="IX10" s="1455"/>
      <c r="IY10" s="1455"/>
      <c r="IZ10" s="1455"/>
      <c r="JA10" s="1455"/>
      <c r="JB10" s="1455"/>
      <c r="JC10" s="1455"/>
      <c r="JD10" s="1455"/>
      <c r="JE10" s="1455"/>
      <c r="JF10" s="1455"/>
      <c r="JG10" s="1455"/>
      <c r="JH10" s="1455"/>
      <c r="JI10" s="1455"/>
      <c r="JJ10" s="1455"/>
      <c r="JK10" s="1455"/>
      <c r="JL10" s="1455"/>
      <c r="JM10" s="1455"/>
      <c r="JN10" s="1455"/>
      <c r="JO10" s="1455"/>
      <c r="JP10" s="1455"/>
      <c r="JQ10" s="1455"/>
      <c r="JR10" s="1455"/>
      <c r="JS10" s="1455"/>
      <c r="JT10" s="1455"/>
      <c r="JU10" s="1455"/>
      <c r="JV10" s="1455"/>
      <c r="JW10" s="1455"/>
      <c r="JX10" s="1455"/>
      <c r="JY10" s="1455"/>
      <c r="JZ10" s="1455"/>
      <c r="KA10" s="1455"/>
      <c r="KB10" s="1455"/>
      <c r="KC10" s="1455"/>
      <c r="KD10" s="1455"/>
      <c r="KE10" s="1455"/>
      <c r="KF10" s="1455"/>
      <c r="KG10" s="1455"/>
      <c r="KH10" s="1455"/>
      <c r="KI10" s="1455"/>
      <c r="KJ10" s="1455"/>
      <c r="KK10" s="1455"/>
      <c r="KL10" s="1455"/>
      <c r="KM10" s="1455"/>
      <c r="KN10" s="1455"/>
      <c r="KO10" s="1455"/>
      <c r="KP10" s="1455"/>
      <c r="KQ10" s="1455"/>
      <c r="KR10" s="1455"/>
      <c r="KS10" s="1455"/>
      <c r="KT10" s="1455"/>
      <c r="KU10" s="1455"/>
      <c r="KV10" s="1455"/>
      <c r="KW10" s="1455"/>
      <c r="KX10" s="1455"/>
      <c r="KY10" s="1455"/>
      <c r="KZ10" s="1455"/>
      <c r="LA10" s="1455"/>
      <c r="LB10" s="1455"/>
      <c r="LC10" s="1455"/>
      <c r="LD10" s="1455"/>
      <c r="LE10" s="1455"/>
      <c r="LF10" s="1455"/>
      <c r="LG10" s="1455"/>
      <c r="LH10" s="1455"/>
      <c r="LI10" s="1455"/>
      <c r="LJ10" s="1455"/>
      <c r="LK10" s="1455"/>
      <c r="LL10" s="1455"/>
      <c r="LM10" s="1455"/>
      <c r="LN10" s="1455"/>
      <c r="LO10" s="1455"/>
      <c r="LP10" s="1455"/>
      <c r="LQ10" s="1455"/>
      <c r="LR10" s="1455"/>
      <c r="LS10" s="1455"/>
      <c r="LT10" s="1455"/>
      <c r="LU10" s="1455"/>
      <c r="LV10" s="1455"/>
      <c r="LW10" s="1455"/>
      <c r="LX10" s="1455"/>
      <c r="LY10" s="1455"/>
      <c r="LZ10" s="1455"/>
      <c r="MA10" s="1455"/>
      <c r="MB10" s="1455"/>
      <c r="MC10" s="1455"/>
      <c r="MD10" s="1455"/>
      <c r="ME10" s="1455"/>
      <c r="MF10" s="1455"/>
      <c r="MG10" s="1455"/>
      <c r="MH10" s="1455"/>
      <c r="MI10" s="1455"/>
      <c r="MJ10" s="1455"/>
      <c r="MK10" s="1455"/>
      <c r="ML10" s="1455"/>
      <c r="MM10" s="1455"/>
      <c r="MN10" s="1455"/>
      <c r="MO10" s="1455"/>
      <c r="MP10" s="1455"/>
      <c r="MQ10" s="1455"/>
      <c r="MR10" s="1455"/>
      <c r="MS10" s="1455"/>
      <c r="MT10" s="1455"/>
      <c r="MU10" s="1455"/>
      <c r="MV10" s="1455"/>
      <c r="MW10" s="1455"/>
      <c r="MX10" s="1455"/>
      <c r="MY10" s="1455"/>
      <c r="MZ10" s="1455"/>
      <c r="NA10" s="1455"/>
      <c r="NB10" s="1455"/>
      <c r="NC10" s="1455"/>
      <c r="ND10" s="1455"/>
      <c r="NE10" s="1455"/>
      <c r="NF10" s="1455"/>
      <c r="NG10" s="1455"/>
      <c r="NH10" s="1455"/>
      <c r="NI10" s="1455"/>
      <c r="NJ10" s="1455"/>
      <c r="NK10" s="1455"/>
      <c r="NL10" s="1455"/>
      <c r="NM10" s="1455"/>
      <c r="NN10" s="1455"/>
      <c r="NO10" s="1455"/>
      <c r="NP10" s="1455"/>
      <c r="NQ10" s="1455"/>
      <c r="NR10" s="1455"/>
      <c r="NS10" s="1455"/>
      <c r="NT10" s="1455"/>
      <c r="NU10" s="1455"/>
      <c r="NV10" s="1455"/>
      <c r="NW10" s="1455"/>
      <c r="NX10" s="1455"/>
      <c r="NY10" s="1455"/>
      <c r="NZ10" s="1455"/>
      <c r="OA10" s="1455"/>
      <c r="OB10" s="1455"/>
      <c r="OC10" s="1455"/>
      <c r="OD10" s="1455"/>
      <c r="OE10" s="1455"/>
      <c r="OF10" s="1455"/>
      <c r="OG10" s="1455"/>
      <c r="OH10" s="1455"/>
      <c r="OI10" s="1455"/>
      <c r="OJ10" s="1455"/>
      <c r="OK10" s="1455"/>
      <c r="OL10" s="1455"/>
      <c r="OM10" s="1455"/>
      <c r="ON10" s="1455"/>
      <c r="OO10" s="1455"/>
      <c r="OP10" s="1455"/>
      <c r="OQ10" s="1455"/>
      <c r="OR10" s="1455"/>
      <c r="OS10" s="1455"/>
      <c r="OT10" s="1455"/>
      <c r="OU10" s="1455"/>
      <c r="OV10" s="1455"/>
      <c r="OW10" s="1455"/>
      <c r="OX10" s="1455"/>
      <c r="OY10" s="1455"/>
      <c r="OZ10" s="1455"/>
      <c r="PA10" s="1455"/>
      <c r="PB10" s="1455"/>
      <c r="PC10" s="1455"/>
      <c r="PD10" s="1455"/>
      <c r="PE10" s="1455"/>
      <c r="PF10" s="1455"/>
      <c r="PG10" s="1455"/>
      <c r="PH10" s="1455"/>
      <c r="PI10" s="1455"/>
      <c r="PJ10" s="1455"/>
      <c r="PK10" s="1455"/>
      <c r="PL10" s="1455"/>
      <c r="PM10" s="1455"/>
      <c r="PN10" s="1455"/>
      <c r="PO10" s="1455"/>
      <c r="PP10" s="1455"/>
      <c r="PQ10" s="1455"/>
      <c r="PR10" s="1455"/>
      <c r="PS10" s="1455"/>
      <c r="PT10" s="1455"/>
      <c r="PU10" s="1455"/>
      <c r="PV10" s="1455"/>
      <c r="PW10" s="1455"/>
      <c r="PX10" s="1455"/>
      <c r="PY10" s="1455"/>
      <c r="PZ10" s="1455"/>
      <c r="QA10" s="1455"/>
      <c r="QB10" s="1455"/>
      <c r="QC10" s="1455"/>
      <c r="QD10" s="1455"/>
      <c r="QE10" s="1455"/>
      <c r="QF10" s="1455"/>
      <c r="QG10" s="1455"/>
      <c r="QH10" s="1455"/>
      <c r="QI10" s="1455"/>
      <c r="QJ10" s="1455"/>
      <c r="QK10" s="1455"/>
      <c r="QL10" s="1455"/>
      <c r="QM10" s="1455"/>
      <c r="QN10" s="1455"/>
      <c r="QO10" s="1455"/>
      <c r="QP10" s="1455"/>
      <c r="QQ10" s="1455"/>
      <c r="QR10" s="1455"/>
      <c r="QS10" s="1455"/>
      <c r="QT10" s="1455"/>
      <c r="QU10" s="1455"/>
      <c r="QV10" s="1455"/>
      <c r="QW10" s="1455"/>
      <c r="QX10" s="1455"/>
      <c r="QY10" s="1455"/>
      <c r="QZ10" s="1455"/>
      <c r="RA10" s="1455"/>
      <c r="RB10" s="1455"/>
      <c r="RC10" s="1455"/>
      <c r="RD10" s="1455"/>
      <c r="RE10" s="1455"/>
      <c r="RF10" s="1455"/>
      <c r="RG10" s="1455"/>
      <c r="RH10" s="1455"/>
      <c r="RI10" s="1455"/>
      <c r="RJ10" s="1455"/>
      <c r="RK10" s="1455"/>
      <c r="RL10" s="1455"/>
      <c r="RM10" s="1455"/>
      <c r="RN10" s="1455"/>
      <c r="RO10" s="1455"/>
      <c r="RP10" s="1455"/>
      <c r="RQ10" s="1455"/>
      <c r="RR10" s="1455"/>
      <c r="RS10" s="1455"/>
      <c r="RT10" s="1455"/>
      <c r="RU10" s="1455"/>
      <c r="RV10" s="1455"/>
      <c r="RW10" s="1455"/>
      <c r="RX10" s="1455"/>
      <c r="RY10" s="1455"/>
      <c r="RZ10" s="1455"/>
      <c r="SA10" s="1455"/>
      <c r="SB10" s="1455"/>
      <c r="SC10" s="1455"/>
      <c r="SD10" s="1455"/>
      <c r="SE10" s="1455"/>
      <c r="SF10" s="1455"/>
      <c r="SG10" s="1455"/>
      <c r="SH10" s="1455"/>
      <c r="SI10" s="1455"/>
      <c r="SJ10" s="1455"/>
      <c r="SK10" s="1455"/>
      <c r="SL10" s="1455"/>
      <c r="SM10" s="1455"/>
      <c r="SN10" s="1455"/>
      <c r="SO10" s="1455"/>
      <c r="SP10" s="1455"/>
      <c r="SQ10" s="1455"/>
      <c r="SR10" s="1455"/>
      <c r="SS10" s="1455"/>
      <c r="ST10" s="1455"/>
      <c r="SU10" s="1455"/>
      <c r="SV10" s="1455"/>
      <c r="SW10" s="1455"/>
      <c r="SX10" s="1455"/>
      <c r="SY10" s="1455"/>
      <c r="SZ10" s="1455"/>
      <c r="TA10" s="1455"/>
      <c r="TB10" s="1455"/>
      <c r="TC10" s="1455"/>
      <c r="TD10" s="1455"/>
      <c r="TE10" s="1455"/>
      <c r="TF10" s="1455"/>
      <c r="TG10" s="1455"/>
      <c r="TH10" s="1455"/>
      <c r="TI10" s="1455"/>
      <c r="TJ10" s="1455"/>
      <c r="TK10" s="1455"/>
      <c r="TL10" s="1455"/>
      <c r="TM10" s="1455"/>
      <c r="TN10" s="1455"/>
      <c r="TO10" s="1455"/>
      <c r="TP10" s="1455"/>
      <c r="TQ10" s="1455"/>
      <c r="TR10" s="1455"/>
      <c r="TS10" s="1455"/>
      <c r="TT10" s="1455"/>
      <c r="TU10" s="1455"/>
      <c r="TV10" s="1455"/>
      <c r="TW10" s="1455"/>
      <c r="TX10" s="1455"/>
      <c r="TY10" s="1455"/>
      <c r="TZ10" s="1455"/>
      <c r="UA10" s="1455"/>
      <c r="UB10" s="1455"/>
      <c r="UC10" s="1455"/>
      <c r="UD10" s="1455"/>
      <c r="UE10" s="1455"/>
      <c r="UF10" s="1455"/>
      <c r="UG10" s="1455"/>
      <c r="UH10" s="1455"/>
      <c r="UI10" s="1455"/>
      <c r="UJ10" s="1455"/>
      <c r="UK10" s="1455"/>
      <c r="UL10" s="1455"/>
      <c r="UM10" s="1455"/>
      <c r="UN10" s="1455"/>
      <c r="UO10" s="1455"/>
      <c r="UP10" s="1455"/>
      <c r="UQ10" s="1455"/>
      <c r="UR10" s="1455"/>
      <c r="US10" s="1455"/>
      <c r="UT10" s="1455"/>
      <c r="UU10" s="1455"/>
      <c r="UV10" s="1455"/>
      <c r="UW10" s="1455"/>
      <c r="UX10" s="1455"/>
      <c r="UY10" s="1455"/>
      <c r="UZ10" s="1455"/>
      <c r="VA10" s="1455"/>
      <c r="VB10" s="1455"/>
      <c r="VC10" s="1455"/>
      <c r="VD10" s="1455"/>
      <c r="VE10" s="1455"/>
      <c r="VF10" s="1455"/>
      <c r="VG10" s="1455"/>
      <c r="VH10" s="1455"/>
      <c r="VI10" s="1455"/>
      <c r="VJ10" s="1455"/>
      <c r="VK10" s="1455"/>
      <c r="VL10" s="1455"/>
      <c r="VM10" s="1455"/>
      <c r="VN10" s="1455"/>
      <c r="VO10" s="1455"/>
      <c r="VP10" s="1455"/>
      <c r="VQ10" s="1455"/>
      <c r="VR10" s="1455"/>
      <c r="VS10" s="1455"/>
      <c r="VT10" s="1455"/>
      <c r="VU10" s="1455"/>
      <c r="VV10" s="1455"/>
      <c r="VW10" s="1455"/>
      <c r="VX10" s="1455"/>
      <c r="VY10" s="1455"/>
      <c r="VZ10" s="1455"/>
      <c r="WA10" s="1455"/>
      <c r="WB10" s="1455"/>
      <c r="WC10" s="1455"/>
      <c r="WD10" s="1455"/>
      <c r="WE10" s="1455"/>
      <c r="WF10" s="1455"/>
      <c r="WG10" s="1455"/>
      <c r="WH10" s="1455"/>
      <c r="WI10" s="1455"/>
      <c r="WJ10" s="1455"/>
      <c r="WK10" s="1455"/>
      <c r="WL10" s="1455"/>
      <c r="WM10" s="1455"/>
      <c r="WN10" s="1455"/>
      <c r="WO10" s="1455"/>
      <c r="WP10" s="1455"/>
      <c r="WQ10" s="1455"/>
      <c r="WR10" s="1455"/>
      <c r="WS10" s="1455"/>
      <c r="WT10" s="1455"/>
      <c r="WU10" s="1455"/>
      <c r="WV10" s="1455"/>
      <c r="WW10" s="1455"/>
      <c r="WX10" s="1455"/>
      <c r="WY10" s="1455"/>
      <c r="WZ10" s="1455"/>
      <c r="XA10" s="1455"/>
      <c r="XB10" s="1455"/>
      <c r="XC10" s="1455"/>
      <c r="XD10" s="1455"/>
      <c r="XE10" s="1455"/>
      <c r="XF10" s="1455"/>
      <c r="XG10" s="1455"/>
      <c r="XH10" s="1455"/>
      <c r="XI10" s="1455"/>
      <c r="XJ10" s="1455"/>
      <c r="XK10" s="1455"/>
      <c r="XL10" s="1455"/>
      <c r="XM10" s="1455"/>
      <c r="XN10" s="1455"/>
      <c r="XO10" s="1455"/>
      <c r="XP10" s="1455"/>
      <c r="XQ10" s="1455"/>
      <c r="XR10" s="1455"/>
      <c r="XS10" s="1455"/>
      <c r="XT10" s="1455"/>
      <c r="XU10" s="1455"/>
      <c r="XV10" s="1455"/>
      <c r="XW10" s="1455"/>
      <c r="XX10" s="1455"/>
      <c r="XY10" s="1455"/>
      <c r="XZ10" s="1455"/>
      <c r="YA10" s="1455"/>
      <c r="YB10" s="1455"/>
      <c r="YC10" s="1455"/>
      <c r="YD10" s="1455"/>
      <c r="YE10" s="1455"/>
      <c r="YF10" s="1455"/>
      <c r="YG10" s="1455"/>
      <c r="YH10" s="1455"/>
      <c r="YI10" s="1455"/>
      <c r="YJ10" s="1455"/>
      <c r="YK10" s="1455"/>
      <c r="YL10" s="1455"/>
      <c r="YM10" s="1455"/>
      <c r="YN10" s="1455"/>
      <c r="YO10" s="1455"/>
      <c r="YP10" s="1455"/>
      <c r="YQ10" s="1455"/>
      <c r="YR10" s="1455"/>
      <c r="YS10" s="1455"/>
      <c r="YT10" s="1455"/>
      <c r="YU10" s="1455"/>
      <c r="YV10" s="1455"/>
      <c r="YW10" s="1455"/>
      <c r="YX10" s="1455"/>
      <c r="YY10" s="1455"/>
      <c r="YZ10" s="1455"/>
      <c r="ZA10" s="1455"/>
      <c r="ZB10" s="1455"/>
      <c r="ZC10" s="1455"/>
      <c r="ZD10" s="1455"/>
      <c r="ZE10" s="1455"/>
      <c r="ZF10" s="1455"/>
      <c r="ZG10" s="1455"/>
      <c r="ZH10" s="1455"/>
      <c r="ZI10" s="1455"/>
      <c r="ZJ10" s="1455"/>
      <c r="ZK10" s="1455"/>
      <c r="ZL10" s="1455"/>
      <c r="ZM10" s="1455"/>
      <c r="ZN10" s="1455"/>
      <c r="ZO10" s="1455"/>
      <c r="ZP10" s="1455"/>
      <c r="ZQ10" s="1455"/>
      <c r="ZR10" s="1455"/>
      <c r="ZS10" s="1455"/>
      <c r="ZT10" s="1455"/>
      <c r="ZU10" s="1455"/>
      <c r="ZV10" s="1455"/>
      <c r="ZW10" s="1455"/>
      <c r="ZX10" s="1455"/>
      <c r="ZY10" s="1455"/>
      <c r="ZZ10" s="1455"/>
      <c r="AAA10" s="1455"/>
      <c r="AAB10" s="1455"/>
      <c r="AAC10" s="1455"/>
      <c r="AAD10" s="1455"/>
      <c r="AAE10" s="1455"/>
      <c r="AAF10" s="1455"/>
      <c r="AAG10" s="1455"/>
      <c r="AAH10" s="1455"/>
      <c r="AAI10" s="1455"/>
      <c r="AAJ10" s="1455"/>
      <c r="AAK10" s="1455"/>
      <c r="AAL10" s="1455"/>
      <c r="AAM10" s="1455"/>
      <c r="AAN10" s="1455"/>
      <c r="AAO10" s="1455"/>
      <c r="AAP10" s="1455"/>
      <c r="AAQ10" s="1455"/>
      <c r="AAR10" s="1455"/>
      <c r="AAS10" s="1455"/>
      <c r="AAT10" s="1455"/>
      <c r="AAU10" s="1455"/>
      <c r="AAV10" s="1455"/>
      <c r="AAW10" s="1455"/>
      <c r="AAX10" s="1455"/>
      <c r="AAY10" s="1455"/>
      <c r="AAZ10" s="1455"/>
      <c r="ABA10" s="1455"/>
      <c r="ABB10" s="1455"/>
      <c r="ABC10" s="1455"/>
      <c r="ABD10" s="1455"/>
      <c r="ABE10" s="1455"/>
      <c r="ABF10" s="1455"/>
      <c r="ABG10" s="1455"/>
      <c r="ABH10" s="1455"/>
      <c r="ABI10" s="1455"/>
      <c r="ABJ10" s="1455"/>
      <c r="ABK10" s="1455"/>
      <c r="ABL10" s="1455"/>
      <c r="ABM10" s="1455"/>
      <c r="ABN10" s="1455"/>
      <c r="ABO10" s="1455"/>
      <c r="ABP10" s="1455"/>
      <c r="ABQ10" s="1455"/>
      <c r="ABR10" s="1455"/>
      <c r="ABS10" s="1455"/>
      <c r="ABT10" s="1455"/>
      <c r="ABU10" s="1455"/>
      <c r="ABV10" s="1455"/>
      <c r="ABW10" s="1455"/>
      <c r="ABX10" s="1455"/>
      <c r="ABY10" s="1455"/>
      <c r="ABZ10" s="1455"/>
      <c r="ACA10" s="1455"/>
      <c r="ACB10" s="1455"/>
      <c r="ACC10" s="1455"/>
      <c r="ACD10" s="1455"/>
      <c r="ACE10" s="1455"/>
      <c r="ACF10" s="1455"/>
      <c r="ACG10" s="1455"/>
      <c r="ACH10" s="1455"/>
      <c r="ACI10" s="1455"/>
      <c r="ACJ10" s="1455"/>
      <c r="ACK10" s="1455"/>
      <c r="ACL10" s="1455"/>
      <c r="ACM10" s="1455"/>
      <c r="ACN10" s="1455"/>
      <c r="ACO10" s="1455"/>
      <c r="ACP10" s="1455"/>
      <c r="ACQ10" s="1455"/>
      <c r="ACR10" s="1455"/>
      <c r="ACS10" s="1455"/>
      <c r="ACT10" s="1455"/>
      <c r="ACU10" s="1455"/>
      <c r="ACV10" s="1455"/>
      <c r="ACW10" s="1455"/>
      <c r="ACX10" s="1455"/>
      <c r="ACY10" s="1455"/>
      <c r="ACZ10" s="1455"/>
      <c r="ADA10" s="1455"/>
      <c r="ADB10" s="1455"/>
      <c r="ADC10" s="1455"/>
      <c r="ADD10" s="1455"/>
      <c r="ADE10" s="1455"/>
      <c r="ADF10" s="1455"/>
      <c r="ADG10" s="1455"/>
      <c r="ADH10" s="1455"/>
      <c r="ADI10" s="1455"/>
      <c r="ADJ10" s="1455"/>
      <c r="ADK10" s="1455"/>
      <c r="ADL10" s="1455"/>
      <c r="ADM10" s="1455"/>
      <c r="ADN10" s="1455"/>
      <c r="ADO10" s="1455"/>
      <c r="ADP10" s="1455"/>
      <c r="ADQ10" s="1455"/>
      <c r="ADR10" s="1455"/>
      <c r="ADS10" s="1455"/>
      <c r="ADT10" s="1455"/>
      <c r="ADU10" s="1455"/>
      <c r="ADV10" s="1455"/>
      <c r="ADW10" s="1455"/>
      <c r="ADX10" s="1455"/>
      <c r="ADY10" s="1455"/>
      <c r="ADZ10" s="1455"/>
      <c r="AEA10" s="1455"/>
      <c r="AEB10" s="1455"/>
      <c r="AEC10" s="1455"/>
      <c r="AED10" s="1455"/>
      <c r="AEE10" s="1455"/>
      <c r="AEF10" s="1455"/>
      <c r="AEG10" s="1455"/>
      <c r="AEH10" s="1455"/>
      <c r="AEI10" s="1455"/>
      <c r="AEJ10" s="1455"/>
      <c r="AEK10" s="1455"/>
      <c r="AEL10" s="1455"/>
      <c r="AEM10" s="1455"/>
      <c r="AEN10" s="1455"/>
      <c r="AEO10" s="1455"/>
      <c r="AEP10" s="1455"/>
      <c r="AEQ10" s="1455"/>
      <c r="AER10" s="1455"/>
      <c r="AES10" s="1455"/>
      <c r="AET10" s="1455"/>
      <c r="AEU10" s="1455"/>
      <c r="AEV10" s="1455"/>
      <c r="AEW10" s="1455"/>
      <c r="AEX10" s="1455"/>
      <c r="AEY10" s="1455"/>
      <c r="AEZ10" s="1455"/>
      <c r="AFA10" s="1455"/>
      <c r="AFB10" s="1455"/>
      <c r="AFC10" s="1455"/>
      <c r="AFD10" s="1455"/>
      <c r="AFE10" s="1455"/>
      <c r="AFF10" s="1455"/>
      <c r="AFG10" s="1455"/>
      <c r="AFH10" s="1455"/>
      <c r="AFI10" s="1455"/>
      <c r="AFJ10" s="1455"/>
      <c r="AFK10" s="1455"/>
      <c r="AFL10" s="1455"/>
      <c r="AFM10" s="1455"/>
      <c r="AFN10" s="1455"/>
      <c r="AFO10" s="1455"/>
      <c r="AFP10" s="1455"/>
      <c r="AFQ10" s="1455"/>
      <c r="AFR10" s="1455"/>
      <c r="AFS10" s="1455"/>
      <c r="AFT10" s="1455"/>
      <c r="AFU10" s="1455"/>
      <c r="AFV10" s="1455"/>
      <c r="AFW10" s="1455"/>
      <c r="AFX10" s="1455"/>
      <c r="AFY10" s="1455"/>
      <c r="AFZ10" s="1455"/>
      <c r="AGA10" s="1455"/>
      <c r="AGB10" s="1455"/>
      <c r="AGC10" s="1455"/>
      <c r="AGD10" s="1455"/>
      <c r="AGE10" s="1455"/>
      <c r="AGF10" s="1455"/>
      <c r="AGG10" s="1455"/>
      <c r="AGH10" s="1455"/>
      <c r="AGI10" s="1455"/>
      <c r="AGJ10" s="1455"/>
      <c r="AGK10" s="1455"/>
      <c r="AGL10" s="1455"/>
      <c r="AGM10" s="1455"/>
      <c r="AGN10" s="1455"/>
      <c r="AGO10" s="1455"/>
      <c r="AGP10" s="1455"/>
      <c r="AGQ10" s="1455"/>
      <c r="AGR10" s="1455"/>
      <c r="AGS10" s="1455"/>
      <c r="AGT10" s="1455"/>
      <c r="AGU10" s="1455"/>
      <c r="AGV10" s="1455"/>
      <c r="AGW10" s="1455"/>
      <c r="AGX10" s="1455"/>
      <c r="AGY10" s="1455"/>
      <c r="AGZ10" s="1455"/>
      <c r="AHA10" s="1455"/>
      <c r="AHB10" s="1455"/>
      <c r="AHC10" s="1455"/>
      <c r="AHD10" s="1455"/>
      <c r="AHE10" s="1455"/>
      <c r="AHF10" s="1455"/>
      <c r="AHG10" s="1455"/>
      <c r="AHH10" s="1455"/>
      <c r="AHI10" s="1455"/>
      <c r="AHJ10" s="1455"/>
      <c r="AHK10" s="1455"/>
      <c r="AHL10" s="1455"/>
      <c r="AHM10" s="1455"/>
      <c r="AHN10" s="1455"/>
      <c r="AHO10" s="1455"/>
      <c r="AHP10" s="1455"/>
      <c r="AHQ10" s="1455"/>
      <c r="AHR10" s="1455"/>
      <c r="AHS10" s="1455"/>
      <c r="AHT10" s="1455"/>
      <c r="AHU10" s="1455"/>
      <c r="AHV10" s="1455"/>
      <c r="AHW10" s="1455"/>
      <c r="AHX10" s="1455"/>
      <c r="AHY10" s="1455"/>
      <c r="AHZ10" s="1455"/>
      <c r="AIA10" s="1455"/>
      <c r="AIB10" s="1455"/>
      <c r="AIC10" s="1455"/>
      <c r="AID10" s="1455"/>
      <c r="AIE10" s="1455"/>
      <c r="AIF10" s="1455"/>
      <c r="AIG10" s="1455"/>
      <c r="AIH10" s="1455"/>
      <c r="AII10" s="1455"/>
      <c r="AIJ10" s="1455"/>
      <c r="AIK10" s="1455"/>
      <c r="AIL10" s="1455"/>
      <c r="AIM10" s="1455"/>
      <c r="AIN10" s="1455"/>
      <c r="AIO10" s="1455"/>
      <c r="AIP10" s="1455"/>
      <c r="AIQ10" s="1455"/>
      <c r="AIR10" s="1455"/>
      <c r="AIS10" s="1455"/>
      <c r="AIT10" s="1455"/>
      <c r="AIU10" s="1455"/>
      <c r="AIV10" s="1455"/>
      <c r="AIW10" s="1455"/>
      <c r="AIX10" s="1455"/>
      <c r="AIY10" s="1455"/>
      <c r="AIZ10" s="1455"/>
      <c r="AJA10" s="1455"/>
      <c r="AJB10" s="1455"/>
      <c r="AJC10" s="1455"/>
      <c r="AJD10" s="1455"/>
      <c r="AJE10" s="1455"/>
      <c r="AJF10" s="1455"/>
      <c r="AJG10" s="1455"/>
      <c r="AJH10" s="1455"/>
      <c r="AJI10" s="1455"/>
      <c r="AJJ10" s="1455"/>
      <c r="AJK10" s="1455"/>
      <c r="AJL10" s="1455"/>
      <c r="AJM10" s="1455"/>
      <c r="AJN10" s="1455"/>
      <c r="AJO10" s="1455"/>
      <c r="AJP10" s="1455"/>
      <c r="AJQ10" s="1455"/>
      <c r="AJR10" s="1455"/>
      <c r="AJS10" s="1455"/>
      <c r="AJT10" s="1455"/>
      <c r="AJU10" s="1455"/>
      <c r="AJV10" s="1455"/>
      <c r="AJW10" s="1455"/>
      <c r="AJX10" s="1455"/>
      <c r="AJY10" s="1455"/>
      <c r="AJZ10" s="1455"/>
      <c r="AKA10" s="1455"/>
      <c r="AKB10" s="1455"/>
      <c r="AKC10" s="1455"/>
      <c r="AKD10" s="1455"/>
      <c r="AKE10" s="1455"/>
      <c r="AKF10" s="1455"/>
    </row>
    <row r="11" spans="1:968" s="685" customFormat="1">
      <c r="A11" s="707" t="s">
        <v>177</v>
      </c>
      <c r="B11" s="829" t="s">
        <v>181</v>
      </c>
      <c r="C11" s="708">
        <f t="shared" si="0"/>
        <v>7.5080707454945939E-2</v>
      </c>
      <c r="D11" s="709">
        <f>'G214 Home Energy Reports'!D6</f>
        <v>1</v>
      </c>
      <c r="E11" s="710" t="s">
        <v>205</v>
      </c>
      <c r="F11" s="709">
        <f>'G214 Home Energy Reports'!K6</f>
        <v>346724</v>
      </c>
      <c r="G11" s="711">
        <f>'G214 Home Energy Reports'!L6</f>
        <v>62306.302799999998</v>
      </c>
      <c r="H11" s="711">
        <f>'G214 Home Energy Reports'!M6</f>
        <v>37149</v>
      </c>
      <c r="I11" s="711">
        <v>0</v>
      </c>
      <c r="J11" s="712">
        <f>H11+I11</f>
        <v>37149</v>
      </c>
      <c r="K11" s="713">
        <v>0</v>
      </c>
      <c r="L11" s="713">
        <f>M11</f>
        <v>99455.302800000005</v>
      </c>
      <c r="M11" s="713">
        <f>G11+J11+K11</f>
        <v>99455.302800000005</v>
      </c>
      <c r="N11" s="714">
        <v>0</v>
      </c>
      <c r="O11" s="714">
        <f t="shared" si="2"/>
        <v>92259.093506493504</v>
      </c>
      <c r="P11" s="714">
        <f t="shared" si="3"/>
        <v>92259.093506493504</v>
      </c>
      <c r="Q11" s="714">
        <f>'G214 Home Energy Reports'!X6</f>
        <v>142414.52003318269</v>
      </c>
      <c r="R11" s="1377">
        <f t="shared" si="4"/>
        <v>0</v>
      </c>
      <c r="S11" s="706">
        <f t="shared" si="6"/>
        <v>1.5436366716865593</v>
      </c>
      <c r="T11" s="706">
        <f t="shared" si="7"/>
        <v>1.5436366716865593</v>
      </c>
      <c r="U11" s="706">
        <f t="shared" si="8"/>
        <v>1.6980003388552156</v>
      </c>
      <c r="W11" s="1456"/>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c r="AT11" s="1455"/>
      <c r="AU11" s="1455"/>
      <c r="AV11" s="1455"/>
      <c r="AW11" s="1455"/>
      <c r="AX11" s="1455"/>
      <c r="AY11" s="1455"/>
      <c r="AZ11" s="1455"/>
      <c r="BA11" s="1455"/>
      <c r="BB11" s="1455"/>
      <c r="BC11" s="1455"/>
      <c r="BD11" s="1455"/>
      <c r="BE11" s="1455"/>
      <c r="BF11" s="1455"/>
      <c r="BG11" s="1455"/>
      <c r="BH11" s="1455"/>
      <c r="BI11" s="1455"/>
      <c r="BJ11" s="1455"/>
      <c r="BK11" s="1455"/>
      <c r="BL11" s="1455"/>
      <c r="BM11" s="1455"/>
      <c r="BN11" s="1455"/>
      <c r="BO11" s="1455"/>
      <c r="BP11" s="1455"/>
      <c r="BQ11" s="1455"/>
      <c r="BR11" s="1455"/>
      <c r="BS11" s="1455"/>
      <c r="BT11" s="1455"/>
      <c r="BU11" s="1455"/>
      <c r="BV11" s="1455"/>
      <c r="BW11" s="1455"/>
      <c r="BX11" s="1455"/>
      <c r="BY11" s="1455"/>
      <c r="BZ11" s="1455"/>
      <c r="CA11" s="1455"/>
      <c r="CB11" s="1455"/>
      <c r="CC11" s="1455"/>
      <c r="CD11" s="1455"/>
      <c r="CE11" s="1455"/>
      <c r="CF11" s="1455"/>
      <c r="CG11" s="1455"/>
      <c r="CH11" s="1455"/>
      <c r="CI11" s="1455"/>
      <c r="CJ11" s="1455"/>
      <c r="CK11" s="1455"/>
      <c r="CL11" s="1455"/>
      <c r="CM11" s="1455"/>
      <c r="CN11" s="1455"/>
      <c r="CO11" s="1455"/>
      <c r="CP11" s="1455"/>
      <c r="CQ11" s="1455"/>
      <c r="CR11" s="1455"/>
      <c r="CS11" s="1455"/>
      <c r="CT11" s="1455"/>
      <c r="CU11" s="1455"/>
      <c r="CV11" s="1455"/>
      <c r="CW11" s="1455"/>
      <c r="CX11" s="1455"/>
      <c r="CY11" s="1455"/>
      <c r="CZ11" s="1455"/>
      <c r="DA11" s="1455"/>
      <c r="DB11" s="1455"/>
      <c r="DC11" s="1455"/>
      <c r="DD11" s="1455"/>
      <c r="DE11" s="1455"/>
      <c r="DF11" s="1455"/>
      <c r="DG11" s="1455"/>
      <c r="DH11" s="1455"/>
      <c r="DI11" s="1455"/>
      <c r="DJ11" s="1455"/>
      <c r="DK11" s="1455"/>
      <c r="DL11" s="1455"/>
      <c r="DM11" s="1455"/>
      <c r="DN11" s="1455"/>
      <c r="DO11" s="1455"/>
      <c r="DP11" s="1455"/>
      <c r="DQ11" s="1455"/>
      <c r="DR11" s="1455"/>
      <c r="DS11" s="1455"/>
      <c r="DT11" s="1455"/>
      <c r="DU11" s="1455"/>
      <c r="DV11" s="1455"/>
      <c r="DW11" s="1455"/>
      <c r="DX11" s="1455"/>
      <c r="DY11" s="1455"/>
      <c r="DZ11" s="1455"/>
      <c r="EA11" s="1455"/>
      <c r="EB11" s="1455"/>
      <c r="EC11" s="1455"/>
      <c r="ED11" s="1455"/>
      <c r="EE11" s="1455"/>
      <c r="EF11" s="1455"/>
      <c r="EG11" s="1455"/>
      <c r="EH11" s="1455"/>
      <c r="EI11" s="1455"/>
      <c r="EJ11" s="1455"/>
      <c r="EK11" s="1455"/>
      <c r="EL11" s="1455"/>
      <c r="EM11" s="1455"/>
      <c r="EN11" s="1455"/>
      <c r="EO11" s="1455"/>
      <c r="EP11" s="1455"/>
      <c r="EQ11" s="1455"/>
      <c r="ER11" s="1455"/>
      <c r="ES11" s="1455"/>
      <c r="ET11" s="1455"/>
      <c r="EU11" s="1455"/>
      <c r="EV11" s="1455"/>
      <c r="EW11" s="1455"/>
      <c r="EX11" s="1455"/>
      <c r="EY11" s="1455"/>
      <c r="EZ11" s="1455"/>
      <c r="FA11" s="1455"/>
      <c r="FB11" s="1455"/>
      <c r="FC11" s="1455"/>
      <c r="FD11" s="1455"/>
      <c r="FE11" s="1455"/>
      <c r="FF11" s="1455"/>
      <c r="FG11" s="1455"/>
      <c r="FH11" s="1455"/>
      <c r="FI11" s="1455"/>
      <c r="FJ11" s="1455"/>
      <c r="FK11" s="1455"/>
      <c r="FL11" s="1455"/>
      <c r="FM11" s="1455"/>
      <c r="FN11" s="1455"/>
      <c r="FO11" s="1455"/>
      <c r="FP11" s="1455"/>
      <c r="FQ11" s="1455"/>
      <c r="FR11" s="1455"/>
      <c r="FS11" s="1455"/>
      <c r="FT11" s="1455"/>
      <c r="FU11" s="1455"/>
      <c r="FV11" s="1455"/>
      <c r="FW11" s="1455"/>
      <c r="FX11" s="1455"/>
      <c r="FY11" s="1455"/>
      <c r="FZ11" s="1455"/>
      <c r="GA11" s="1455"/>
      <c r="GB11" s="1455"/>
      <c r="GC11" s="1455"/>
      <c r="GD11" s="1455"/>
      <c r="GE11" s="1455"/>
      <c r="GF11" s="1455"/>
      <c r="GG11" s="1455"/>
      <c r="GH11" s="1455"/>
      <c r="GI11" s="1455"/>
      <c r="GJ11" s="1455"/>
      <c r="GK11" s="1455"/>
      <c r="GL11" s="1455"/>
      <c r="GM11" s="1455"/>
      <c r="GN11" s="1455"/>
      <c r="GO11" s="1455"/>
      <c r="GP11" s="1455"/>
      <c r="GQ11" s="1455"/>
      <c r="GR11" s="1455"/>
      <c r="GS11" s="1455"/>
      <c r="GT11" s="1455"/>
      <c r="GU11" s="1455"/>
      <c r="GV11" s="1455"/>
      <c r="GW11" s="1455"/>
      <c r="GX11" s="1455"/>
      <c r="GY11" s="1455"/>
      <c r="GZ11" s="1455"/>
      <c r="HA11" s="1455"/>
      <c r="HB11" s="1455"/>
      <c r="HC11" s="1455"/>
      <c r="HD11" s="1455"/>
      <c r="HE11" s="1455"/>
      <c r="HF11" s="1455"/>
      <c r="HG11" s="1455"/>
      <c r="HH11" s="1455"/>
      <c r="HI11" s="1455"/>
      <c r="HJ11" s="1455"/>
      <c r="HK11" s="1455"/>
      <c r="HL11" s="1455"/>
      <c r="HM11" s="1455"/>
      <c r="HN11" s="1455"/>
      <c r="HO11" s="1455"/>
      <c r="HP11" s="1455"/>
      <c r="HQ11" s="1455"/>
      <c r="HR11" s="1455"/>
      <c r="HS11" s="1455"/>
      <c r="HT11" s="1455"/>
      <c r="HU11" s="1455"/>
      <c r="HV11" s="1455"/>
      <c r="HW11" s="1455"/>
      <c r="HX11" s="1455"/>
      <c r="HY11" s="1455"/>
      <c r="HZ11" s="1455"/>
      <c r="IA11" s="1455"/>
      <c r="IB11" s="1455"/>
      <c r="IC11" s="1455"/>
      <c r="ID11" s="1455"/>
      <c r="IE11" s="1455"/>
      <c r="IF11" s="1455"/>
      <c r="IG11" s="1455"/>
      <c r="IH11" s="1455"/>
      <c r="II11" s="1455"/>
      <c r="IJ11" s="1455"/>
      <c r="IK11" s="1455"/>
      <c r="IL11" s="1455"/>
      <c r="IM11" s="1455"/>
      <c r="IN11" s="1455"/>
      <c r="IO11" s="1455"/>
      <c r="IP11" s="1455"/>
      <c r="IQ11" s="1455"/>
      <c r="IR11" s="1455"/>
      <c r="IS11" s="1455"/>
      <c r="IT11" s="1455"/>
      <c r="IU11" s="1455"/>
      <c r="IV11" s="1455"/>
      <c r="IW11" s="1455"/>
      <c r="IX11" s="1455"/>
      <c r="IY11" s="1455"/>
      <c r="IZ11" s="1455"/>
      <c r="JA11" s="1455"/>
      <c r="JB11" s="1455"/>
      <c r="JC11" s="1455"/>
      <c r="JD11" s="1455"/>
      <c r="JE11" s="1455"/>
      <c r="JF11" s="1455"/>
      <c r="JG11" s="1455"/>
      <c r="JH11" s="1455"/>
      <c r="JI11" s="1455"/>
      <c r="JJ11" s="1455"/>
      <c r="JK11" s="1455"/>
      <c r="JL11" s="1455"/>
      <c r="JM11" s="1455"/>
      <c r="JN11" s="1455"/>
      <c r="JO11" s="1455"/>
      <c r="JP11" s="1455"/>
      <c r="JQ11" s="1455"/>
      <c r="JR11" s="1455"/>
      <c r="JS11" s="1455"/>
      <c r="JT11" s="1455"/>
      <c r="JU11" s="1455"/>
      <c r="JV11" s="1455"/>
      <c r="JW11" s="1455"/>
      <c r="JX11" s="1455"/>
      <c r="JY11" s="1455"/>
      <c r="JZ11" s="1455"/>
      <c r="KA11" s="1455"/>
      <c r="KB11" s="1455"/>
      <c r="KC11" s="1455"/>
      <c r="KD11" s="1455"/>
      <c r="KE11" s="1455"/>
      <c r="KF11" s="1455"/>
      <c r="KG11" s="1455"/>
      <c r="KH11" s="1455"/>
      <c r="KI11" s="1455"/>
      <c r="KJ11" s="1455"/>
      <c r="KK11" s="1455"/>
      <c r="KL11" s="1455"/>
      <c r="KM11" s="1455"/>
      <c r="KN11" s="1455"/>
      <c r="KO11" s="1455"/>
      <c r="KP11" s="1455"/>
      <c r="KQ11" s="1455"/>
      <c r="KR11" s="1455"/>
      <c r="KS11" s="1455"/>
      <c r="KT11" s="1455"/>
      <c r="KU11" s="1455"/>
      <c r="KV11" s="1455"/>
      <c r="KW11" s="1455"/>
      <c r="KX11" s="1455"/>
      <c r="KY11" s="1455"/>
      <c r="KZ11" s="1455"/>
      <c r="LA11" s="1455"/>
      <c r="LB11" s="1455"/>
      <c r="LC11" s="1455"/>
      <c r="LD11" s="1455"/>
      <c r="LE11" s="1455"/>
      <c r="LF11" s="1455"/>
      <c r="LG11" s="1455"/>
      <c r="LH11" s="1455"/>
      <c r="LI11" s="1455"/>
      <c r="LJ11" s="1455"/>
      <c r="LK11" s="1455"/>
      <c r="LL11" s="1455"/>
      <c r="LM11" s="1455"/>
      <c r="LN11" s="1455"/>
      <c r="LO11" s="1455"/>
      <c r="LP11" s="1455"/>
      <c r="LQ11" s="1455"/>
      <c r="LR11" s="1455"/>
      <c r="LS11" s="1455"/>
      <c r="LT11" s="1455"/>
      <c r="LU11" s="1455"/>
      <c r="LV11" s="1455"/>
      <c r="LW11" s="1455"/>
      <c r="LX11" s="1455"/>
      <c r="LY11" s="1455"/>
      <c r="LZ11" s="1455"/>
      <c r="MA11" s="1455"/>
      <c r="MB11" s="1455"/>
      <c r="MC11" s="1455"/>
      <c r="MD11" s="1455"/>
      <c r="ME11" s="1455"/>
      <c r="MF11" s="1455"/>
      <c r="MG11" s="1455"/>
      <c r="MH11" s="1455"/>
      <c r="MI11" s="1455"/>
      <c r="MJ11" s="1455"/>
      <c r="MK11" s="1455"/>
      <c r="ML11" s="1455"/>
      <c r="MM11" s="1455"/>
      <c r="MN11" s="1455"/>
      <c r="MO11" s="1455"/>
      <c r="MP11" s="1455"/>
      <c r="MQ11" s="1455"/>
      <c r="MR11" s="1455"/>
      <c r="MS11" s="1455"/>
      <c r="MT11" s="1455"/>
      <c r="MU11" s="1455"/>
      <c r="MV11" s="1455"/>
      <c r="MW11" s="1455"/>
      <c r="MX11" s="1455"/>
      <c r="MY11" s="1455"/>
      <c r="MZ11" s="1455"/>
      <c r="NA11" s="1455"/>
      <c r="NB11" s="1455"/>
      <c r="NC11" s="1455"/>
      <c r="ND11" s="1455"/>
      <c r="NE11" s="1455"/>
      <c r="NF11" s="1455"/>
      <c r="NG11" s="1455"/>
      <c r="NH11" s="1455"/>
      <c r="NI11" s="1455"/>
      <c r="NJ11" s="1455"/>
      <c r="NK11" s="1455"/>
      <c r="NL11" s="1455"/>
      <c r="NM11" s="1455"/>
      <c r="NN11" s="1455"/>
      <c r="NO11" s="1455"/>
      <c r="NP11" s="1455"/>
      <c r="NQ11" s="1455"/>
      <c r="NR11" s="1455"/>
      <c r="NS11" s="1455"/>
      <c r="NT11" s="1455"/>
      <c r="NU11" s="1455"/>
      <c r="NV11" s="1455"/>
      <c r="NW11" s="1455"/>
      <c r="NX11" s="1455"/>
      <c r="NY11" s="1455"/>
      <c r="NZ11" s="1455"/>
      <c r="OA11" s="1455"/>
      <c r="OB11" s="1455"/>
      <c r="OC11" s="1455"/>
      <c r="OD11" s="1455"/>
      <c r="OE11" s="1455"/>
      <c r="OF11" s="1455"/>
      <c r="OG11" s="1455"/>
      <c r="OH11" s="1455"/>
      <c r="OI11" s="1455"/>
      <c r="OJ11" s="1455"/>
      <c r="OK11" s="1455"/>
      <c r="OL11" s="1455"/>
      <c r="OM11" s="1455"/>
      <c r="ON11" s="1455"/>
      <c r="OO11" s="1455"/>
      <c r="OP11" s="1455"/>
      <c r="OQ11" s="1455"/>
      <c r="OR11" s="1455"/>
      <c r="OS11" s="1455"/>
      <c r="OT11" s="1455"/>
      <c r="OU11" s="1455"/>
      <c r="OV11" s="1455"/>
      <c r="OW11" s="1455"/>
      <c r="OX11" s="1455"/>
      <c r="OY11" s="1455"/>
      <c r="OZ11" s="1455"/>
      <c r="PA11" s="1455"/>
      <c r="PB11" s="1455"/>
      <c r="PC11" s="1455"/>
      <c r="PD11" s="1455"/>
      <c r="PE11" s="1455"/>
      <c r="PF11" s="1455"/>
      <c r="PG11" s="1455"/>
      <c r="PH11" s="1455"/>
      <c r="PI11" s="1455"/>
      <c r="PJ11" s="1455"/>
      <c r="PK11" s="1455"/>
      <c r="PL11" s="1455"/>
      <c r="PM11" s="1455"/>
      <c r="PN11" s="1455"/>
      <c r="PO11" s="1455"/>
      <c r="PP11" s="1455"/>
      <c r="PQ11" s="1455"/>
      <c r="PR11" s="1455"/>
      <c r="PS11" s="1455"/>
      <c r="PT11" s="1455"/>
      <c r="PU11" s="1455"/>
      <c r="PV11" s="1455"/>
      <c r="PW11" s="1455"/>
      <c r="PX11" s="1455"/>
      <c r="PY11" s="1455"/>
      <c r="PZ11" s="1455"/>
      <c r="QA11" s="1455"/>
      <c r="QB11" s="1455"/>
      <c r="QC11" s="1455"/>
      <c r="QD11" s="1455"/>
      <c r="QE11" s="1455"/>
      <c r="QF11" s="1455"/>
      <c r="QG11" s="1455"/>
      <c r="QH11" s="1455"/>
      <c r="QI11" s="1455"/>
      <c r="QJ11" s="1455"/>
      <c r="QK11" s="1455"/>
      <c r="QL11" s="1455"/>
      <c r="QM11" s="1455"/>
      <c r="QN11" s="1455"/>
      <c r="QO11" s="1455"/>
      <c r="QP11" s="1455"/>
      <c r="QQ11" s="1455"/>
      <c r="QR11" s="1455"/>
      <c r="QS11" s="1455"/>
      <c r="QT11" s="1455"/>
      <c r="QU11" s="1455"/>
      <c r="QV11" s="1455"/>
      <c r="QW11" s="1455"/>
      <c r="QX11" s="1455"/>
      <c r="QY11" s="1455"/>
      <c r="QZ11" s="1455"/>
      <c r="RA11" s="1455"/>
      <c r="RB11" s="1455"/>
      <c r="RC11" s="1455"/>
      <c r="RD11" s="1455"/>
      <c r="RE11" s="1455"/>
      <c r="RF11" s="1455"/>
      <c r="RG11" s="1455"/>
      <c r="RH11" s="1455"/>
      <c r="RI11" s="1455"/>
      <c r="RJ11" s="1455"/>
      <c r="RK11" s="1455"/>
      <c r="RL11" s="1455"/>
      <c r="RM11" s="1455"/>
      <c r="RN11" s="1455"/>
      <c r="RO11" s="1455"/>
      <c r="RP11" s="1455"/>
      <c r="RQ11" s="1455"/>
      <c r="RR11" s="1455"/>
      <c r="RS11" s="1455"/>
      <c r="RT11" s="1455"/>
      <c r="RU11" s="1455"/>
      <c r="RV11" s="1455"/>
      <c r="RW11" s="1455"/>
      <c r="RX11" s="1455"/>
      <c r="RY11" s="1455"/>
      <c r="RZ11" s="1455"/>
      <c r="SA11" s="1455"/>
      <c r="SB11" s="1455"/>
      <c r="SC11" s="1455"/>
      <c r="SD11" s="1455"/>
      <c r="SE11" s="1455"/>
      <c r="SF11" s="1455"/>
      <c r="SG11" s="1455"/>
      <c r="SH11" s="1455"/>
      <c r="SI11" s="1455"/>
      <c r="SJ11" s="1455"/>
      <c r="SK11" s="1455"/>
      <c r="SL11" s="1455"/>
      <c r="SM11" s="1455"/>
      <c r="SN11" s="1455"/>
      <c r="SO11" s="1455"/>
      <c r="SP11" s="1455"/>
      <c r="SQ11" s="1455"/>
      <c r="SR11" s="1455"/>
      <c r="SS11" s="1455"/>
      <c r="ST11" s="1455"/>
      <c r="SU11" s="1455"/>
      <c r="SV11" s="1455"/>
      <c r="SW11" s="1455"/>
      <c r="SX11" s="1455"/>
      <c r="SY11" s="1455"/>
      <c r="SZ11" s="1455"/>
      <c r="TA11" s="1455"/>
      <c r="TB11" s="1455"/>
      <c r="TC11" s="1455"/>
      <c r="TD11" s="1455"/>
      <c r="TE11" s="1455"/>
      <c r="TF11" s="1455"/>
      <c r="TG11" s="1455"/>
      <c r="TH11" s="1455"/>
      <c r="TI11" s="1455"/>
      <c r="TJ11" s="1455"/>
      <c r="TK11" s="1455"/>
      <c r="TL11" s="1455"/>
      <c r="TM11" s="1455"/>
      <c r="TN11" s="1455"/>
      <c r="TO11" s="1455"/>
      <c r="TP11" s="1455"/>
      <c r="TQ11" s="1455"/>
      <c r="TR11" s="1455"/>
      <c r="TS11" s="1455"/>
      <c r="TT11" s="1455"/>
      <c r="TU11" s="1455"/>
      <c r="TV11" s="1455"/>
      <c r="TW11" s="1455"/>
      <c r="TX11" s="1455"/>
      <c r="TY11" s="1455"/>
      <c r="TZ11" s="1455"/>
      <c r="UA11" s="1455"/>
      <c r="UB11" s="1455"/>
      <c r="UC11" s="1455"/>
      <c r="UD11" s="1455"/>
      <c r="UE11" s="1455"/>
      <c r="UF11" s="1455"/>
      <c r="UG11" s="1455"/>
      <c r="UH11" s="1455"/>
      <c r="UI11" s="1455"/>
      <c r="UJ11" s="1455"/>
      <c r="UK11" s="1455"/>
      <c r="UL11" s="1455"/>
      <c r="UM11" s="1455"/>
      <c r="UN11" s="1455"/>
      <c r="UO11" s="1455"/>
      <c r="UP11" s="1455"/>
      <c r="UQ11" s="1455"/>
      <c r="UR11" s="1455"/>
      <c r="US11" s="1455"/>
      <c r="UT11" s="1455"/>
      <c r="UU11" s="1455"/>
      <c r="UV11" s="1455"/>
      <c r="UW11" s="1455"/>
      <c r="UX11" s="1455"/>
      <c r="UY11" s="1455"/>
      <c r="UZ11" s="1455"/>
      <c r="VA11" s="1455"/>
      <c r="VB11" s="1455"/>
      <c r="VC11" s="1455"/>
      <c r="VD11" s="1455"/>
      <c r="VE11" s="1455"/>
      <c r="VF11" s="1455"/>
      <c r="VG11" s="1455"/>
      <c r="VH11" s="1455"/>
      <c r="VI11" s="1455"/>
      <c r="VJ11" s="1455"/>
      <c r="VK11" s="1455"/>
      <c r="VL11" s="1455"/>
      <c r="VM11" s="1455"/>
      <c r="VN11" s="1455"/>
      <c r="VO11" s="1455"/>
      <c r="VP11" s="1455"/>
      <c r="VQ11" s="1455"/>
      <c r="VR11" s="1455"/>
      <c r="VS11" s="1455"/>
      <c r="VT11" s="1455"/>
      <c r="VU11" s="1455"/>
      <c r="VV11" s="1455"/>
      <c r="VW11" s="1455"/>
      <c r="VX11" s="1455"/>
      <c r="VY11" s="1455"/>
      <c r="VZ11" s="1455"/>
      <c r="WA11" s="1455"/>
      <c r="WB11" s="1455"/>
      <c r="WC11" s="1455"/>
      <c r="WD11" s="1455"/>
      <c r="WE11" s="1455"/>
      <c r="WF11" s="1455"/>
      <c r="WG11" s="1455"/>
      <c r="WH11" s="1455"/>
      <c r="WI11" s="1455"/>
      <c r="WJ11" s="1455"/>
      <c r="WK11" s="1455"/>
      <c r="WL11" s="1455"/>
      <c r="WM11" s="1455"/>
      <c r="WN11" s="1455"/>
      <c r="WO11" s="1455"/>
      <c r="WP11" s="1455"/>
      <c r="WQ11" s="1455"/>
      <c r="WR11" s="1455"/>
      <c r="WS11" s="1455"/>
      <c r="WT11" s="1455"/>
      <c r="WU11" s="1455"/>
      <c r="WV11" s="1455"/>
      <c r="WW11" s="1455"/>
      <c r="WX11" s="1455"/>
      <c r="WY11" s="1455"/>
      <c r="WZ11" s="1455"/>
      <c r="XA11" s="1455"/>
      <c r="XB11" s="1455"/>
      <c r="XC11" s="1455"/>
      <c r="XD11" s="1455"/>
      <c r="XE11" s="1455"/>
      <c r="XF11" s="1455"/>
      <c r="XG11" s="1455"/>
      <c r="XH11" s="1455"/>
      <c r="XI11" s="1455"/>
      <c r="XJ11" s="1455"/>
      <c r="XK11" s="1455"/>
      <c r="XL11" s="1455"/>
      <c r="XM11" s="1455"/>
      <c r="XN11" s="1455"/>
      <c r="XO11" s="1455"/>
      <c r="XP11" s="1455"/>
      <c r="XQ11" s="1455"/>
      <c r="XR11" s="1455"/>
      <c r="XS11" s="1455"/>
      <c r="XT11" s="1455"/>
      <c r="XU11" s="1455"/>
      <c r="XV11" s="1455"/>
      <c r="XW11" s="1455"/>
      <c r="XX11" s="1455"/>
      <c r="XY11" s="1455"/>
      <c r="XZ11" s="1455"/>
      <c r="YA11" s="1455"/>
      <c r="YB11" s="1455"/>
      <c r="YC11" s="1455"/>
      <c r="YD11" s="1455"/>
      <c r="YE11" s="1455"/>
      <c r="YF11" s="1455"/>
      <c r="YG11" s="1455"/>
      <c r="YH11" s="1455"/>
      <c r="YI11" s="1455"/>
      <c r="YJ11" s="1455"/>
      <c r="YK11" s="1455"/>
      <c r="YL11" s="1455"/>
      <c r="YM11" s="1455"/>
      <c r="YN11" s="1455"/>
      <c r="YO11" s="1455"/>
      <c r="YP11" s="1455"/>
      <c r="YQ11" s="1455"/>
      <c r="YR11" s="1455"/>
      <c r="YS11" s="1455"/>
      <c r="YT11" s="1455"/>
      <c r="YU11" s="1455"/>
      <c r="YV11" s="1455"/>
      <c r="YW11" s="1455"/>
      <c r="YX11" s="1455"/>
      <c r="YY11" s="1455"/>
      <c r="YZ11" s="1455"/>
      <c r="ZA11" s="1455"/>
      <c r="ZB11" s="1455"/>
      <c r="ZC11" s="1455"/>
      <c r="ZD11" s="1455"/>
      <c r="ZE11" s="1455"/>
      <c r="ZF11" s="1455"/>
      <c r="ZG11" s="1455"/>
      <c r="ZH11" s="1455"/>
      <c r="ZI11" s="1455"/>
      <c r="ZJ11" s="1455"/>
      <c r="ZK11" s="1455"/>
      <c r="ZL11" s="1455"/>
      <c r="ZM11" s="1455"/>
      <c r="ZN11" s="1455"/>
      <c r="ZO11" s="1455"/>
      <c r="ZP11" s="1455"/>
      <c r="ZQ11" s="1455"/>
      <c r="ZR11" s="1455"/>
      <c r="ZS11" s="1455"/>
      <c r="ZT11" s="1455"/>
      <c r="ZU11" s="1455"/>
      <c r="ZV11" s="1455"/>
      <c r="ZW11" s="1455"/>
      <c r="ZX11" s="1455"/>
      <c r="ZY11" s="1455"/>
      <c r="ZZ11" s="1455"/>
      <c r="AAA11" s="1455"/>
      <c r="AAB11" s="1455"/>
      <c r="AAC11" s="1455"/>
      <c r="AAD11" s="1455"/>
      <c r="AAE11" s="1455"/>
      <c r="AAF11" s="1455"/>
      <c r="AAG11" s="1455"/>
      <c r="AAH11" s="1455"/>
      <c r="AAI11" s="1455"/>
      <c r="AAJ11" s="1455"/>
      <c r="AAK11" s="1455"/>
      <c r="AAL11" s="1455"/>
      <c r="AAM11" s="1455"/>
      <c r="AAN11" s="1455"/>
      <c r="AAO11" s="1455"/>
      <c r="AAP11" s="1455"/>
      <c r="AAQ11" s="1455"/>
      <c r="AAR11" s="1455"/>
      <c r="AAS11" s="1455"/>
      <c r="AAT11" s="1455"/>
      <c r="AAU11" s="1455"/>
      <c r="AAV11" s="1455"/>
      <c r="AAW11" s="1455"/>
      <c r="AAX11" s="1455"/>
      <c r="AAY11" s="1455"/>
      <c r="AAZ11" s="1455"/>
      <c r="ABA11" s="1455"/>
      <c r="ABB11" s="1455"/>
      <c r="ABC11" s="1455"/>
      <c r="ABD11" s="1455"/>
      <c r="ABE11" s="1455"/>
      <c r="ABF11" s="1455"/>
      <c r="ABG11" s="1455"/>
      <c r="ABH11" s="1455"/>
      <c r="ABI11" s="1455"/>
      <c r="ABJ11" s="1455"/>
      <c r="ABK11" s="1455"/>
      <c r="ABL11" s="1455"/>
      <c r="ABM11" s="1455"/>
      <c r="ABN11" s="1455"/>
      <c r="ABO11" s="1455"/>
      <c r="ABP11" s="1455"/>
      <c r="ABQ11" s="1455"/>
      <c r="ABR11" s="1455"/>
      <c r="ABS11" s="1455"/>
      <c r="ABT11" s="1455"/>
      <c r="ABU11" s="1455"/>
      <c r="ABV11" s="1455"/>
      <c r="ABW11" s="1455"/>
      <c r="ABX11" s="1455"/>
      <c r="ABY11" s="1455"/>
      <c r="ABZ11" s="1455"/>
      <c r="ACA11" s="1455"/>
      <c r="ACB11" s="1455"/>
      <c r="ACC11" s="1455"/>
      <c r="ACD11" s="1455"/>
      <c r="ACE11" s="1455"/>
      <c r="ACF11" s="1455"/>
      <c r="ACG11" s="1455"/>
      <c r="ACH11" s="1455"/>
      <c r="ACI11" s="1455"/>
      <c r="ACJ11" s="1455"/>
      <c r="ACK11" s="1455"/>
      <c r="ACL11" s="1455"/>
      <c r="ACM11" s="1455"/>
      <c r="ACN11" s="1455"/>
      <c r="ACO11" s="1455"/>
      <c r="ACP11" s="1455"/>
      <c r="ACQ11" s="1455"/>
      <c r="ACR11" s="1455"/>
      <c r="ACS11" s="1455"/>
      <c r="ACT11" s="1455"/>
      <c r="ACU11" s="1455"/>
      <c r="ACV11" s="1455"/>
      <c r="ACW11" s="1455"/>
      <c r="ACX11" s="1455"/>
      <c r="ACY11" s="1455"/>
      <c r="ACZ11" s="1455"/>
      <c r="ADA11" s="1455"/>
      <c r="ADB11" s="1455"/>
      <c r="ADC11" s="1455"/>
      <c r="ADD11" s="1455"/>
      <c r="ADE11" s="1455"/>
      <c r="ADF11" s="1455"/>
      <c r="ADG11" s="1455"/>
      <c r="ADH11" s="1455"/>
      <c r="ADI11" s="1455"/>
      <c r="ADJ11" s="1455"/>
      <c r="ADK11" s="1455"/>
      <c r="ADL11" s="1455"/>
      <c r="ADM11" s="1455"/>
      <c r="ADN11" s="1455"/>
      <c r="ADO11" s="1455"/>
      <c r="ADP11" s="1455"/>
      <c r="ADQ11" s="1455"/>
      <c r="ADR11" s="1455"/>
      <c r="ADS11" s="1455"/>
      <c r="ADT11" s="1455"/>
      <c r="ADU11" s="1455"/>
      <c r="ADV11" s="1455"/>
      <c r="ADW11" s="1455"/>
      <c r="ADX11" s="1455"/>
      <c r="ADY11" s="1455"/>
      <c r="ADZ11" s="1455"/>
      <c r="AEA11" s="1455"/>
      <c r="AEB11" s="1455"/>
      <c r="AEC11" s="1455"/>
      <c r="AED11" s="1455"/>
      <c r="AEE11" s="1455"/>
      <c r="AEF11" s="1455"/>
      <c r="AEG11" s="1455"/>
      <c r="AEH11" s="1455"/>
      <c r="AEI11" s="1455"/>
      <c r="AEJ11" s="1455"/>
      <c r="AEK11" s="1455"/>
      <c r="AEL11" s="1455"/>
      <c r="AEM11" s="1455"/>
      <c r="AEN11" s="1455"/>
      <c r="AEO11" s="1455"/>
      <c r="AEP11" s="1455"/>
      <c r="AEQ11" s="1455"/>
      <c r="AER11" s="1455"/>
      <c r="AES11" s="1455"/>
      <c r="AET11" s="1455"/>
      <c r="AEU11" s="1455"/>
      <c r="AEV11" s="1455"/>
      <c r="AEW11" s="1455"/>
      <c r="AEX11" s="1455"/>
      <c r="AEY11" s="1455"/>
      <c r="AEZ11" s="1455"/>
      <c r="AFA11" s="1455"/>
      <c r="AFB11" s="1455"/>
      <c r="AFC11" s="1455"/>
      <c r="AFD11" s="1455"/>
      <c r="AFE11" s="1455"/>
      <c r="AFF11" s="1455"/>
      <c r="AFG11" s="1455"/>
      <c r="AFH11" s="1455"/>
      <c r="AFI11" s="1455"/>
      <c r="AFJ11" s="1455"/>
      <c r="AFK11" s="1455"/>
      <c r="AFL11" s="1455"/>
      <c r="AFM11" s="1455"/>
      <c r="AFN11" s="1455"/>
      <c r="AFO11" s="1455"/>
      <c r="AFP11" s="1455"/>
      <c r="AFQ11" s="1455"/>
      <c r="AFR11" s="1455"/>
      <c r="AFS11" s="1455"/>
      <c r="AFT11" s="1455"/>
      <c r="AFU11" s="1455"/>
      <c r="AFV11" s="1455"/>
      <c r="AFW11" s="1455"/>
      <c r="AFX11" s="1455"/>
      <c r="AFY11" s="1455"/>
      <c r="AFZ11" s="1455"/>
      <c r="AGA11" s="1455"/>
      <c r="AGB11" s="1455"/>
      <c r="AGC11" s="1455"/>
      <c r="AGD11" s="1455"/>
      <c r="AGE11" s="1455"/>
      <c r="AGF11" s="1455"/>
      <c r="AGG11" s="1455"/>
      <c r="AGH11" s="1455"/>
      <c r="AGI11" s="1455"/>
      <c r="AGJ11" s="1455"/>
      <c r="AGK11" s="1455"/>
      <c r="AGL11" s="1455"/>
      <c r="AGM11" s="1455"/>
      <c r="AGN11" s="1455"/>
      <c r="AGO11" s="1455"/>
      <c r="AGP11" s="1455"/>
      <c r="AGQ11" s="1455"/>
      <c r="AGR11" s="1455"/>
      <c r="AGS11" s="1455"/>
      <c r="AGT11" s="1455"/>
      <c r="AGU11" s="1455"/>
      <c r="AGV11" s="1455"/>
      <c r="AGW11" s="1455"/>
      <c r="AGX11" s="1455"/>
      <c r="AGY11" s="1455"/>
      <c r="AGZ11" s="1455"/>
      <c r="AHA11" s="1455"/>
      <c r="AHB11" s="1455"/>
      <c r="AHC11" s="1455"/>
      <c r="AHD11" s="1455"/>
      <c r="AHE11" s="1455"/>
      <c r="AHF11" s="1455"/>
      <c r="AHG11" s="1455"/>
      <c r="AHH11" s="1455"/>
      <c r="AHI11" s="1455"/>
      <c r="AHJ11" s="1455"/>
      <c r="AHK11" s="1455"/>
      <c r="AHL11" s="1455"/>
      <c r="AHM11" s="1455"/>
      <c r="AHN11" s="1455"/>
      <c r="AHO11" s="1455"/>
      <c r="AHP11" s="1455"/>
      <c r="AHQ11" s="1455"/>
      <c r="AHR11" s="1455"/>
      <c r="AHS11" s="1455"/>
      <c r="AHT11" s="1455"/>
      <c r="AHU11" s="1455"/>
      <c r="AHV11" s="1455"/>
      <c r="AHW11" s="1455"/>
      <c r="AHX11" s="1455"/>
      <c r="AHY11" s="1455"/>
      <c r="AHZ11" s="1455"/>
      <c r="AIA11" s="1455"/>
      <c r="AIB11" s="1455"/>
      <c r="AIC11" s="1455"/>
      <c r="AID11" s="1455"/>
      <c r="AIE11" s="1455"/>
      <c r="AIF11" s="1455"/>
      <c r="AIG11" s="1455"/>
      <c r="AIH11" s="1455"/>
      <c r="AII11" s="1455"/>
      <c r="AIJ11" s="1455"/>
      <c r="AIK11" s="1455"/>
      <c r="AIL11" s="1455"/>
      <c r="AIM11" s="1455"/>
      <c r="AIN11" s="1455"/>
      <c r="AIO11" s="1455"/>
      <c r="AIP11" s="1455"/>
      <c r="AIQ11" s="1455"/>
      <c r="AIR11" s="1455"/>
      <c r="AIS11" s="1455"/>
      <c r="AIT11" s="1455"/>
      <c r="AIU11" s="1455"/>
      <c r="AIV11" s="1455"/>
      <c r="AIW11" s="1455"/>
      <c r="AIX11" s="1455"/>
      <c r="AIY11" s="1455"/>
      <c r="AIZ11" s="1455"/>
      <c r="AJA11" s="1455"/>
      <c r="AJB11" s="1455"/>
      <c r="AJC11" s="1455"/>
      <c r="AJD11" s="1455"/>
      <c r="AJE11" s="1455"/>
      <c r="AJF11" s="1455"/>
      <c r="AJG11" s="1455"/>
      <c r="AJH11" s="1455"/>
      <c r="AJI11" s="1455"/>
      <c r="AJJ11" s="1455"/>
      <c r="AJK11" s="1455"/>
      <c r="AJL11" s="1455"/>
      <c r="AJM11" s="1455"/>
      <c r="AJN11" s="1455"/>
      <c r="AJO11" s="1455"/>
      <c r="AJP11" s="1455"/>
      <c r="AJQ11" s="1455"/>
      <c r="AJR11" s="1455"/>
      <c r="AJS11" s="1455"/>
      <c r="AJT11" s="1455"/>
      <c r="AJU11" s="1455"/>
      <c r="AJV11" s="1455"/>
      <c r="AJW11" s="1455"/>
      <c r="AJX11" s="1455"/>
      <c r="AJY11" s="1455"/>
      <c r="AJZ11" s="1455"/>
      <c r="AKA11" s="1455"/>
      <c r="AKB11" s="1455"/>
      <c r="AKC11" s="1455"/>
      <c r="AKD11" s="1455"/>
      <c r="AKE11" s="1455"/>
      <c r="AKF11" s="1455"/>
    </row>
    <row r="12" spans="1:968" s="685" customFormat="1">
      <c r="A12" s="707" t="s">
        <v>182</v>
      </c>
      <c r="B12" s="829" t="s">
        <v>183</v>
      </c>
      <c r="C12" s="708">
        <f t="shared" si="0"/>
        <v>0.10818062732992779</v>
      </c>
      <c r="D12" s="709">
        <f>'G217 MFExisting'!E10</f>
        <v>28.167568786648623</v>
      </c>
      <c r="E12" s="710" t="s">
        <v>205</v>
      </c>
      <c r="F12" s="709">
        <f>'G217 MFExisting'!L10</f>
        <v>17736</v>
      </c>
      <c r="G12" s="711">
        <f>'G217 MFExisting'!N10</f>
        <v>69968</v>
      </c>
      <c r="H12" s="711">
        <f>'G217 MFExisting'!O10</f>
        <v>48115</v>
      </c>
      <c r="I12" s="711">
        <f>'G217 MFExisting'!P10</f>
        <v>14200</v>
      </c>
      <c r="J12" s="712">
        <f t="shared" si="5"/>
        <v>62315</v>
      </c>
      <c r="K12" s="713">
        <v>0</v>
      </c>
      <c r="L12" s="713">
        <f t="shared" si="1"/>
        <v>118083</v>
      </c>
      <c r="M12" s="713">
        <f>L12+K12+I12</f>
        <v>132283</v>
      </c>
      <c r="N12" s="714">
        <f>'G217 MFExisting'!U10</f>
        <v>195794.96470379998</v>
      </c>
      <c r="O12" s="714">
        <f t="shared" si="2"/>
        <v>109538.96103896103</v>
      </c>
      <c r="P12" s="714">
        <f t="shared" si="3"/>
        <v>122711.50278293135</v>
      </c>
      <c r="Q12" s="714">
        <f>'G217 MFExisting'!Z10</f>
        <v>94401.957623868599</v>
      </c>
      <c r="R12" s="1377">
        <f t="shared" si="4"/>
        <v>181627.98209999996</v>
      </c>
      <c r="S12" s="706">
        <f t="shared" si="6"/>
        <v>0.86181169447363593</v>
      </c>
      <c r="T12" s="706">
        <f t="shared" si="7"/>
        <v>2.2494218835551836</v>
      </c>
      <c r="U12" s="706">
        <f t="shared" si="8"/>
        <v>2.3263518823596634</v>
      </c>
      <c r="W12" s="1456"/>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c r="IW12" s="1455"/>
      <c r="IX12" s="1455"/>
      <c r="IY12" s="1455"/>
      <c r="IZ12" s="1455"/>
      <c r="JA12" s="1455"/>
      <c r="JB12" s="1455"/>
      <c r="JC12" s="1455"/>
      <c r="JD12" s="1455"/>
      <c r="JE12" s="1455"/>
      <c r="JF12" s="1455"/>
      <c r="JG12" s="1455"/>
      <c r="JH12" s="1455"/>
      <c r="JI12" s="1455"/>
      <c r="JJ12" s="1455"/>
      <c r="JK12" s="1455"/>
      <c r="JL12" s="1455"/>
      <c r="JM12" s="1455"/>
      <c r="JN12" s="1455"/>
      <c r="JO12" s="1455"/>
      <c r="JP12" s="1455"/>
      <c r="JQ12" s="1455"/>
      <c r="JR12" s="1455"/>
      <c r="JS12" s="1455"/>
      <c r="JT12" s="1455"/>
      <c r="JU12" s="1455"/>
      <c r="JV12" s="1455"/>
      <c r="JW12" s="1455"/>
      <c r="JX12" s="1455"/>
      <c r="JY12" s="1455"/>
      <c r="JZ12" s="1455"/>
      <c r="KA12" s="1455"/>
      <c r="KB12" s="1455"/>
      <c r="KC12" s="1455"/>
      <c r="KD12" s="1455"/>
      <c r="KE12" s="1455"/>
      <c r="KF12" s="1455"/>
      <c r="KG12" s="1455"/>
      <c r="KH12" s="1455"/>
      <c r="KI12" s="1455"/>
      <c r="KJ12" s="1455"/>
      <c r="KK12" s="1455"/>
      <c r="KL12" s="1455"/>
      <c r="KM12" s="1455"/>
      <c r="KN12" s="1455"/>
      <c r="KO12" s="1455"/>
      <c r="KP12" s="1455"/>
      <c r="KQ12" s="1455"/>
      <c r="KR12" s="1455"/>
      <c r="KS12" s="1455"/>
      <c r="KT12" s="1455"/>
      <c r="KU12" s="1455"/>
      <c r="KV12" s="1455"/>
      <c r="KW12" s="1455"/>
      <c r="KX12" s="1455"/>
      <c r="KY12" s="1455"/>
      <c r="KZ12" s="1455"/>
      <c r="LA12" s="1455"/>
      <c r="LB12" s="1455"/>
      <c r="LC12" s="1455"/>
      <c r="LD12" s="1455"/>
      <c r="LE12" s="1455"/>
      <c r="LF12" s="1455"/>
      <c r="LG12" s="1455"/>
      <c r="LH12" s="1455"/>
      <c r="LI12" s="1455"/>
      <c r="LJ12" s="1455"/>
      <c r="LK12" s="1455"/>
      <c r="LL12" s="1455"/>
      <c r="LM12" s="1455"/>
      <c r="LN12" s="1455"/>
      <c r="LO12" s="1455"/>
      <c r="LP12" s="1455"/>
      <c r="LQ12" s="1455"/>
      <c r="LR12" s="1455"/>
      <c r="LS12" s="1455"/>
      <c r="LT12" s="1455"/>
      <c r="LU12" s="1455"/>
      <c r="LV12" s="1455"/>
      <c r="LW12" s="1455"/>
      <c r="LX12" s="1455"/>
      <c r="LY12" s="1455"/>
      <c r="LZ12" s="1455"/>
      <c r="MA12" s="1455"/>
      <c r="MB12" s="1455"/>
      <c r="MC12" s="1455"/>
      <c r="MD12" s="1455"/>
      <c r="ME12" s="1455"/>
      <c r="MF12" s="1455"/>
      <c r="MG12" s="1455"/>
      <c r="MH12" s="1455"/>
      <c r="MI12" s="1455"/>
      <c r="MJ12" s="1455"/>
      <c r="MK12" s="1455"/>
      <c r="ML12" s="1455"/>
      <c r="MM12" s="1455"/>
      <c r="MN12" s="1455"/>
      <c r="MO12" s="1455"/>
      <c r="MP12" s="1455"/>
      <c r="MQ12" s="1455"/>
      <c r="MR12" s="1455"/>
      <c r="MS12" s="1455"/>
      <c r="MT12" s="1455"/>
      <c r="MU12" s="1455"/>
      <c r="MV12" s="1455"/>
      <c r="MW12" s="1455"/>
      <c r="MX12" s="1455"/>
      <c r="MY12" s="1455"/>
      <c r="MZ12" s="1455"/>
      <c r="NA12" s="1455"/>
      <c r="NB12" s="1455"/>
      <c r="NC12" s="1455"/>
      <c r="ND12" s="1455"/>
      <c r="NE12" s="1455"/>
      <c r="NF12" s="1455"/>
      <c r="NG12" s="1455"/>
      <c r="NH12" s="1455"/>
      <c r="NI12" s="1455"/>
      <c r="NJ12" s="1455"/>
      <c r="NK12" s="1455"/>
      <c r="NL12" s="1455"/>
      <c r="NM12" s="1455"/>
      <c r="NN12" s="1455"/>
      <c r="NO12" s="1455"/>
      <c r="NP12" s="1455"/>
      <c r="NQ12" s="1455"/>
      <c r="NR12" s="1455"/>
      <c r="NS12" s="1455"/>
      <c r="NT12" s="1455"/>
      <c r="NU12" s="1455"/>
      <c r="NV12" s="1455"/>
      <c r="NW12" s="1455"/>
      <c r="NX12" s="1455"/>
      <c r="NY12" s="1455"/>
      <c r="NZ12" s="1455"/>
      <c r="OA12" s="1455"/>
      <c r="OB12" s="1455"/>
      <c r="OC12" s="1455"/>
      <c r="OD12" s="1455"/>
      <c r="OE12" s="1455"/>
      <c r="OF12" s="1455"/>
      <c r="OG12" s="1455"/>
      <c r="OH12" s="1455"/>
      <c r="OI12" s="1455"/>
      <c r="OJ12" s="1455"/>
      <c r="OK12" s="1455"/>
      <c r="OL12" s="1455"/>
      <c r="OM12" s="1455"/>
      <c r="ON12" s="1455"/>
      <c r="OO12" s="1455"/>
      <c r="OP12" s="1455"/>
      <c r="OQ12" s="1455"/>
      <c r="OR12" s="1455"/>
      <c r="OS12" s="1455"/>
      <c r="OT12" s="1455"/>
      <c r="OU12" s="1455"/>
      <c r="OV12" s="1455"/>
      <c r="OW12" s="1455"/>
      <c r="OX12" s="1455"/>
      <c r="OY12" s="1455"/>
      <c r="OZ12" s="1455"/>
      <c r="PA12" s="1455"/>
      <c r="PB12" s="1455"/>
      <c r="PC12" s="1455"/>
      <c r="PD12" s="1455"/>
      <c r="PE12" s="1455"/>
      <c r="PF12" s="1455"/>
      <c r="PG12" s="1455"/>
      <c r="PH12" s="1455"/>
      <c r="PI12" s="1455"/>
      <c r="PJ12" s="1455"/>
      <c r="PK12" s="1455"/>
      <c r="PL12" s="1455"/>
      <c r="PM12" s="1455"/>
      <c r="PN12" s="1455"/>
      <c r="PO12" s="1455"/>
      <c r="PP12" s="1455"/>
      <c r="PQ12" s="1455"/>
      <c r="PR12" s="1455"/>
      <c r="PS12" s="1455"/>
      <c r="PT12" s="1455"/>
      <c r="PU12" s="1455"/>
      <c r="PV12" s="1455"/>
      <c r="PW12" s="1455"/>
      <c r="PX12" s="1455"/>
      <c r="PY12" s="1455"/>
      <c r="PZ12" s="1455"/>
      <c r="QA12" s="1455"/>
      <c r="QB12" s="1455"/>
      <c r="QC12" s="1455"/>
      <c r="QD12" s="1455"/>
      <c r="QE12" s="1455"/>
      <c r="QF12" s="1455"/>
      <c r="QG12" s="1455"/>
      <c r="QH12" s="1455"/>
      <c r="QI12" s="1455"/>
      <c r="QJ12" s="1455"/>
      <c r="QK12" s="1455"/>
      <c r="QL12" s="1455"/>
      <c r="QM12" s="1455"/>
      <c r="QN12" s="1455"/>
      <c r="QO12" s="1455"/>
      <c r="QP12" s="1455"/>
      <c r="QQ12" s="1455"/>
      <c r="QR12" s="1455"/>
      <c r="QS12" s="1455"/>
      <c r="QT12" s="1455"/>
      <c r="QU12" s="1455"/>
      <c r="QV12" s="1455"/>
      <c r="QW12" s="1455"/>
      <c r="QX12" s="1455"/>
      <c r="QY12" s="1455"/>
      <c r="QZ12" s="1455"/>
      <c r="RA12" s="1455"/>
      <c r="RB12" s="1455"/>
      <c r="RC12" s="1455"/>
      <c r="RD12" s="1455"/>
      <c r="RE12" s="1455"/>
      <c r="RF12" s="1455"/>
      <c r="RG12" s="1455"/>
      <c r="RH12" s="1455"/>
      <c r="RI12" s="1455"/>
      <c r="RJ12" s="1455"/>
      <c r="RK12" s="1455"/>
      <c r="RL12" s="1455"/>
      <c r="RM12" s="1455"/>
      <c r="RN12" s="1455"/>
      <c r="RO12" s="1455"/>
      <c r="RP12" s="1455"/>
      <c r="RQ12" s="1455"/>
      <c r="RR12" s="1455"/>
      <c r="RS12" s="1455"/>
      <c r="RT12" s="1455"/>
      <c r="RU12" s="1455"/>
      <c r="RV12" s="1455"/>
      <c r="RW12" s="1455"/>
      <c r="RX12" s="1455"/>
      <c r="RY12" s="1455"/>
      <c r="RZ12" s="1455"/>
      <c r="SA12" s="1455"/>
      <c r="SB12" s="1455"/>
      <c r="SC12" s="1455"/>
      <c r="SD12" s="1455"/>
      <c r="SE12" s="1455"/>
      <c r="SF12" s="1455"/>
      <c r="SG12" s="1455"/>
      <c r="SH12" s="1455"/>
      <c r="SI12" s="1455"/>
      <c r="SJ12" s="1455"/>
      <c r="SK12" s="1455"/>
      <c r="SL12" s="1455"/>
      <c r="SM12" s="1455"/>
      <c r="SN12" s="1455"/>
      <c r="SO12" s="1455"/>
      <c r="SP12" s="1455"/>
      <c r="SQ12" s="1455"/>
      <c r="SR12" s="1455"/>
      <c r="SS12" s="1455"/>
      <c r="ST12" s="1455"/>
      <c r="SU12" s="1455"/>
      <c r="SV12" s="1455"/>
      <c r="SW12" s="1455"/>
      <c r="SX12" s="1455"/>
      <c r="SY12" s="1455"/>
      <c r="SZ12" s="1455"/>
      <c r="TA12" s="1455"/>
      <c r="TB12" s="1455"/>
      <c r="TC12" s="1455"/>
      <c r="TD12" s="1455"/>
      <c r="TE12" s="1455"/>
      <c r="TF12" s="1455"/>
      <c r="TG12" s="1455"/>
      <c r="TH12" s="1455"/>
      <c r="TI12" s="1455"/>
      <c r="TJ12" s="1455"/>
      <c r="TK12" s="1455"/>
      <c r="TL12" s="1455"/>
      <c r="TM12" s="1455"/>
      <c r="TN12" s="1455"/>
      <c r="TO12" s="1455"/>
      <c r="TP12" s="1455"/>
      <c r="TQ12" s="1455"/>
      <c r="TR12" s="1455"/>
      <c r="TS12" s="1455"/>
      <c r="TT12" s="1455"/>
      <c r="TU12" s="1455"/>
      <c r="TV12" s="1455"/>
      <c r="TW12" s="1455"/>
      <c r="TX12" s="1455"/>
      <c r="TY12" s="1455"/>
      <c r="TZ12" s="1455"/>
      <c r="UA12" s="1455"/>
      <c r="UB12" s="1455"/>
      <c r="UC12" s="1455"/>
      <c r="UD12" s="1455"/>
      <c r="UE12" s="1455"/>
      <c r="UF12" s="1455"/>
      <c r="UG12" s="1455"/>
      <c r="UH12" s="1455"/>
      <c r="UI12" s="1455"/>
      <c r="UJ12" s="1455"/>
      <c r="UK12" s="1455"/>
      <c r="UL12" s="1455"/>
      <c r="UM12" s="1455"/>
      <c r="UN12" s="1455"/>
      <c r="UO12" s="1455"/>
      <c r="UP12" s="1455"/>
      <c r="UQ12" s="1455"/>
      <c r="UR12" s="1455"/>
      <c r="US12" s="1455"/>
      <c r="UT12" s="1455"/>
      <c r="UU12" s="1455"/>
      <c r="UV12" s="1455"/>
      <c r="UW12" s="1455"/>
      <c r="UX12" s="1455"/>
      <c r="UY12" s="1455"/>
      <c r="UZ12" s="1455"/>
      <c r="VA12" s="1455"/>
      <c r="VB12" s="1455"/>
      <c r="VC12" s="1455"/>
      <c r="VD12" s="1455"/>
      <c r="VE12" s="1455"/>
      <c r="VF12" s="1455"/>
      <c r="VG12" s="1455"/>
      <c r="VH12" s="1455"/>
      <c r="VI12" s="1455"/>
      <c r="VJ12" s="1455"/>
      <c r="VK12" s="1455"/>
      <c r="VL12" s="1455"/>
      <c r="VM12" s="1455"/>
      <c r="VN12" s="1455"/>
      <c r="VO12" s="1455"/>
      <c r="VP12" s="1455"/>
      <c r="VQ12" s="1455"/>
      <c r="VR12" s="1455"/>
      <c r="VS12" s="1455"/>
      <c r="VT12" s="1455"/>
      <c r="VU12" s="1455"/>
      <c r="VV12" s="1455"/>
      <c r="VW12" s="1455"/>
      <c r="VX12" s="1455"/>
      <c r="VY12" s="1455"/>
      <c r="VZ12" s="1455"/>
      <c r="WA12" s="1455"/>
      <c r="WB12" s="1455"/>
      <c r="WC12" s="1455"/>
      <c r="WD12" s="1455"/>
      <c r="WE12" s="1455"/>
      <c r="WF12" s="1455"/>
      <c r="WG12" s="1455"/>
      <c r="WH12" s="1455"/>
      <c r="WI12" s="1455"/>
      <c r="WJ12" s="1455"/>
      <c r="WK12" s="1455"/>
      <c r="WL12" s="1455"/>
      <c r="WM12" s="1455"/>
      <c r="WN12" s="1455"/>
      <c r="WO12" s="1455"/>
      <c r="WP12" s="1455"/>
      <c r="WQ12" s="1455"/>
      <c r="WR12" s="1455"/>
      <c r="WS12" s="1455"/>
      <c r="WT12" s="1455"/>
      <c r="WU12" s="1455"/>
      <c r="WV12" s="1455"/>
      <c r="WW12" s="1455"/>
      <c r="WX12" s="1455"/>
      <c r="WY12" s="1455"/>
      <c r="WZ12" s="1455"/>
      <c r="XA12" s="1455"/>
      <c r="XB12" s="1455"/>
      <c r="XC12" s="1455"/>
      <c r="XD12" s="1455"/>
      <c r="XE12" s="1455"/>
      <c r="XF12" s="1455"/>
      <c r="XG12" s="1455"/>
      <c r="XH12" s="1455"/>
      <c r="XI12" s="1455"/>
      <c r="XJ12" s="1455"/>
      <c r="XK12" s="1455"/>
      <c r="XL12" s="1455"/>
      <c r="XM12" s="1455"/>
      <c r="XN12" s="1455"/>
      <c r="XO12" s="1455"/>
      <c r="XP12" s="1455"/>
      <c r="XQ12" s="1455"/>
      <c r="XR12" s="1455"/>
      <c r="XS12" s="1455"/>
      <c r="XT12" s="1455"/>
      <c r="XU12" s="1455"/>
      <c r="XV12" s="1455"/>
      <c r="XW12" s="1455"/>
      <c r="XX12" s="1455"/>
      <c r="XY12" s="1455"/>
      <c r="XZ12" s="1455"/>
      <c r="YA12" s="1455"/>
      <c r="YB12" s="1455"/>
      <c r="YC12" s="1455"/>
      <c r="YD12" s="1455"/>
      <c r="YE12" s="1455"/>
      <c r="YF12" s="1455"/>
      <c r="YG12" s="1455"/>
      <c r="YH12" s="1455"/>
      <c r="YI12" s="1455"/>
      <c r="YJ12" s="1455"/>
      <c r="YK12" s="1455"/>
      <c r="YL12" s="1455"/>
      <c r="YM12" s="1455"/>
      <c r="YN12" s="1455"/>
      <c r="YO12" s="1455"/>
      <c r="YP12" s="1455"/>
      <c r="YQ12" s="1455"/>
      <c r="YR12" s="1455"/>
      <c r="YS12" s="1455"/>
      <c r="YT12" s="1455"/>
      <c r="YU12" s="1455"/>
      <c r="YV12" s="1455"/>
      <c r="YW12" s="1455"/>
      <c r="YX12" s="1455"/>
      <c r="YY12" s="1455"/>
      <c r="YZ12" s="1455"/>
      <c r="ZA12" s="1455"/>
      <c r="ZB12" s="1455"/>
      <c r="ZC12" s="1455"/>
      <c r="ZD12" s="1455"/>
      <c r="ZE12" s="1455"/>
      <c r="ZF12" s="1455"/>
      <c r="ZG12" s="1455"/>
      <c r="ZH12" s="1455"/>
      <c r="ZI12" s="1455"/>
      <c r="ZJ12" s="1455"/>
      <c r="ZK12" s="1455"/>
      <c r="ZL12" s="1455"/>
      <c r="ZM12" s="1455"/>
      <c r="ZN12" s="1455"/>
      <c r="ZO12" s="1455"/>
      <c r="ZP12" s="1455"/>
      <c r="ZQ12" s="1455"/>
      <c r="ZR12" s="1455"/>
      <c r="ZS12" s="1455"/>
      <c r="ZT12" s="1455"/>
      <c r="ZU12" s="1455"/>
      <c r="ZV12" s="1455"/>
      <c r="ZW12" s="1455"/>
      <c r="ZX12" s="1455"/>
      <c r="ZY12" s="1455"/>
      <c r="ZZ12" s="1455"/>
      <c r="AAA12" s="1455"/>
      <c r="AAB12" s="1455"/>
      <c r="AAC12" s="1455"/>
      <c r="AAD12" s="1455"/>
      <c r="AAE12" s="1455"/>
      <c r="AAF12" s="1455"/>
      <c r="AAG12" s="1455"/>
      <c r="AAH12" s="1455"/>
      <c r="AAI12" s="1455"/>
      <c r="AAJ12" s="1455"/>
      <c r="AAK12" s="1455"/>
      <c r="AAL12" s="1455"/>
      <c r="AAM12" s="1455"/>
      <c r="AAN12" s="1455"/>
      <c r="AAO12" s="1455"/>
      <c r="AAP12" s="1455"/>
      <c r="AAQ12" s="1455"/>
      <c r="AAR12" s="1455"/>
      <c r="AAS12" s="1455"/>
      <c r="AAT12" s="1455"/>
      <c r="AAU12" s="1455"/>
      <c r="AAV12" s="1455"/>
      <c r="AAW12" s="1455"/>
      <c r="AAX12" s="1455"/>
      <c r="AAY12" s="1455"/>
      <c r="AAZ12" s="1455"/>
      <c r="ABA12" s="1455"/>
      <c r="ABB12" s="1455"/>
      <c r="ABC12" s="1455"/>
      <c r="ABD12" s="1455"/>
      <c r="ABE12" s="1455"/>
      <c r="ABF12" s="1455"/>
      <c r="ABG12" s="1455"/>
      <c r="ABH12" s="1455"/>
      <c r="ABI12" s="1455"/>
      <c r="ABJ12" s="1455"/>
      <c r="ABK12" s="1455"/>
      <c r="ABL12" s="1455"/>
      <c r="ABM12" s="1455"/>
      <c r="ABN12" s="1455"/>
      <c r="ABO12" s="1455"/>
      <c r="ABP12" s="1455"/>
      <c r="ABQ12" s="1455"/>
      <c r="ABR12" s="1455"/>
      <c r="ABS12" s="1455"/>
      <c r="ABT12" s="1455"/>
      <c r="ABU12" s="1455"/>
      <c r="ABV12" s="1455"/>
      <c r="ABW12" s="1455"/>
      <c r="ABX12" s="1455"/>
      <c r="ABY12" s="1455"/>
      <c r="ABZ12" s="1455"/>
      <c r="ACA12" s="1455"/>
      <c r="ACB12" s="1455"/>
      <c r="ACC12" s="1455"/>
      <c r="ACD12" s="1455"/>
      <c r="ACE12" s="1455"/>
      <c r="ACF12" s="1455"/>
      <c r="ACG12" s="1455"/>
      <c r="ACH12" s="1455"/>
      <c r="ACI12" s="1455"/>
      <c r="ACJ12" s="1455"/>
      <c r="ACK12" s="1455"/>
      <c r="ACL12" s="1455"/>
      <c r="ACM12" s="1455"/>
      <c r="ACN12" s="1455"/>
      <c r="ACO12" s="1455"/>
      <c r="ACP12" s="1455"/>
      <c r="ACQ12" s="1455"/>
      <c r="ACR12" s="1455"/>
      <c r="ACS12" s="1455"/>
      <c r="ACT12" s="1455"/>
      <c r="ACU12" s="1455"/>
      <c r="ACV12" s="1455"/>
      <c r="ACW12" s="1455"/>
      <c r="ACX12" s="1455"/>
      <c r="ACY12" s="1455"/>
      <c r="ACZ12" s="1455"/>
      <c r="ADA12" s="1455"/>
      <c r="ADB12" s="1455"/>
      <c r="ADC12" s="1455"/>
      <c r="ADD12" s="1455"/>
      <c r="ADE12" s="1455"/>
      <c r="ADF12" s="1455"/>
      <c r="ADG12" s="1455"/>
      <c r="ADH12" s="1455"/>
      <c r="ADI12" s="1455"/>
      <c r="ADJ12" s="1455"/>
      <c r="ADK12" s="1455"/>
      <c r="ADL12" s="1455"/>
      <c r="ADM12" s="1455"/>
      <c r="ADN12" s="1455"/>
      <c r="ADO12" s="1455"/>
      <c r="ADP12" s="1455"/>
      <c r="ADQ12" s="1455"/>
      <c r="ADR12" s="1455"/>
      <c r="ADS12" s="1455"/>
      <c r="ADT12" s="1455"/>
      <c r="ADU12" s="1455"/>
      <c r="ADV12" s="1455"/>
      <c r="ADW12" s="1455"/>
      <c r="ADX12" s="1455"/>
      <c r="ADY12" s="1455"/>
      <c r="ADZ12" s="1455"/>
      <c r="AEA12" s="1455"/>
      <c r="AEB12" s="1455"/>
      <c r="AEC12" s="1455"/>
      <c r="AED12" s="1455"/>
      <c r="AEE12" s="1455"/>
      <c r="AEF12" s="1455"/>
      <c r="AEG12" s="1455"/>
      <c r="AEH12" s="1455"/>
      <c r="AEI12" s="1455"/>
      <c r="AEJ12" s="1455"/>
      <c r="AEK12" s="1455"/>
      <c r="AEL12" s="1455"/>
      <c r="AEM12" s="1455"/>
      <c r="AEN12" s="1455"/>
      <c r="AEO12" s="1455"/>
      <c r="AEP12" s="1455"/>
      <c r="AEQ12" s="1455"/>
      <c r="AER12" s="1455"/>
      <c r="AES12" s="1455"/>
      <c r="AET12" s="1455"/>
      <c r="AEU12" s="1455"/>
      <c r="AEV12" s="1455"/>
      <c r="AEW12" s="1455"/>
      <c r="AEX12" s="1455"/>
      <c r="AEY12" s="1455"/>
      <c r="AEZ12" s="1455"/>
      <c r="AFA12" s="1455"/>
      <c r="AFB12" s="1455"/>
      <c r="AFC12" s="1455"/>
      <c r="AFD12" s="1455"/>
      <c r="AFE12" s="1455"/>
      <c r="AFF12" s="1455"/>
      <c r="AFG12" s="1455"/>
      <c r="AFH12" s="1455"/>
      <c r="AFI12" s="1455"/>
      <c r="AFJ12" s="1455"/>
      <c r="AFK12" s="1455"/>
      <c r="AFL12" s="1455"/>
      <c r="AFM12" s="1455"/>
      <c r="AFN12" s="1455"/>
      <c r="AFO12" s="1455"/>
      <c r="AFP12" s="1455"/>
      <c r="AFQ12" s="1455"/>
      <c r="AFR12" s="1455"/>
      <c r="AFS12" s="1455"/>
      <c r="AFT12" s="1455"/>
      <c r="AFU12" s="1455"/>
      <c r="AFV12" s="1455"/>
      <c r="AFW12" s="1455"/>
      <c r="AFX12" s="1455"/>
      <c r="AFY12" s="1455"/>
      <c r="AFZ12" s="1455"/>
      <c r="AGA12" s="1455"/>
      <c r="AGB12" s="1455"/>
      <c r="AGC12" s="1455"/>
      <c r="AGD12" s="1455"/>
      <c r="AGE12" s="1455"/>
      <c r="AGF12" s="1455"/>
      <c r="AGG12" s="1455"/>
      <c r="AGH12" s="1455"/>
      <c r="AGI12" s="1455"/>
      <c r="AGJ12" s="1455"/>
      <c r="AGK12" s="1455"/>
      <c r="AGL12" s="1455"/>
      <c r="AGM12" s="1455"/>
      <c r="AGN12" s="1455"/>
      <c r="AGO12" s="1455"/>
      <c r="AGP12" s="1455"/>
      <c r="AGQ12" s="1455"/>
      <c r="AGR12" s="1455"/>
      <c r="AGS12" s="1455"/>
      <c r="AGT12" s="1455"/>
      <c r="AGU12" s="1455"/>
      <c r="AGV12" s="1455"/>
      <c r="AGW12" s="1455"/>
      <c r="AGX12" s="1455"/>
      <c r="AGY12" s="1455"/>
      <c r="AGZ12" s="1455"/>
      <c r="AHA12" s="1455"/>
      <c r="AHB12" s="1455"/>
      <c r="AHC12" s="1455"/>
      <c r="AHD12" s="1455"/>
      <c r="AHE12" s="1455"/>
      <c r="AHF12" s="1455"/>
      <c r="AHG12" s="1455"/>
      <c r="AHH12" s="1455"/>
      <c r="AHI12" s="1455"/>
      <c r="AHJ12" s="1455"/>
      <c r="AHK12" s="1455"/>
      <c r="AHL12" s="1455"/>
      <c r="AHM12" s="1455"/>
      <c r="AHN12" s="1455"/>
      <c r="AHO12" s="1455"/>
      <c r="AHP12" s="1455"/>
      <c r="AHQ12" s="1455"/>
      <c r="AHR12" s="1455"/>
      <c r="AHS12" s="1455"/>
      <c r="AHT12" s="1455"/>
      <c r="AHU12" s="1455"/>
      <c r="AHV12" s="1455"/>
      <c r="AHW12" s="1455"/>
      <c r="AHX12" s="1455"/>
      <c r="AHY12" s="1455"/>
      <c r="AHZ12" s="1455"/>
      <c r="AIA12" s="1455"/>
      <c r="AIB12" s="1455"/>
      <c r="AIC12" s="1455"/>
      <c r="AID12" s="1455"/>
      <c r="AIE12" s="1455"/>
      <c r="AIF12" s="1455"/>
      <c r="AIG12" s="1455"/>
      <c r="AIH12" s="1455"/>
      <c r="AII12" s="1455"/>
      <c r="AIJ12" s="1455"/>
      <c r="AIK12" s="1455"/>
      <c r="AIL12" s="1455"/>
      <c r="AIM12" s="1455"/>
      <c r="AIN12" s="1455"/>
      <c r="AIO12" s="1455"/>
      <c r="AIP12" s="1455"/>
      <c r="AIQ12" s="1455"/>
      <c r="AIR12" s="1455"/>
      <c r="AIS12" s="1455"/>
      <c r="AIT12" s="1455"/>
      <c r="AIU12" s="1455"/>
      <c r="AIV12" s="1455"/>
      <c r="AIW12" s="1455"/>
      <c r="AIX12" s="1455"/>
      <c r="AIY12" s="1455"/>
      <c r="AIZ12" s="1455"/>
      <c r="AJA12" s="1455"/>
      <c r="AJB12" s="1455"/>
      <c r="AJC12" s="1455"/>
      <c r="AJD12" s="1455"/>
      <c r="AJE12" s="1455"/>
      <c r="AJF12" s="1455"/>
      <c r="AJG12" s="1455"/>
      <c r="AJH12" s="1455"/>
      <c r="AJI12" s="1455"/>
      <c r="AJJ12" s="1455"/>
      <c r="AJK12" s="1455"/>
      <c r="AJL12" s="1455"/>
      <c r="AJM12" s="1455"/>
      <c r="AJN12" s="1455"/>
      <c r="AJO12" s="1455"/>
      <c r="AJP12" s="1455"/>
      <c r="AJQ12" s="1455"/>
      <c r="AJR12" s="1455"/>
      <c r="AJS12" s="1455"/>
      <c r="AJT12" s="1455"/>
      <c r="AJU12" s="1455"/>
      <c r="AJV12" s="1455"/>
      <c r="AJW12" s="1455"/>
      <c r="AJX12" s="1455"/>
      <c r="AJY12" s="1455"/>
      <c r="AJZ12" s="1455"/>
      <c r="AKA12" s="1455"/>
      <c r="AKB12" s="1455"/>
      <c r="AKC12" s="1455"/>
      <c r="AKD12" s="1455"/>
      <c r="AKE12" s="1455"/>
      <c r="AKF12" s="1455"/>
    </row>
    <row r="13" spans="1:968" s="685" customFormat="1">
      <c r="A13" s="707" t="s">
        <v>184</v>
      </c>
      <c r="B13" s="829" t="s">
        <v>185</v>
      </c>
      <c r="C13" s="716">
        <f t="shared" si="0"/>
        <v>0.13366389089639294</v>
      </c>
      <c r="D13" s="717">
        <f>'G218 MFNC'!E15</f>
        <v>13.213980276502314</v>
      </c>
      <c r="E13" s="710" t="s">
        <v>205</v>
      </c>
      <c r="F13" s="709">
        <f>'G218 MFNC'!L15</f>
        <v>46712.80999999999</v>
      </c>
      <c r="G13" s="711">
        <f>'G218 MFNC'!N15</f>
        <v>74759.905930000008</v>
      </c>
      <c r="H13" s="711">
        <f>'G218 MFNC'!O15</f>
        <v>242206</v>
      </c>
      <c r="I13" s="711">
        <f>'G218 MFNC'!P15</f>
        <v>22944.080000000013</v>
      </c>
      <c r="J13" s="712">
        <f t="shared" si="5"/>
        <v>265150.08000000002</v>
      </c>
      <c r="K13" s="713">
        <v>0</v>
      </c>
      <c r="L13" s="713">
        <f t="shared" si="1"/>
        <v>316965.90593000001</v>
      </c>
      <c r="M13" s="713">
        <f>L13+K13+I13</f>
        <v>339909.98593000002</v>
      </c>
      <c r="N13" s="714">
        <f>'G218 MFNC'!U15</f>
        <v>145770</v>
      </c>
      <c r="O13" s="714">
        <f t="shared" si="2"/>
        <v>294031.45262523188</v>
      </c>
      <c r="P13" s="714">
        <f t="shared" si="3"/>
        <v>315315.38583487942</v>
      </c>
      <c r="Q13" s="714">
        <f>'G218 MFNC'!Z15</f>
        <v>205575.54650336833</v>
      </c>
      <c r="R13" s="1377">
        <f t="shared" si="4"/>
        <v>135222.6345083488</v>
      </c>
      <c r="S13" s="706">
        <f t="shared" si="6"/>
        <v>0.69916175520648083</v>
      </c>
      <c r="T13" s="706">
        <f t="shared" si="7"/>
        <v>1.0808168466291785</v>
      </c>
      <c r="U13" s="706">
        <f t="shared" si="8"/>
        <v>1.1460136482248424</v>
      </c>
      <c r="W13" s="1456"/>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5"/>
      <c r="IX13" s="1455"/>
      <c r="IY13" s="1455"/>
      <c r="IZ13" s="1455"/>
      <c r="JA13" s="1455"/>
      <c r="JB13" s="1455"/>
      <c r="JC13" s="1455"/>
      <c r="JD13" s="1455"/>
      <c r="JE13" s="1455"/>
      <c r="JF13" s="1455"/>
      <c r="JG13" s="1455"/>
      <c r="JH13" s="1455"/>
      <c r="JI13" s="1455"/>
      <c r="JJ13" s="1455"/>
      <c r="JK13" s="1455"/>
      <c r="JL13" s="1455"/>
      <c r="JM13" s="1455"/>
      <c r="JN13" s="1455"/>
      <c r="JO13" s="1455"/>
      <c r="JP13" s="1455"/>
      <c r="JQ13" s="1455"/>
      <c r="JR13" s="1455"/>
      <c r="JS13" s="1455"/>
      <c r="JT13" s="1455"/>
      <c r="JU13" s="1455"/>
      <c r="JV13" s="1455"/>
      <c r="JW13" s="1455"/>
      <c r="JX13" s="1455"/>
      <c r="JY13" s="1455"/>
      <c r="JZ13" s="1455"/>
      <c r="KA13" s="1455"/>
      <c r="KB13" s="1455"/>
      <c r="KC13" s="1455"/>
      <c r="KD13" s="1455"/>
      <c r="KE13" s="1455"/>
      <c r="KF13" s="1455"/>
      <c r="KG13" s="1455"/>
      <c r="KH13" s="1455"/>
      <c r="KI13" s="1455"/>
      <c r="KJ13" s="1455"/>
      <c r="KK13" s="1455"/>
      <c r="KL13" s="1455"/>
      <c r="KM13" s="1455"/>
      <c r="KN13" s="1455"/>
      <c r="KO13" s="1455"/>
      <c r="KP13" s="1455"/>
      <c r="KQ13" s="1455"/>
      <c r="KR13" s="1455"/>
      <c r="KS13" s="1455"/>
      <c r="KT13" s="1455"/>
      <c r="KU13" s="1455"/>
      <c r="KV13" s="1455"/>
      <c r="KW13" s="1455"/>
      <c r="KX13" s="1455"/>
      <c r="KY13" s="1455"/>
      <c r="KZ13" s="1455"/>
      <c r="LA13" s="1455"/>
      <c r="LB13" s="1455"/>
      <c r="LC13" s="1455"/>
      <c r="LD13" s="1455"/>
      <c r="LE13" s="1455"/>
      <c r="LF13" s="1455"/>
      <c r="LG13" s="1455"/>
      <c r="LH13" s="1455"/>
      <c r="LI13" s="1455"/>
      <c r="LJ13" s="1455"/>
      <c r="LK13" s="1455"/>
      <c r="LL13" s="1455"/>
      <c r="LM13" s="1455"/>
      <c r="LN13" s="1455"/>
      <c r="LO13" s="1455"/>
      <c r="LP13" s="1455"/>
      <c r="LQ13" s="1455"/>
      <c r="LR13" s="1455"/>
      <c r="LS13" s="1455"/>
      <c r="LT13" s="1455"/>
      <c r="LU13" s="1455"/>
      <c r="LV13" s="1455"/>
      <c r="LW13" s="1455"/>
      <c r="LX13" s="1455"/>
      <c r="LY13" s="1455"/>
      <c r="LZ13" s="1455"/>
      <c r="MA13" s="1455"/>
      <c r="MB13" s="1455"/>
      <c r="MC13" s="1455"/>
      <c r="MD13" s="1455"/>
      <c r="ME13" s="1455"/>
      <c r="MF13" s="1455"/>
      <c r="MG13" s="1455"/>
      <c r="MH13" s="1455"/>
      <c r="MI13" s="1455"/>
      <c r="MJ13" s="1455"/>
      <c r="MK13" s="1455"/>
      <c r="ML13" s="1455"/>
      <c r="MM13" s="1455"/>
      <c r="MN13" s="1455"/>
      <c r="MO13" s="1455"/>
      <c r="MP13" s="1455"/>
      <c r="MQ13" s="1455"/>
      <c r="MR13" s="1455"/>
      <c r="MS13" s="1455"/>
      <c r="MT13" s="1455"/>
      <c r="MU13" s="1455"/>
      <c r="MV13" s="1455"/>
      <c r="MW13" s="1455"/>
      <c r="MX13" s="1455"/>
      <c r="MY13" s="1455"/>
      <c r="MZ13" s="1455"/>
      <c r="NA13" s="1455"/>
      <c r="NB13" s="1455"/>
      <c r="NC13" s="1455"/>
      <c r="ND13" s="1455"/>
      <c r="NE13" s="1455"/>
      <c r="NF13" s="1455"/>
      <c r="NG13" s="1455"/>
      <c r="NH13" s="1455"/>
      <c r="NI13" s="1455"/>
      <c r="NJ13" s="1455"/>
      <c r="NK13" s="1455"/>
      <c r="NL13" s="1455"/>
      <c r="NM13" s="1455"/>
      <c r="NN13" s="1455"/>
      <c r="NO13" s="1455"/>
      <c r="NP13" s="1455"/>
      <c r="NQ13" s="1455"/>
      <c r="NR13" s="1455"/>
      <c r="NS13" s="1455"/>
      <c r="NT13" s="1455"/>
      <c r="NU13" s="1455"/>
      <c r="NV13" s="1455"/>
      <c r="NW13" s="1455"/>
      <c r="NX13" s="1455"/>
      <c r="NY13" s="1455"/>
      <c r="NZ13" s="1455"/>
      <c r="OA13" s="1455"/>
      <c r="OB13" s="1455"/>
      <c r="OC13" s="1455"/>
      <c r="OD13" s="1455"/>
      <c r="OE13" s="1455"/>
      <c r="OF13" s="1455"/>
      <c r="OG13" s="1455"/>
      <c r="OH13" s="1455"/>
      <c r="OI13" s="1455"/>
      <c r="OJ13" s="1455"/>
      <c r="OK13" s="1455"/>
      <c r="OL13" s="1455"/>
      <c r="OM13" s="1455"/>
      <c r="ON13" s="1455"/>
      <c r="OO13" s="1455"/>
      <c r="OP13" s="1455"/>
      <c r="OQ13" s="1455"/>
      <c r="OR13" s="1455"/>
      <c r="OS13" s="1455"/>
      <c r="OT13" s="1455"/>
      <c r="OU13" s="1455"/>
      <c r="OV13" s="1455"/>
      <c r="OW13" s="1455"/>
      <c r="OX13" s="1455"/>
      <c r="OY13" s="1455"/>
      <c r="OZ13" s="1455"/>
      <c r="PA13" s="1455"/>
      <c r="PB13" s="1455"/>
      <c r="PC13" s="1455"/>
      <c r="PD13" s="1455"/>
      <c r="PE13" s="1455"/>
      <c r="PF13" s="1455"/>
      <c r="PG13" s="1455"/>
      <c r="PH13" s="1455"/>
      <c r="PI13" s="1455"/>
      <c r="PJ13" s="1455"/>
      <c r="PK13" s="1455"/>
      <c r="PL13" s="1455"/>
      <c r="PM13" s="1455"/>
      <c r="PN13" s="1455"/>
      <c r="PO13" s="1455"/>
      <c r="PP13" s="1455"/>
      <c r="PQ13" s="1455"/>
      <c r="PR13" s="1455"/>
      <c r="PS13" s="1455"/>
      <c r="PT13" s="1455"/>
      <c r="PU13" s="1455"/>
      <c r="PV13" s="1455"/>
      <c r="PW13" s="1455"/>
      <c r="PX13" s="1455"/>
      <c r="PY13" s="1455"/>
      <c r="PZ13" s="1455"/>
      <c r="QA13" s="1455"/>
      <c r="QB13" s="1455"/>
      <c r="QC13" s="1455"/>
      <c r="QD13" s="1455"/>
      <c r="QE13" s="1455"/>
      <c r="QF13" s="1455"/>
      <c r="QG13" s="1455"/>
      <c r="QH13" s="1455"/>
      <c r="QI13" s="1455"/>
      <c r="QJ13" s="1455"/>
      <c r="QK13" s="1455"/>
      <c r="QL13" s="1455"/>
      <c r="QM13" s="1455"/>
      <c r="QN13" s="1455"/>
      <c r="QO13" s="1455"/>
      <c r="QP13" s="1455"/>
      <c r="QQ13" s="1455"/>
      <c r="QR13" s="1455"/>
      <c r="QS13" s="1455"/>
      <c r="QT13" s="1455"/>
      <c r="QU13" s="1455"/>
      <c r="QV13" s="1455"/>
      <c r="QW13" s="1455"/>
      <c r="QX13" s="1455"/>
      <c r="QY13" s="1455"/>
      <c r="QZ13" s="1455"/>
      <c r="RA13" s="1455"/>
      <c r="RB13" s="1455"/>
      <c r="RC13" s="1455"/>
      <c r="RD13" s="1455"/>
      <c r="RE13" s="1455"/>
      <c r="RF13" s="1455"/>
      <c r="RG13" s="1455"/>
      <c r="RH13" s="1455"/>
      <c r="RI13" s="1455"/>
      <c r="RJ13" s="1455"/>
      <c r="RK13" s="1455"/>
      <c r="RL13" s="1455"/>
      <c r="RM13" s="1455"/>
      <c r="RN13" s="1455"/>
      <c r="RO13" s="1455"/>
      <c r="RP13" s="1455"/>
      <c r="RQ13" s="1455"/>
      <c r="RR13" s="1455"/>
      <c r="RS13" s="1455"/>
      <c r="RT13" s="1455"/>
      <c r="RU13" s="1455"/>
      <c r="RV13" s="1455"/>
      <c r="RW13" s="1455"/>
      <c r="RX13" s="1455"/>
      <c r="RY13" s="1455"/>
      <c r="RZ13" s="1455"/>
      <c r="SA13" s="1455"/>
      <c r="SB13" s="1455"/>
      <c r="SC13" s="1455"/>
      <c r="SD13" s="1455"/>
      <c r="SE13" s="1455"/>
      <c r="SF13" s="1455"/>
      <c r="SG13" s="1455"/>
      <c r="SH13" s="1455"/>
      <c r="SI13" s="1455"/>
      <c r="SJ13" s="1455"/>
      <c r="SK13" s="1455"/>
      <c r="SL13" s="1455"/>
      <c r="SM13" s="1455"/>
      <c r="SN13" s="1455"/>
      <c r="SO13" s="1455"/>
      <c r="SP13" s="1455"/>
      <c r="SQ13" s="1455"/>
      <c r="SR13" s="1455"/>
      <c r="SS13" s="1455"/>
      <c r="ST13" s="1455"/>
      <c r="SU13" s="1455"/>
      <c r="SV13" s="1455"/>
      <c r="SW13" s="1455"/>
      <c r="SX13" s="1455"/>
      <c r="SY13" s="1455"/>
      <c r="SZ13" s="1455"/>
      <c r="TA13" s="1455"/>
      <c r="TB13" s="1455"/>
      <c r="TC13" s="1455"/>
      <c r="TD13" s="1455"/>
      <c r="TE13" s="1455"/>
      <c r="TF13" s="1455"/>
      <c r="TG13" s="1455"/>
      <c r="TH13" s="1455"/>
      <c r="TI13" s="1455"/>
      <c r="TJ13" s="1455"/>
      <c r="TK13" s="1455"/>
      <c r="TL13" s="1455"/>
      <c r="TM13" s="1455"/>
      <c r="TN13" s="1455"/>
      <c r="TO13" s="1455"/>
      <c r="TP13" s="1455"/>
      <c r="TQ13" s="1455"/>
      <c r="TR13" s="1455"/>
      <c r="TS13" s="1455"/>
      <c r="TT13" s="1455"/>
      <c r="TU13" s="1455"/>
      <c r="TV13" s="1455"/>
      <c r="TW13" s="1455"/>
      <c r="TX13" s="1455"/>
      <c r="TY13" s="1455"/>
      <c r="TZ13" s="1455"/>
      <c r="UA13" s="1455"/>
      <c r="UB13" s="1455"/>
      <c r="UC13" s="1455"/>
      <c r="UD13" s="1455"/>
      <c r="UE13" s="1455"/>
      <c r="UF13" s="1455"/>
      <c r="UG13" s="1455"/>
      <c r="UH13" s="1455"/>
      <c r="UI13" s="1455"/>
      <c r="UJ13" s="1455"/>
      <c r="UK13" s="1455"/>
      <c r="UL13" s="1455"/>
      <c r="UM13" s="1455"/>
      <c r="UN13" s="1455"/>
      <c r="UO13" s="1455"/>
      <c r="UP13" s="1455"/>
      <c r="UQ13" s="1455"/>
      <c r="UR13" s="1455"/>
      <c r="US13" s="1455"/>
      <c r="UT13" s="1455"/>
      <c r="UU13" s="1455"/>
      <c r="UV13" s="1455"/>
      <c r="UW13" s="1455"/>
      <c r="UX13" s="1455"/>
      <c r="UY13" s="1455"/>
      <c r="UZ13" s="1455"/>
      <c r="VA13" s="1455"/>
      <c r="VB13" s="1455"/>
      <c r="VC13" s="1455"/>
      <c r="VD13" s="1455"/>
      <c r="VE13" s="1455"/>
      <c r="VF13" s="1455"/>
      <c r="VG13" s="1455"/>
      <c r="VH13" s="1455"/>
      <c r="VI13" s="1455"/>
      <c r="VJ13" s="1455"/>
      <c r="VK13" s="1455"/>
      <c r="VL13" s="1455"/>
      <c r="VM13" s="1455"/>
      <c r="VN13" s="1455"/>
      <c r="VO13" s="1455"/>
      <c r="VP13" s="1455"/>
      <c r="VQ13" s="1455"/>
      <c r="VR13" s="1455"/>
      <c r="VS13" s="1455"/>
      <c r="VT13" s="1455"/>
      <c r="VU13" s="1455"/>
      <c r="VV13" s="1455"/>
      <c r="VW13" s="1455"/>
      <c r="VX13" s="1455"/>
      <c r="VY13" s="1455"/>
      <c r="VZ13" s="1455"/>
      <c r="WA13" s="1455"/>
      <c r="WB13" s="1455"/>
      <c r="WC13" s="1455"/>
      <c r="WD13" s="1455"/>
      <c r="WE13" s="1455"/>
      <c r="WF13" s="1455"/>
      <c r="WG13" s="1455"/>
      <c r="WH13" s="1455"/>
      <c r="WI13" s="1455"/>
      <c r="WJ13" s="1455"/>
      <c r="WK13" s="1455"/>
      <c r="WL13" s="1455"/>
      <c r="WM13" s="1455"/>
      <c r="WN13" s="1455"/>
      <c r="WO13" s="1455"/>
      <c r="WP13" s="1455"/>
      <c r="WQ13" s="1455"/>
      <c r="WR13" s="1455"/>
      <c r="WS13" s="1455"/>
      <c r="WT13" s="1455"/>
      <c r="WU13" s="1455"/>
      <c r="WV13" s="1455"/>
      <c r="WW13" s="1455"/>
      <c r="WX13" s="1455"/>
      <c r="WY13" s="1455"/>
      <c r="WZ13" s="1455"/>
      <c r="XA13" s="1455"/>
      <c r="XB13" s="1455"/>
      <c r="XC13" s="1455"/>
      <c r="XD13" s="1455"/>
      <c r="XE13" s="1455"/>
      <c r="XF13" s="1455"/>
      <c r="XG13" s="1455"/>
      <c r="XH13" s="1455"/>
      <c r="XI13" s="1455"/>
      <c r="XJ13" s="1455"/>
      <c r="XK13" s="1455"/>
      <c r="XL13" s="1455"/>
      <c r="XM13" s="1455"/>
      <c r="XN13" s="1455"/>
      <c r="XO13" s="1455"/>
      <c r="XP13" s="1455"/>
      <c r="XQ13" s="1455"/>
      <c r="XR13" s="1455"/>
      <c r="XS13" s="1455"/>
      <c r="XT13" s="1455"/>
      <c r="XU13" s="1455"/>
      <c r="XV13" s="1455"/>
      <c r="XW13" s="1455"/>
      <c r="XX13" s="1455"/>
      <c r="XY13" s="1455"/>
      <c r="XZ13" s="1455"/>
      <c r="YA13" s="1455"/>
      <c r="YB13" s="1455"/>
      <c r="YC13" s="1455"/>
      <c r="YD13" s="1455"/>
      <c r="YE13" s="1455"/>
      <c r="YF13" s="1455"/>
      <c r="YG13" s="1455"/>
      <c r="YH13" s="1455"/>
      <c r="YI13" s="1455"/>
      <c r="YJ13" s="1455"/>
      <c r="YK13" s="1455"/>
      <c r="YL13" s="1455"/>
      <c r="YM13" s="1455"/>
      <c r="YN13" s="1455"/>
      <c r="YO13" s="1455"/>
      <c r="YP13" s="1455"/>
      <c r="YQ13" s="1455"/>
      <c r="YR13" s="1455"/>
      <c r="YS13" s="1455"/>
      <c r="YT13" s="1455"/>
      <c r="YU13" s="1455"/>
      <c r="YV13" s="1455"/>
      <c r="YW13" s="1455"/>
      <c r="YX13" s="1455"/>
      <c r="YY13" s="1455"/>
      <c r="YZ13" s="1455"/>
      <c r="ZA13" s="1455"/>
      <c r="ZB13" s="1455"/>
      <c r="ZC13" s="1455"/>
      <c r="ZD13" s="1455"/>
      <c r="ZE13" s="1455"/>
      <c r="ZF13" s="1455"/>
      <c r="ZG13" s="1455"/>
      <c r="ZH13" s="1455"/>
      <c r="ZI13" s="1455"/>
      <c r="ZJ13" s="1455"/>
      <c r="ZK13" s="1455"/>
      <c r="ZL13" s="1455"/>
      <c r="ZM13" s="1455"/>
      <c r="ZN13" s="1455"/>
      <c r="ZO13" s="1455"/>
      <c r="ZP13" s="1455"/>
      <c r="ZQ13" s="1455"/>
      <c r="ZR13" s="1455"/>
      <c r="ZS13" s="1455"/>
      <c r="ZT13" s="1455"/>
      <c r="ZU13" s="1455"/>
      <c r="ZV13" s="1455"/>
      <c r="ZW13" s="1455"/>
      <c r="ZX13" s="1455"/>
      <c r="ZY13" s="1455"/>
      <c r="ZZ13" s="1455"/>
      <c r="AAA13" s="1455"/>
      <c r="AAB13" s="1455"/>
      <c r="AAC13" s="1455"/>
      <c r="AAD13" s="1455"/>
      <c r="AAE13" s="1455"/>
      <c r="AAF13" s="1455"/>
      <c r="AAG13" s="1455"/>
      <c r="AAH13" s="1455"/>
      <c r="AAI13" s="1455"/>
      <c r="AAJ13" s="1455"/>
      <c r="AAK13" s="1455"/>
      <c r="AAL13" s="1455"/>
      <c r="AAM13" s="1455"/>
      <c r="AAN13" s="1455"/>
      <c r="AAO13" s="1455"/>
      <c r="AAP13" s="1455"/>
      <c r="AAQ13" s="1455"/>
      <c r="AAR13" s="1455"/>
      <c r="AAS13" s="1455"/>
      <c r="AAT13" s="1455"/>
      <c r="AAU13" s="1455"/>
      <c r="AAV13" s="1455"/>
      <c r="AAW13" s="1455"/>
      <c r="AAX13" s="1455"/>
      <c r="AAY13" s="1455"/>
      <c r="AAZ13" s="1455"/>
      <c r="ABA13" s="1455"/>
      <c r="ABB13" s="1455"/>
      <c r="ABC13" s="1455"/>
      <c r="ABD13" s="1455"/>
      <c r="ABE13" s="1455"/>
      <c r="ABF13" s="1455"/>
      <c r="ABG13" s="1455"/>
      <c r="ABH13" s="1455"/>
      <c r="ABI13" s="1455"/>
      <c r="ABJ13" s="1455"/>
      <c r="ABK13" s="1455"/>
      <c r="ABL13" s="1455"/>
      <c r="ABM13" s="1455"/>
      <c r="ABN13" s="1455"/>
      <c r="ABO13" s="1455"/>
      <c r="ABP13" s="1455"/>
      <c r="ABQ13" s="1455"/>
      <c r="ABR13" s="1455"/>
      <c r="ABS13" s="1455"/>
      <c r="ABT13" s="1455"/>
      <c r="ABU13" s="1455"/>
      <c r="ABV13" s="1455"/>
      <c r="ABW13" s="1455"/>
      <c r="ABX13" s="1455"/>
      <c r="ABY13" s="1455"/>
      <c r="ABZ13" s="1455"/>
      <c r="ACA13" s="1455"/>
      <c r="ACB13" s="1455"/>
      <c r="ACC13" s="1455"/>
      <c r="ACD13" s="1455"/>
      <c r="ACE13" s="1455"/>
      <c r="ACF13" s="1455"/>
      <c r="ACG13" s="1455"/>
      <c r="ACH13" s="1455"/>
      <c r="ACI13" s="1455"/>
      <c r="ACJ13" s="1455"/>
      <c r="ACK13" s="1455"/>
      <c r="ACL13" s="1455"/>
      <c r="ACM13" s="1455"/>
      <c r="ACN13" s="1455"/>
      <c r="ACO13" s="1455"/>
      <c r="ACP13" s="1455"/>
      <c r="ACQ13" s="1455"/>
      <c r="ACR13" s="1455"/>
      <c r="ACS13" s="1455"/>
      <c r="ACT13" s="1455"/>
      <c r="ACU13" s="1455"/>
      <c r="ACV13" s="1455"/>
      <c r="ACW13" s="1455"/>
      <c r="ACX13" s="1455"/>
      <c r="ACY13" s="1455"/>
      <c r="ACZ13" s="1455"/>
      <c r="ADA13" s="1455"/>
      <c r="ADB13" s="1455"/>
      <c r="ADC13" s="1455"/>
      <c r="ADD13" s="1455"/>
      <c r="ADE13" s="1455"/>
      <c r="ADF13" s="1455"/>
      <c r="ADG13" s="1455"/>
      <c r="ADH13" s="1455"/>
      <c r="ADI13" s="1455"/>
      <c r="ADJ13" s="1455"/>
      <c r="ADK13" s="1455"/>
      <c r="ADL13" s="1455"/>
      <c r="ADM13" s="1455"/>
      <c r="ADN13" s="1455"/>
      <c r="ADO13" s="1455"/>
      <c r="ADP13" s="1455"/>
      <c r="ADQ13" s="1455"/>
      <c r="ADR13" s="1455"/>
      <c r="ADS13" s="1455"/>
      <c r="ADT13" s="1455"/>
      <c r="ADU13" s="1455"/>
      <c r="ADV13" s="1455"/>
      <c r="ADW13" s="1455"/>
      <c r="ADX13" s="1455"/>
      <c r="ADY13" s="1455"/>
      <c r="ADZ13" s="1455"/>
      <c r="AEA13" s="1455"/>
      <c r="AEB13" s="1455"/>
      <c r="AEC13" s="1455"/>
      <c r="AED13" s="1455"/>
      <c r="AEE13" s="1455"/>
      <c r="AEF13" s="1455"/>
      <c r="AEG13" s="1455"/>
      <c r="AEH13" s="1455"/>
      <c r="AEI13" s="1455"/>
      <c r="AEJ13" s="1455"/>
      <c r="AEK13" s="1455"/>
      <c r="AEL13" s="1455"/>
      <c r="AEM13" s="1455"/>
      <c r="AEN13" s="1455"/>
      <c r="AEO13" s="1455"/>
      <c r="AEP13" s="1455"/>
      <c r="AEQ13" s="1455"/>
      <c r="AER13" s="1455"/>
      <c r="AES13" s="1455"/>
      <c r="AET13" s="1455"/>
      <c r="AEU13" s="1455"/>
      <c r="AEV13" s="1455"/>
      <c r="AEW13" s="1455"/>
      <c r="AEX13" s="1455"/>
      <c r="AEY13" s="1455"/>
      <c r="AEZ13" s="1455"/>
      <c r="AFA13" s="1455"/>
      <c r="AFB13" s="1455"/>
      <c r="AFC13" s="1455"/>
      <c r="AFD13" s="1455"/>
      <c r="AFE13" s="1455"/>
      <c r="AFF13" s="1455"/>
      <c r="AFG13" s="1455"/>
      <c r="AFH13" s="1455"/>
      <c r="AFI13" s="1455"/>
      <c r="AFJ13" s="1455"/>
      <c r="AFK13" s="1455"/>
      <c r="AFL13" s="1455"/>
      <c r="AFM13" s="1455"/>
      <c r="AFN13" s="1455"/>
      <c r="AFO13" s="1455"/>
      <c r="AFP13" s="1455"/>
      <c r="AFQ13" s="1455"/>
      <c r="AFR13" s="1455"/>
      <c r="AFS13" s="1455"/>
      <c r="AFT13" s="1455"/>
      <c r="AFU13" s="1455"/>
      <c r="AFV13" s="1455"/>
      <c r="AFW13" s="1455"/>
      <c r="AFX13" s="1455"/>
      <c r="AFY13" s="1455"/>
      <c r="AFZ13" s="1455"/>
      <c r="AGA13" s="1455"/>
      <c r="AGB13" s="1455"/>
      <c r="AGC13" s="1455"/>
      <c r="AGD13" s="1455"/>
      <c r="AGE13" s="1455"/>
      <c r="AGF13" s="1455"/>
      <c r="AGG13" s="1455"/>
      <c r="AGH13" s="1455"/>
      <c r="AGI13" s="1455"/>
      <c r="AGJ13" s="1455"/>
      <c r="AGK13" s="1455"/>
      <c r="AGL13" s="1455"/>
      <c r="AGM13" s="1455"/>
      <c r="AGN13" s="1455"/>
      <c r="AGO13" s="1455"/>
      <c r="AGP13" s="1455"/>
      <c r="AGQ13" s="1455"/>
      <c r="AGR13" s="1455"/>
      <c r="AGS13" s="1455"/>
      <c r="AGT13" s="1455"/>
      <c r="AGU13" s="1455"/>
      <c r="AGV13" s="1455"/>
      <c r="AGW13" s="1455"/>
      <c r="AGX13" s="1455"/>
      <c r="AGY13" s="1455"/>
      <c r="AGZ13" s="1455"/>
      <c r="AHA13" s="1455"/>
      <c r="AHB13" s="1455"/>
      <c r="AHC13" s="1455"/>
      <c r="AHD13" s="1455"/>
      <c r="AHE13" s="1455"/>
      <c r="AHF13" s="1455"/>
      <c r="AHG13" s="1455"/>
      <c r="AHH13" s="1455"/>
      <c r="AHI13" s="1455"/>
      <c r="AHJ13" s="1455"/>
      <c r="AHK13" s="1455"/>
      <c r="AHL13" s="1455"/>
      <c r="AHM13" s="1455"/>
      <c r="AHN13" s="1455"/>
      <c r="AHO13" s="1455"/>
      <c r="AHP13" s="1455"/>
      <c r="AHQ13" s="1455"/>
      <c r="AHR13" s="1455"/>
      <c r="AHS13" s="1455"/>
      <c r="AHT13" s="1455"/>
      <c r="AHU13" s="1455"/>
      <c r="AHV13" s="1455"/>
      <c r="AHW13" s="1455"/>
      <c r="AHX13" s="1455"/>
      <c r="AHY13" s="1455"/>
      <c r="AHZ13" s="1455"/>
      <c r="AIA13" s="1455"/>
      <c r="AIB13" s="1455"/>
      <c r="AIC13" s="1455"/>
      <c r="AID13" s="1455"/>
      <c r="AIE13" s="1455"/>
      <c r="AIF13" s="1455"/>
      <c r="AIG13" s="1455"/>
      <c r="AIH13" s="1455"/>
      <c r="AII13" s="1455"/>
      <c r="AIJ13" s="1455"/>
      <c r="AIK13" s="1455"/>
      <c r="AIL13" s="1455"/>
      <c r="AIM13" s="1455"/>
      <c r="AIN13" s="1455"/>
      <c r="AIO13" s="1455"/>
      <c r="AIP13" s="1455"/>
      <c r="AIQ13" s="1455"/>
      <c r="AIR13" s="1455"/>
      <c r="AIS13" s="1455"/>
      <c r="AIT13" s="1455"/>
      <c r="AIU13" s="1455"/>
      <c r="AIV13" s="1455"/>
      <c r="AIW13" s="1455"/>
      <c r="AIX13" s="1455"/>
      <c r="AIY13" s="1455"/>
      <c r="AIZ13" s="1455"/>
      <c r="AJA13" s="1455"/>
      <c r="AJB13" s="1455"/>
      <c r="AJC13" s="1455"/>
      <c r="AJD13" s="1455"/>
      <c r="AJE13" s="1455"/>
      <c r="AJF13" s="1455"/>
      <c r="AJG13" s="1455"/>
      <c r="AJH13" s="1455"/>
      <c r="AJI13" s="1455"/>
      <c r="AJJ13" s="1455"/>
      <c r="AJK13" s="1455"/>
      <c r="AJL13" s="1455"/>
      <c r="AJM13" s="1455"/>
      <c r="AJN13" s="1455"/>
      <c r="AJO13" s="1455"/>
      <c r="AJP13" s="1455"/>
      <c r="AJQ13" s="1455"/>
      <c r="AJR13" s="1455"/>
      <c r="AJS13" s="1455"/>
      <c r="AJT13" s="1455"/>
      <c r="AJU13" s="1455"/>
      <c r="AJV13" s="1455"/>
      <c r="AJW13" s="1455"/>
      <c r="AJX13" s="1455"/>
      <c r="AJY13" s="1455"/>
      <c r="AJZ13" s="1455"/>
      <c r="AKA13" s="1455"/>
      <c r="AKB13" s="1455"/>
      <c r="AKC13" s="1455"/>
      <c r="AKD13" s="1455"/>
      <c r="AKE13" s="1455"/>
      <c r="AKF13" s="1455"/>
    </row>
    <row r="14" spans="1:968" s="728" customFormat="1">
      <c r="A14" s="718"/>
      <c r="B14" s="719" t="s">
        <v>186</v>
      </c>
      <c r="C14" s="719"/>
      <c r="D14" s="720"/>
      <c r="E14" s="720"/>
      <c r="F14" s="721">
        <f t="shared" ref="F14:P14" si="9">SUM(F5:F13)</f>
        <v>1974754.22110917</v>
      </c>
      <c r="G14" s="722">
        <f t="shared" si="9"/>
        <v>1568567.3691234752</v>
      </c>
      <c r="H14" s="722">
        <f t="shared" si="9"/>
        <v>5296720.8061500005</v>
      </c>
      <c r="I14" s="722">
        <f t="shared" si="9"/>
        <v>7127614.2854100009</v>
      </c>
      <c r="J14" s="723">
        <f t="shared" si="9"/>
        <v>12424335.091560001</v>
      </c>
      <c r="K14" s="724">
        <f t="shared" si="9"/>
        <v>150000</v>
      </c>
      <c r="L14" s="725">
        <f t="shared" si="9"/>
        <v>6865288.1752734752</v>
      </c>
      <c r="M14" s="724">
        <f t="shared" si="9"/>
        <v>14142902.460683474</v>
      </c>
      <c r="N14" s="725">
        <f t="shared" si="9"/>
        <v>3993389.0079038003</v>
      </c>
      <c r="O14" s="725">
        <f t="shared" si="9"/>
        <v>6368541.9065616643</v>
      </c>
      <c r="P14" s="725">
        <f t="shared" si="9"/>
        <v>13119575.56649673</v>
      </c>
      <c r="Q14" s="725">
        <f>SUM(Q5:Q13)</f>
        <v>13869752.828280037</v>
      </c>
      <c r="R14" s="1378">
        <f>SUM(R5:R13)</f>
        <v>3704442.4934172546</v>
      </c>
      <c r="S14" s="727">
        <f t="shared" si="6"/>
        <v>2.1778537429407026</v>
      </c>
      <c r="T14" s="727">
        <f t="shared" si="7"/>
        <v>1.3395399289117447</v>
      </c>
      <c r="U14" s="727">
        <f t="shared" si="8"/>
        <v>1.4452579283849825</v>
      </c>
      <c r="V14" s="685"/>
      <c r="W14" s="1456"/>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c r="AT14" s="1455"/>
      <c r="AU14" s="1455"/>
      <c r="AV14" s="1455"/>
      <c r="AW14" s="1455"/>
      <c r="AX14" s="1455"/>
      <c r="AY14" s="1455"/>
      <c r="AZ14" s="1455"/>
      <c r="BA14" s="1455"/>
      <c r="BB14" s="1455"/>
      <c r="BC14" s="1455"/>
      <c r="BD14" s="1455"/>
      <c r="BE14" s="1455"/>
      <c r="BF14" s="1455"/>
      <c r="BG14" s="1455"/>
      <c r="BH14" s="1455"/>
      <c r="BI14" s="1455"/>
      <c r="BJ14" s="1455"/>
      <c r="BK14" s="1455"/>
      <c r="BL14" s="1455"/>
      <c r="BM14" s="1455"/>
      <c r="BN14" s="1455"/>
      <c r="BO14" s="1455"/>
      <c r="BP14" s="1455"/>
      <c r="BQ14" s="1455"/>
      <c r="BR14" s="1455"/>
      <c r="BS14" s="1455"/>
      <c r="BT14" s="1455"/>
      <c r="BU14" s="1455"/>
      <c r="BV14" s="1455"/>
      <c r="BW14" s="1455"/>
      <c r="BX14" s="1455"/>
      <c r="BY14" s="1455"/>
      <c r="BZ14" s="1455"/>
      <c r="CA14" s="1455"/>
      <c r="CB14" s="1455"/>
      <c r="CC14" s="1455"/>
      <c r="CD14" s="1455"/>
      <c r="CE14" s="1455"/>
      <c r="CF14" s="1455"/>
      <c r="CG14" s="1455"/>
      <c r="CH14" s="1455"/>
      <c r="CI14" s="1455"/>
      <c r="CJ14" s="1455"/>
      <c r="CK14" s="1455"/>
      <c r="CL14" s="1455"/>
      <c r="CM14" s="1455"/>
      <c r="CN14" s="1455"/>
      <c r="CO14" s="1455"/>
      <c r="CP14" s="1455"/>
      <c r="CQ14" s="1455"/>
      <c r="CR14" s="1455"/>
      <c r="CS14" s="1455"/>
      <c r="CT14" s="1455"/>
      <c r="CU14" s="1455"/>
      <c r="CV14" s="1455"/>
      <c r="CW14" s="1455"/>
      <c r="CX14" s="1455"/>
      <c r="CY14" s="1455"/>
      <c r="CZ14" s="1455"/>
      <c r="DA14" s="1455"/>
      <c r="DB14" s="1455"/>
      <c r="DC14" s="1455"/>
      <c r="DD14" s="1455"/>
      <c r="DE14" s="1455"/>
      <c r="DF14" s="1455"/>
      <c r="DG14" s="1455"/>
      <c r="DH14" s="1455"/>
      <c r="DI14" s="1455"/>
      <c r="DJ14" s="1455"/>
      <c r="DK14" s="1455"/>
      <c r="DL14" s="1455"/>
      <c r="DM14" s="1455"/>
      <c r="DN14" s="1455"/>
      <c r="DO14" s="1455"/>
      <c r="DP14" s="1455"/>
      <c r="DQ14" s="1455"/>
      <c r="DR14" s="1455"/>
      <c r="DS14" s="1455"/>
      <c r="DT14" s="1455"/>
      <c r="DU14" s="1455"/>
      <c r="DV14" s="1455"/>
      <c r="DW14" s="1455"/>
      <c r="DX14" s="1455"/>
      <c r="DY14" s="1455"/>
      <c r="DZ14" s="1455"/>
      <c r="EA14" s="1455"/>
      <c r="EB14" s="1455"/>
      <c r="EC14" s="1455"/>
      <c r="ED14" s="1455"/>
      <c r="EE14" s="1455"/>
      <c r="EF14" s="1455"/>
      <c r="EG14" s="1455"/>
      <c r="EH14" s="1455"/>
      <c r="EI14" s="1455"/>
      <c r="EJ14" s="1455"/>
      <c r="EK14" s="1455"/>
      <c r="EL14" s="1455"/>
      <c r="EM14" s="1455"/>
      <c r="EN14" s="1455"/>
      <c r="EO14" s="1455"/>
      <c r="EP14" s="1455"/>
      <c r="EQ14" s="1455"/>
      <c r="ER14" s="1455"/>
      <c r="ES14" s="1455"/>
      <c r="ET14" s="1455"/>
      <c r="EU14" s="1455"/>
      <c r="EV14" s="1455"/>
      <c r="EW14" s="1455"/>
      <c r="EX14" s="1455"/>
      <c r="EY14" s="1455"/>
      <c r="EZ14" s="1455"/>
      <c r="FA14" s="1455"/>
      <c r="FB14" s="1455"/>
      <c r="FC14" s="1455"/>
      <c r="FD14" s="1455"/>
      <c r="FE14" s="1455"/>
      <c r="FF14" s="1455"/>
      <c r="FG14" s="1455"/>
      <c r="FH14" s="1455"/>
      <c r="FI14" s="1455"/>
      <c r="FJ14" s="1455"/>
      <c r="FK14" s="1455"/>
      <c r="FL14" s="1455"/>
      <c r="FM14" s="1455"/>
      <c r="FN14" s="1455"/>
      <c r="FO14" s="1455"/>
      <c r="FP14" s="1455"/>
      <c r="FQ14" s="1455"/>
      <c r="FR14" s="1455"/>
      <c r="FS14" s="1455"/>
      <c r="FT14" s="1455"/>
      <c r="FU14" s="1455"/>
      <c r="FV14" s="1455"/>
      <c r="FW14" s="1455"/>
      <c r="FX14" s="1455"/>
      <c r="FY14" s="1455"/>
      <c r="FZ14" s="1455"/>
      <c r="GA14" s="1455"/>
      <c r="GB14" s="1455"/>
      <c r="GC14" s="1455"/>
      <c r="GD14" s="1455"/>
      <c r="GE14" s="1455"/>
      <c r="GF14" s="1455"/>
      <c r="GG14" s="1455"/>
      <c r="GH14" s="1455"/>
      <c r="GI14" s="1455"/>
      <c r="GJ14" s="1455"/>
      <c r="GK14" s="1455"/>
      <c r="GL14" s="1455"/>
      <c r="GM14" s="1455"/>
      <c r="GN14" s="1455"/>
      <c r="GO14" s="1455"/>
      <c r="GP14" s="1455"/>
      <c r="GQ14" s="1455"/>
      <c r="GR14" s="1455"/>
      <c r="GS14" s="1455"/>
      <c r="GT14" s="1455"/>
      <c r="GU14" s="1455"/>
      <c r="GV14" s="1455"/>
      <c r="GW14" s="1455"/>
      <c r="GX14" s="1455"/>
      <c r="GY14" s="1455"/>
      <c r="GZ14" s="1455"/>
      <c r="HA14" s="1455"/>
      <c r="HB14" s="1455"/>
      <c r="HC14" s="1455"/>
      <c r="HD14" s="1455"/>
      <c r="HE14" s="1455"/>
      <c r="HF14" s="1455"/>
      <c r="HG14" s="1455"/>
      <c r="HH14" s="1455"/>
      <c r="HI14" s="1455"/>
      <c r="HJ14" s="1455"/>
      <c r="HK14" s="1455"/>
      <c r="HL14" s="1455"/>
      <c r="HM14" s="1455"/>
      <c r="HN14" s="1455"/>
      <c r="HO14" s="1455"/>
      <c r="HP14" s="1455"/>
      <c r="HQ14" s="1455"/>
      <c r="HR14" s="1455"/>
      <c r="HS14" s="1455"/>
      <c r="HT14" s="1455"/>
      <c r="HU14" s="1455"/>
      <c r="HV14" s="1455"/>
      <c r="HW14" s="1455"/>
      <c r="HX14" s="1455"/>
      <c r="HY14" s="1455"/>
      <c r="HZ14" s="1455"/>
      <c r="IA14" s="1455"/>
      <c r="IB14" s="1455"/>
      <c r="IC14" s="1455"/>
      <c r="ID14" s="1455"/>
      <c r="IE14" s="1455"/>
      <c r="IF14" s="1455"/>
      <c r="IG14" s="1455"/>
      <c r="IH14" s="1455"/>
      <c r="II14" s="1455"/>
      <c r="IJ14" s="1455"/>
      <c r="IK14" s="1455"/>
      <c r="IL14" s="1455"/>
      <c r="IM14" s="1455"/>
      <c r="IN14" s="1455"/>
      <c r="IO14" s="1455"/>
      <c r="IP14" s="1455"/>
      <c r="IQ14" s="1455"/>
      <c r="IR14" s="1455"/>
      <c r="IS14" s="1455"/>
      <c r="IT14" s="1455"/>
      <c r="IU14" s="1455"/>
      <c r="IV14" s="1455"/>
      <c r="IW14" s="1455"/>
      <c r="IX14" s="1455"/>
      <c r="IY14" s="1455"/>
      <c r="IZ14" s="1455"/>
      <c r="JA14" s="1455"/>
      <c r="JB14" s="1455"/>
      <c r="JC14" s="1455"/>
      <c r="JD14" s="1455"/>
      <c r="JE14" s="1455"/>
      <c r="JF14" s="1455"/>
      <c r="JG14" s="1455"/>
      <c r="JH14" s="1455"/>
      <c r="JI14" s="1455"/>
      <c r="JJ14" s="1455"/>
      <c r="JK14" s="1455"/>
      <c r="JL14" s="1455"/>
      <c r="JM14" s="1455"/>
      <c r="JN14" s="1455"/>
      <c r="JO14" s="1455"/>
      <c r="JP14" s="1455"/>
      <c r="JQ14" s="1455"/>
      <c r="JR14" s="1455"/>
      <c r="JS14" s="1455"/>
      <c r="JT14" s="1455"/>
      <c r="JU14" s="1455"/>
      <c r="JV14" s="1455"/>
      <c r="JW14" s="1455"/>
      <c r="JX14" s="1455"/>
      <c r="JY14" s="1455"/>
      <c r="JZ14" s="1455"/>
      <c r="KA14" s="1455"/>
      <c r="KB14" s="1455"/>
      <c r="KC14" s="1455"/>
      <c r="KD14" s="1455"/>
      <c r="KE14" s="1455"/>
      <c r="KF14" s="1455"/>
      <c r="KG14" s="1455"/>
      <c r="KH14" s="1455"/>
      <c r="KI14" s="1455"/>
      <c r="KJ14" s="1455"/>
      <c r="KK14" s="1455"/>
      <c r="KL14" s="1455"/>
      <c r="KM14" s="1455"/>
      <c r="KN14" s="1455"/>
      <c r="KO14" s="1455"/>
      <c r="KP14" s="1455"/>
      <c r="KQ14" s="1455"/>
      <c r="KR14" s="1455"/>
      <c r="KS14" s="1455"/>
      <c r="KT14" s="1455"/>
      <c r="KU14" s="1455"/>
      <c r="KV14" s="1455"/>
      <c r="KW14" s="1455"/>
      <c r="KX14" s="1455"/>
      <c r="KY14" s="1455"/>
      <c r="KZ14" s="1455"/>
      <c r="LA14" s="1455"/>
      <c r="LB14" s="1455"/>
      <c r="LC14" s="1455"/>
      <c r="LD14" s="1455"/>
      <c r="LE14" s="1455"/>
      <c r="LF14" s="1455"/>
      <c r="LG14" s="1455"/>
      <c r="LH14" s="1455"/>
      <c r="LI14" s="1455"/>
      <c r="LJ14" s="1455"/>
      <c r="LK14" s="1455"/>
      <c r="LL14" s="1455"/>
      <c r="LM14" s="1455"/>
      <c r="LN14" s="1455"/>
      <c r="LO14" s="1455"/>
      <c r="LP14" s="1455"/>
      <c r="LQ14" s="1455"/>
      <c r="LR14" s="1455"/>
      <c r="LS14" s="1455"/>
      <c r="LT14" s="1455"/>
      <c r="LU14" s="1455"/>
      <c r="LV14" s="1455"/>
      <c r="LW14" s="1455"/>
      <c r="LX14" s="1455"/>
      <c r="LY14" s="1455"/>
      <c r="LZ14" s="1455"/>
      <c r="MA14" s="1455"/>
      <c r="MB14" s="1455"/>
      <c r="MC14" s="1455"/>
      <c r="MD14" s="1455"/>
      <c r="ME14" s="1455"/>
      <c r="MF14" s="1455"/>
      <c r="MG14" s="1455"/>
      <c r="MH14" s="1455"/>
      <c r="MI14" s="1455"/>
      <c r="MJ14" s="1455"/>
      <c r="MK14" s="1455"/>
      <c r="ML14" s="1455"/>
      <c r="MM14" s="1455"/>
      <c r="MN14" s="1455"/>
      <c r="MO14" s="1455"/>
      <c r="MP14" s="1455"/>
      <c r="MQ14" s="1455"/>
      <c r="MR14" s="1455"/>
      <c r="MS14" s="1455"/>
      <c r="MT14" s="1455"/>
      <c r="MU14" s="1455"/>
      <c r="MV14" s="1455"/>
      <c r="MW14" s="1455"/>
      <c r="MX14" s="1455"/>
      <c r="MY14" s="1455"/>
      <c r="MZ14" s="1455"/>
      <c r="NA14" s="1455"/>
      <c r="NB14" s="1455"/>
      <c r="NC14" s="1455"/>
      <c r="ND14" s="1455"/>
      <c r="NE14" s="1455"/>
      <c r="NF14" s="1455"/>
      <c r="NG14" s="1455"/>
      <c r="NH14" s="1455"/>
      <c r="NI14" s="1455"/>
      <c r="NJ14" s="1455"/>
      <c r="NK14" s="1455"/>
      <c r="NL14" s="1455"/>
      <c r="NM14" s="1455"/>
      <c r="NN14" s="1455"/>
      <c r="NO14" s="1455"/>
      <c r="NP14" s="1455"/>
      <c r="NQ14" s="1455"/>
      <c r="NR14" s="1455"/>
      <c r="NS14" s="1455"/>
      <c r="NT14" s="1455"/>
      <c r="NU14" s="1455"/>
      <c r="NV14" s="1455"/>
      <c r="NW14" s="1455"/>
      <c r="NX14" s="1455"/>
      <c r="NY14" s="1455"/>
      <c r="NZ14" s="1455"/>
      <c r="OA14" s="1455"/>
      <c r="OB14" s="1455"/>
      <c r="OC14" s="1455"/>
      <c r="OD14" s="1455"/>
      <c r="OE14" s="1455"/>
      <c r="OF14" s="1455"/>
      <c r="OG14" s="1455"/>
      <c r="OH14" s="1455"/>
      <c r="OI14" s="1455"/>
      <c r="OJ14" s="1455"/>
      <c r="OK14" s="1455"/>
      <c r="OL14" s="1455"/>
      <c r="OM14" s="1455"/>
      <c r="ON14" s="1455"/>
      <c r="OO14" s="1455"/>
      <c r="OP14" s="1455"/>
      <c r="OQ14" s="1455"/>
      <c r="OR14" s="1455"/>
      <c r="OS14" s="1455"/>
      <c r="OT14" s="1455"/>
      <c r="OU14" s="1455"/>
      <c r="OV14" s="1455"/>
      <c r="OW14" s="1455"/>
      <c r="OX14" s="1455"/>
      <c r="OY14" s="1455"/>
      <c r="OZ14" s="1455"/>
      <c r="PA14" s="1455"/>
      <c r="PB14" s="1455"/>
      <c r="PC14" s="1455"/>
      <c r="PD14" s="1455"/>
      <c r="PE14" s="1455"/>
      <c r="PF14" s="1455"/>
      <c r="PG14" s="1455"/>
      <c r="PH14" s="1455"/>
      <c r="PI14" s="1455"/>
      <c r="PJ14" s="1455"/>
      <c r="PK14" s="1455"/>
      <c r="PL14" s="1455"/>
      <c r="PM14" s="1455"/>
      <c r="PN14" s="1455"/>
      <c r="PO14" s="1455"/>
      <c r="PP14" s="1455"/>
      <c r="PQ14" s="1455"/>
      <c r="PR14" s="1455"/>
      <c r="PS14" s="1455"/>
      <c r="PT14" s="1455"/>
      <c r="PU14" s="1455"/>
      <c r="PV14" s="1455"/>
      <c r="PW14" s="1455"/>
      <c r="PX14" s="1455"/>
      <c r="PY14" s="1455"/>
      <c r="PZ14" s="1455"/>
      <c r="QA14" s="1455"/>
      <c r="QB14" s="1455"/>
      <c r="QC14" s="1455"/>
      <c r="QD14" s="1455"/>
      <c r="QE14" s="1455"/>
      <c r="QF14" s="1455"/>
      <c r="QG14" s="1455"/>
      <c r="QH14" s="1455"/>
      <c r="QI14" s="1455"/>
      <c r="QJ14" s="1455"/>
      <c r="QK14" s="1455"/>
      <c r="QL14" s="1455"/>
      <c r="QM14" s="1455"/>
      <c r="QN14" s="1455"/>
      <c r="QO14" s="1455"/>
      <c r="QP14" s="1455"/>
      <c r="QQ14" s="1455"/>
      <c r="QR14" s="1455"/>
      <c r="QS14" s="1455"/>
      <c r="QT14" s="1455"/>
      <c r="QU14" s="1455"/>
      <c r="QV14" s="1455"/>
      <c r="QW14" s="1455"/>
      <c r="QX14" s="1455"/>
      <c r="QY14" s="1455"/>
      <c r="QZ14" s="1455"/>
      <c r="RA14" s="1455"/>
      <c r="RB14" s="1455"/>
      <c r="RC14" s="1455"/>
      <c r="RD14" s="1455"/>
      <c r="RE14" s="1455"/>
      <c r="RF14" s="1455"/>
      <c r="RG14" s="1455"/>
      <c r="RH14" s="1455"/>
      <c r="RI14" s="1455"/>
      <c r="RJ14" s="1455"/>
      <c r="RK14" s="1455"/>
      <c r="RL14" s="1455"/>
      <c r="RM14" s="1455"/>
      <c r="RN14" s="1455"/>
      <c r="RO14" s="1455"/>
      <c r="RP14" s="1455"/>
      <c r="RQ14" s="1455"/>
      <c r="RR14" s="1455"/>
      <c r="RS14" s="1455"/>
      <c r="RT14" s="1455"/>
      <c r="RU14" s="1455"/>
      <c r="RV14" s="1455"/>
      <c r="RW14" s="1455"/>
      <c r="RX14" s="1455"/>
      <c r="RY14" s="1455"/>
      <c r="RZ14" s="1455"/>
      <c r="SA14" s="1455"/>
      <c r="SB14" s="1455"/>
      <c r="SC14" s="1455"/>
      <c r="SD14" s="1455"/>
      <c r="SE14" s="1455"/>
      <c r="SF14" s="1455"/>
      <c r="SG14" s="1455"/>
      <c r="SH14" s="1455"/>
      <c r="SI14" s="1455"/>
      <c r="SJ14" s="1455"/>
      <c r="SK14" s="1455"/>
      <c r="SL14" s="1455"/>
      <c r="SM14" s="1455"/>
      <c r="SN14" s="1455"/>
      <c r="SO14" s="1455"/>
      <c r="SP14" s="1455"/>
      <c r="SQ14" s="1455"/>
      <c r="SR14" s="1455"/>
      <c r="SS14" s="1455"/>
      <c r="ST14" s="1455"/>
      <c r="SU14" s="1455"/>
      <c r="SV14" s="1455"/>
      <c r="SW14" s="1455"/>
      <c r="SX14" s="1455"/>
      <c r="SY14" s="1455"/>
      <c r="SZ14" s="1455"/>
      <c r="TA14" s="1455"/>
      <c r="TB14" s="1455"/>
      <c r="TC14" s="1455"/>
      <c r="TD14" s="1455"/>
      <c r="TE14" s="1455"/>
      <c r="TF14" s="1455"/>
      <c r="TG14" s="1455"/>
      <c r="TH14" s="1455"/>
      <c r="TI14" s="1455"/>
      <c r="TJ14" s="1455"/>
      <c r="TK14" s="1455"/>
      <c r="TL14" s="1455"/>
      <c r="TM14" s="1455"/>
      <c r="TN14" s="1455"/>
      <c r="TO14" s="1455"/>
      <c r="TP14" s="1455"/>
      <c r="TQ14" s="1455"/>
      <c r="TR14" s="1455"/>
      <c r="TS14" s="1455"/>
      <c r="TT14" s="1455"/>
      <c r="TU14" s="1455"/>
      <c r="TV14" s="1455"/>
      <c r="TW14" s="1455"/>
      <c r="TX14" s="1455"/>
      <c r="TY14" s="1455"/>
      <c r="TZ14" s="1455"/>
      <c r="UA14" s="1455"/>
      <c r="UB14" s="1455"/>
      <c r="UC14" s="1455"/>
      <c r="UD14" s="1455"/>
      <c r="UE14" s="1455"/>
      <c r="UF14" s="1455"/>
      <c r="UG14" s="1455"/>
      <c r="UH14" s="1455"/>
      <c r="UI14" s="1455"/>
      <c r="UJ14" s="1455"/>
      <c r="UK14" s="1455"/>
      <c r="UL14" s="1455"/>
      <c r="UM14" s="1455"/>
      <c r="UN14" s="1455"/>
      <c r="UO14" s="1455"/>
      <c r="UP14" s="1455"/>
      <c r="UQ14" s="1455"/>
      <c r="UR14" s="1455"/>
      <c r="US14" s="1455"/>
      <c r="UT14" s="1455"/>
      <c r="UU14" s="1455"/>
      <c r="UV14" s="1455"/>
      <c r="UW14" s="1455"/>
      <c r="UX14" s="1455"/>
      <c r="UY14" s="1455"/>
      <c r="UZ14" s="1455"/>
      <c r="VA14" s="1455"/>
      <c r="VB14" s="1455"/>
      <c r="VC14" s="1455"/>
      <c r="VD14" s="1455"/>
      <c r="VE14" s="1455"/>
      <c r="VF14" s="1455"/>
      <c r="VG14" s="1455"/>
      <c r="VH14" s="1455"/>
      <c r="VI14" s="1455"/>
      <c r="VJ14" s="1455"/>
      <c r="VK14" s="1455"/>
      <c r="VL14" s="1455"/>
      <c r="VM14" s="1455"/>
      <c r="VN14" s="1455"/>
      <c r="VO14" s="1455"/>
      <c r="VP14" s="1455"/>
      <c r="VQ14" s="1455"/>
      <c r="VR14" s="1455"/>
      <c r="VS14" s="1455"/>
      <c r="VT14" s="1455"/>
      <c r="VU14" s="1455"/>
      <c r="VV14" s="1455"/>
      <c r="VW14" s="1455"/>
      <c r="VX14" s="1455"/>
      <c r="VY14" s="1455"/>
      <c r="VZ14" s="1455"/>
      <c r="WA14" s="1455"/>
      <c r="WB14" s="1455"/>
      <c r="WC14" s="1455"/>
      <c r="WD14" s="1455"/>
      <c r="WE14" s="1455"/>
      <c r="WF14" s="1455"/>
      <c r="WG14" s="1455"/>
      <c r="WH14" s="1455"/>
      <c r="WI14" s="1455"/>
      <c r="WJ14" s="1455"/>
      <c r="WK14" s="1455"/>
      <c r="WL14" s="1455"/>
      <c r="WM14" s="1455"/>
      <c r="WN14" s="1455"/>
      <c r="WO14" s="1455"/>
      <c r="WP14" s="1455"/>
      <c r="WQ14" s="1455"/>
      <c r="WR14" s="1455"/>
      <c r="WS14" s="1455"/>
      <c r="WT14" s="1455"/>
      <c r="WU14" s="1455"/>
      <c r="WV14" s="1455"/>
      <c r="WW14" s="1455"/>
      <c r="WX14" s="1455"/>
      <c r="WY14" s="1455"/>
      <c r="WZ14" s="1455"/>
      <c r="XA14" s="1455"/>
      <c r="XB14" s="1455"/>
      <c r="XC14" s="1455"/>
      <c r="XD14" s="1455"/>
      <c r="XE14" s="1455"/>
      <c r="XF14" s="1455"/>
      <c r="XG14" s="1455"/>
      <c r="XH14" s="1455"/>
      <c r="XI14" s="1455"/>
      <c r="XJ14" s="1455"/>
      <c r="XK14" s="1455"/>
      <c r="XL14" s="1455"/>
      <c r="XM14" s="1455"/>
      <c r="XN14" s="1455"/>
      <c r="XO14" s="1455"/>
      <c r="XP14" s="1455"/>
      <c r="XQ14" s="1455"/>
      <c r="XR14" s="1455"/>
      <c r="XS14" s="1455"/>
      <c r="XT14" s="1455"/>
      <c r="XU14" s="1455"/>
      <c r="XV14" s="1455"/>
      <c r="XW14" s="1455"/>
      <c r="XX14" s="1455"/>
      <c r="XY14" s="1455"/>
      <c r="XZ14" s="1455"/>
      <c r="YA14" s="1455"/>
      <c r="YB14" s="1455"/>
      <c r="YC14" s="1455"/>
      <c r="YD14" s="1455"/>
      <c r="YE14" s="1455"/>
      <c r="YF14" s="1455"/>
      <c r="YG14" s="1455"/>
      <c r="YH14" s="1455"/>
      <c r="YI14" s="1455"/>
      <c r="YJ14" s="1455"/>
      <c r="YK14" s="1455"/>
      <c r="YL14" s="1455"/>
      <c r="YM14" s="1455"/>
      <c r="YN14" s="1455"/>
      <c r="YO14" s="1455"/>
      <c r="YP14" s="1455"/>
      <c r="YQ14" s="1455"/>
      <c r="YR14" s="1455"/>
      <c r="YS14" s="1455"/>
      <c r="YT14" s="1455"/>
      <c r="YU14" s="1455"/>
      <c r="YV14" s="1455"/>
      <c r="YW14" s="1455"/>
      <c r="YX14" s="1455"/>
      <c r="YY14" s="1455"/>
      <c r="YZ14" s="1455"/>
      <c r="ZA14" s="1455"/>
      <c r="ZB14" s="1455"/>
      <c r="ZC14" s="1455"/>
      <c r="ZD14" s="1455"/>
      <c r="ZE14" s="1455"/>
      <c r="ZF14" s="1455"/>
      <c r="ZG14" s="1455"/>
      <c r="ZH14" s="1455"/>
      <c r="ZI14" s="1455"/>
      <c r="ZJ14" s="1455"/>
      <c r="ZK14" s="1455"/>
      <c r="ZL14" s="1455"/>
      <c r="ZM14" s="1455"/>
      <c r="ZN14" s="1455"/>
      <c r="ZO14" s="1455"/>
      <c r="ZP14" s="1455"/>
      <c r="ZQ14" s="1455"/>
      <c r="ZR14" s="1455"/>
      <c r="ZS14" s="1455"/>
      <c r="ZT14" s="1455"/>
      <c r="ZU14" s="1455"/>
      <c r="ZV14" s="1455"/>
      <c r="ZW14" s="1455"/>
      <c r="ZX14" s="1455"/>
      <c r="ZY14" s="1455"/>
      <c r="ZZ14" s="1455"/>
      <c r="AAA14" s="1455"/>
      <c r="AAB14" s="1455"/>
      <c r="AAC14" s="1455"/>
      <c r="AAD14" s="1455"/>
      <c r="AAE14" s="1455"/>
      <c r="AAF14" s="1455"/>
      <c r="AAG14" s="1455"/>
      <c r="AAH14" s="1455"/>
      <c r="AAI14" s="1455"/>
      <c r="AAJ14" s="1455"/>
      <c r="AAK14" s="1455"/>
      <c r="AAL14" s="1455"/>
      <c r="AAM14" s="1455"/>
      <c r="AAN14" s="1455"/>
      <c r="AAO14" s="1455"/>
      <c r="AAP14" s="1455"/>
      <c r="AAQ14" s="1455"/>
      <c r="AAR14" s="1455"/>
      <c r="AAS14" s="1455"/>
      <c r="AAT14" s="1455"/>
      <c r="AAU14" s="1455"/>
      <c r="AAV14" s="1455"/>
      <c r="AAW14" s="1455"/>
      <c r="AAX14" s="1455"/>
      <c r="AAY14" s="1455"/>
      <c r="AAZ14" s="1455"/>
      <c r="ABA14" s="1455"/>
      <c r="ABB14" s="1455"/>
      <c r="ABC14" s="1455"/>
      <c r="ABD14" s="1455"/>
      <c r="ABE14" s="1455"/>
      <c r="ABF14" s="1455"/>
      <c r="ABG14" s="1455"/>
      <c r="ABH14" s="1455"/>
      <c r="ABI14" s="1455"/>
      <c r="ABJ14" s="1455"/>
      <c r="ABK14" s="1455"/>
      <c r="ABL14" s="1455"/>
      <c r="ABM14" s="1455"/>
      <c r="ABN14" s="1455"/>
      <c r="ABO14" s="1455"/>
      <c r="ABP14" s="1455"/>
      <c r="ABQ14" s="1455"/>
      <c r="ABR14" s="1455"/>
      <c r="ABS14" s="1455"/>
      <c r="ABT14" s="1455"/>
      <c r="ABU14" s="1455"/>
      <c r="ABV14" s="1455"/>
      <c r="ABW14" s="1455"/>
      <c r="ABX14" s="1455"/>
      <c r="ABY14" s="1455"/>
      <c r="ABZ14" s="1455"/>
      <c r="ACA14" s="1455"/>
      <c r="ACB14" s="1455"/>
      <c r="ACC14" s="1455"/>
      <c r="ACD14" s="1455"/>
      <c r="ACE14" s="1455"/>
      <c r="ACF14" s="1455"/>
      <c r="ACG14" s="1455"/>
      <c r="ACH14" s="1455"/>
      <c r="ACI14" s="1455"/>
      <c r="ACJ14" s="1455"/>
      <c r="ACK14" s="1455"/>
      <c r="ACL14" s="1455"/>
      <c r="ACM14" s="1455"/>
      <c r="ACN14" s="1455"/>
      <c r="ACO14" s="1455"/>
      <c r="ACP14" s="1455"/>
      <c r="ACQ14" s="1455"/>
      <c r="ACR14" s="1455"/>
      <c r="ACS14" s="1455"/>
      <c r="ACT14" s="1455"/>
      <c r="ACU14" s="1455"/>
      <c r="ACV14" s="1455"/>
      <c r="ACW14" s="1455"/>
      <c r="ACX14" s="1455"/>
      <c r="ACY14" s="1455"/>
      <c r="ACZ14" s="1455"/>
      <c r="ADA14" s="1455"/>
      <c r="ADB14" s="1455"/>
      <c r="ADC14" s="1455"/>
      <c r="ADD14" s="1455"/>
      <c r="ADE14" s="1455"/>
      <c r="ADF14" s="1455"/>
      <c r="ADG14" s="1455"/>
      <c r="ADH14" s="1455"/>
      <c r="ADI14" s="1455"/>
      <c r="ADJ14" s="1455"/>
      <c r="ADK14" s="1455"/>
      <c r="ADL14" s="1455"/>
      <c r="ADM14" s="1455"/>
      <c r="ADN14" s="1455"/>
      <c r="ADO14" s="1455"/>
      <c r="ADP14" s="1455"/>
      <c r="ADQ14" s="1455"/>
      <c r="ADR14" s="1455"/>
      <c r="ADS14" s="1455"/>
      <c r="ADT14" s="1455"/>
      <c r="ADU14" s="1455"/>
      <c r="ADV14" s="1455"/>
      <c r="ADW14" s="1455"/>
      <c r="ADX14" s="1455"/>
      <c r="ADY14" s="1455"/>
      <c r="ADZ14" s="1455"/>
      <c r="AEA14" s="1455"/>
      <c r="AEB14" s="1455"/>
      <c r="AEC14" s="1455"/>
      <c r="AED14" s="1455"/>
      <c r="AEE14" s="1455"/>
      <c r="AEF14" s="1455"/>
      <c r="AEG14" s="1455"/>
      <c r="AEH14" s="1455"/>
      <c r="AEI14" s="1455"/>
      <c r="AEJ14" s="1455"/>
      <c r="AEK14" s="1455"/>
      <c r="AEL14" s="1455"/>
      <c r="AEM14" s="1455"/>
      <c r="AEN14" s="1455"/>
      <c r="AEO14" s="1455"/>
      <c r="AEP14" s="1455"/>
      <c r="AEQ14" s="1455"/>
      <c r="AER14" s="1455"/>
      <c r="AES14" s="1455"/>
      <c r="AET14" s="1455"/>
      <c r="AEU14" s="1455"/>
      <c r="AEV14" s="1455"/>
      <c r="AEW14" s="1455"/>
      <c r="AEX14" s="1455"/>
      <c r="AEY14" s="1455"/>
      <c r="AEZ14" s="1455"/>
      <c r="AFA14" s="1455"/>
      <c r="AFB14" s="1455"/>
      <c r="AFC14" s="1455"/>
      <c r="AFD14" s="1455"/>
      <c r="AFE14" s="1455"/>
      <c r="AFF14" s="1455"/>
      <c r="AFG14" s="1455"/>
      <c r="AFH14" s="1455"/>
      <c r="AFI14" s="1455"/>
      <c r="AFJ14" s="1455"/>
      <c r="AFK14" s="1455"/>
      <c r="AFL14" s="1455"/>
      <c r="AFM14" s="1455"/>
      <c r="AFN14" s="1455"/>
      <c r="AFO14" s="1455"/>
      <c r="AFP14" s="1455"/>
      <c r="AFQ14" s="1455"/>
      <c r="AFR14" s="1455"/>
      <c r="AFS14" s="1455"/>
      <c r="AFT14" s="1455"/>
      <c r="AFU14" s="1455"/>
      <c r="AFV14" s="1455"/>
      <c r="AFW14" s="1455"/>
      <c r="AFX14" s="1455"/>
      <c r="AFY14" s="1455"/>
      <c r="AFZ14" s="1455"/>
      <c r="AGA14" s="1455"/>
      <c r="AGB14" s="1455"/>
      <c r="AGC14" s="1455"/>
      <c r="AGD14" s="1455"/>
      <c r="AGE14" s="1455"/>
      <c r="AGF14" s="1455"/>
      <c r="AGG14" s="1455"/>
      <c r="AGH14" s="1455"/>
      <c r="AGI14" s="1455"/>
      <c r="AGJ14" s="1455"/>
      <c r="AGK14" s="1455"/>
      <c r="AGL14" s="1455"/>
      <c r="AGM14" s="1455"/>
      <c r="AGN14" s="1455"/>
      <c r="AGO14" s="1455"/>
      <c r="AGP14" s="1455"/>
      <c r="AGQ14" s="1455"/>
      <c r="AGR14" s="1455"/>
      <c r="AGS14" s="1455"/>
      <c r="AGT14" s="1455"/>
      <c r="AGU14" s="1455"/>
      <c r="AGV14" s="1455"/>
      <c r="AGW14" s="1455"/>
      <c r="AGX14" s="1455"/>
      <c r="AGY14" s="1455"/>
      <c r="AGZ14" s="1455"/>
      <c r="AHA14" s="1455"/>
      <c r="AHB14" s="1455"/>
      <c r="AHC14" s="1455"/>
      <c r="AHD14" s="1455"/>
      <c r="AHE14" s="1455"/>
      <c r="AHF14" s="1455"/>
      <c r="AHG14" s="1455"/>
      <c r="AHH14" s="1455"/>
      <c r="AHI14" s="1455"/>
      <c r="AHJ14" s="1455"/>
      <c r="AHK14" s="1455"/>
      <c r="AHL14" s="1455"/>
      <c r="AHM14" s="1455"/>
      <c r="AHN14" s="1455"/>
      <c r="AHO14" s="1455"/>
      <c r="AHP14" s="1455"/>
      <c r="AHQ14" s="1455"/>
      <c r="AHR14" s="1455"/>
      <c r="AHS14" s="1455"/>
      <c r="AHT14" s="1455"/>
      <c r="AHU14" s="1455"/>
      <c r="AHV14" s="1455"/>
      <c r="AHW14" s="1455"/>
      <c r="AHX14" s="1455"/>
      <c r="AHY14" s="1455"/>
      <c r="AHZ14" s="1455"/>
      <c r="AIA14" s="1455"/>
      <c r="AIB14" s="1455"/>
      <c r="AIC14" s="1455"/>
      <c r="AID14" s="1455"/>
      <c r="AIE14" s="1455"/>
      <c r="AIF14" s="1455"/>
      <c r="AIG14" s="1455"/>
      <c r="AIH14" s="1455"/>
      <c r="AII14" s="1455"/>
      <c r="AIJ14" s="1455"/>
      <c r="AIK14" s="1455"/>
      <c r="AIL14" s="1455"/>
      <c r="AIM14" s="1455"/>
      <c r="AIN14" s="1455"/>
      <c r="AIO14" s="1455"/>
      <c r="AIP14" s="1455"/>
      <c r="AIQ14" s="1455"/>
      <c r="AIR14" s="1455"/>
      <c r="AIS14" s="1455"/>
      <c r="AIT14" s="1455"/>
      <c r="AIU14" s="1455"/>
      <c r="AIV14" s="1455"/>
      <c r="AIW14" s="1455"/>
      <c r="AIX14" s="1455"/>
      <c r="AIY14" s="1455"/>
      <c r="AIZ14" s="1455"/>
      <c r="AJA14" s="1455"/>
      <c r="AJB14" s="1455"/>
      <c r="AJC14" s="1455"/>
      <c r="AJD14" s="1455"/>
      <c r="AJE14" s="1455"/>
      <c r="AJF14" s="1455"/>
      <c r="AJG14" s="1455"/>
      <c r="AJH14" s="1455"/>
      <c r="AJI14" s="1455"/>
      <c r="AJJ14" s="1455"/>
      <c r="AJK14" s="1455"/>
      <c r="AJL14" s="1455"/>
      <c r="AJM14" s="1455"/>
      <c r="AJN14" s="1455"/>
      <c r="AJO14" s="1455"/>
      <c r="AJP14" s="1455"/>
      <c r="AJQ14" s="1455"/>
      <c r="AJR14" s="1455"/>
      <c r="AJS14" s="1455"/>
      <c r="AJT14" s="1455"/>
      <c r="AJU14" s="1455"/>
      <c r="AJV14" s="1455"/>
      <c r="AJW14" s="1455"/>
      <c r="AJX14" s="1455"/>
      <c r="AJY14" s="1455"/>
      <c r="AJZ14" s="1455"/>
      <c r="AKA14" s="1455"/>
      <c r="AKB14" s="1455"/>
      <c r="AKC14" s="1455"/>
      <c r="AKD14" s="1455"/>
      <c r="AKE14" s="1455"/>
      <c r="AKF14" s="1455"/>
    </row>
    <row r="15" spans="1:968" s="685" customFormat="1">
      <c r="A15" s="709" t="s">
        <v>187</v>
      </c>
      <c r="B15" s="826" t="s">
        <v>188</v>
      </c>
      <c r="C15" s="708">
        <f t="shared" si="0"/>
        <v>1.7411585134948369</v>
      </c>
      <c r="D15" s="709">
        <f>'G250 CI Retrofit'!E11</f>
        <v>16.507288031205093</v>
      </c>
      <c r="E15" s="709" t="s">
        <v>205</v>
      </c>
      <c r="F15" s="709">
        <f>'G250 CI Retrofit'!L11</f>
        <v>487100</v>
      </c>
      <c r="G15" s="711">
        <f>'G250 CI Retrofit'!N11</f>
        <v>947220</v>
      </c>
      <c r="H15" s="711">
        <f>'G250 CI Retrofit'!O11</f>
        <v>1755110</v>
      </c>
      <c r="I15" s="711">
        <f>'G250 CI Retrofit'!P11</f>
        <v>482527.5</v>
      </c>
      <c r="J15" s="712">
        <f t="shared" si="5"/>
        <v>2237637.5</v>
      </c>
      <c r="K15" s="713">
        <v>0</v>
      </c>
      <c r="L15" s="713">
        <f t="shared" si="1"/>
        <v>2702330</v>
      </c>
      <c r="M15" s="713">
        <f>L15+K15+I15</f>
        <v>3184857.5</v>
      </c>
      <c r="N15" s="714">
        <v>0</v>
      </c>
      <c r="O15" s="714">
        <f>L15/(1+$B$2)^1</f>
        <v>2506799.6289424859</v>
      </c>
      <c r="P15" s="714">
        <f t="shared" si="3"/>
        <v>2954413.2653061221</v>
      </c>
      <c r="Q15" s="714">
        <f>'G250 CI Retrofit'!Z11</f>
        <v>3258514.4244809621</v>
      </c>
      <c r="R15" s="1377">
        <f>N15/(1+$B$2)^1</f>
        <v>0</v>
      </c>
      <c r="S15" s="706">
        <f t="shared" si="6"/>
        <v>1.2998703154649793</v>
      </c>
      <c r="T15" s="706">
        <f t="shared" si="7"/>
        <v>1.1029311514221523</v>
      </c>
      <c r="U15" s="706">
        <f t="shared" si="8"/>
        <v>1.2132242665643675</v>
      </c>
      <c r="W15" s="1456"/>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c r="AT15" s="1455"/>
      <c r="AU15" s="1455"/>
      <c r="AV15" s="1455"/>
      <c r="AW15" s="1455"/>
      <c r="AX15" s="1455"/>
      <c r="AY15" s="1455"/>
      <c r="AZ15" s="1455"/>
      <c r="BA15" s="1455"/>
      <c r="BB15" s="1455"/>
      <c r="BC15" s="1455"/>
      <c r="BD15" s="1455"/>
      <c r="BE15" s="1455"/>
      <c r="BF15" s="1455"/>
      <c r="BG15" s="1455"/>
      <c r="BH15" s="1455"/>
      <c r="BI15" s="1455"/>
      <c r="BJ15" s="1455"/>
      <c r="BK15" s="1455"/>
      <c r="BL15" s="1455"/>
      <c r="BM15" s="1455"/>
      <c r="BN15" s="1455"/>
      <c r="BO15" s="1455"/>
      <c r="BP15" s="1455"/>
      <c r="BQ15" s="1455"/>
      <c r="BR15" s="1455"/>
      <c r="BS15" s="1455"/>
      <c r="BT15" s="1455"/>
      <c r="BU15" s="1455"/>
      <c r="BV15" s="1455"/>
      <c r="BW15" s="1455"/>
      <c r="BX15" s="1455"/>
      <c r="BY15" s="1455"/>
      <c r="BZ15" s="1455"/>
      <c r="CA15" s="1455"/>
      <c r="CB15" s="1455"/>
      <c r="CC15" s="1455"/>
      <c r="CD15" s="1455"/>
      <c r="CE15" s="1455"/>
      <c r="CF15" s="1455"/>
      <c r="CG15" s="1455"/>
      <c r="CH15" s="1455"/>
      <c r="CI15" s="1455"/>
      <c r="CJ15" s="1455"/>
      <c r="CK15" s="1455"/>
      <c r="CL15" s="1455"/>
      <c r="CM15" s="1455"/>
      <c r="CN15" s="1455"/>
      <c r="CO15" s="1455"/>
      <c r="CP15" s="1455"/>
      <c r="CQ15" s="1455"/>
      <c r="CR15" s="1455"/>
      <c r="CS15" s="1455"/>
      <c r="CT15" s="1455"/>
      <c r="CU15" s="1455"/>
      <c r="CV15" s="1455"/>
      <c r="CW15" s="1455"/>
      <c r="CX15" s="1455"/>
      <c r="CY15" s="1455"/>
      <c r="CZ15" s="1455"/>
      <c r="DA15" s="1455"/>
      <c r="DB15" s="1455"/>
      <c r="DC15" s="1455"/>
      <c r="DD15" s="1455"/>
      <c r="DE15" s="1455"/>
      <c r="DF15" s="1455"/>
      <c r="DG15" s="1455"/>
      <c r="DH15" s="1455"/>
      <c r="DI15" s="1455"/>
      <c r="DJ15" s="1455"/>
      <c r="DK15" s="1455"/>
      <c r="DL15" s="1455"/>
      <c r="DM15" s="1455"/>
      <c r="DN15" s="1455"/>
      <c r="DO15" s="1455"/>
      <c r="DP15" s="1455"/>
      <c r="DQ15" s="1455"/>
      <c r="DR15" s="1455"/>
      <c r="DS15" s="1455"/>
      <c r="DT15" s="1455"/>
      <c r="DU15" s="1455"/>
      <c r="DV15" s="1455"/>
      <c r="DW15" s="1455"/>
      <c r="DX15" s="1455"/>
      <c r="DY15" s="1455"/>
      <c r="DZ15" s="1455"/>
      <c r="EA15" s="1455"/>
      <c r="EB15" s="1455"/>
      <c r="EC15" s="1455"/>
      <c r="ED15" s="1455"/>
      <c r="EE15" s="1455"/>
      <c r="EF15" s="1455"/>
      <c r="EG15" s="1455"/>
      <c r="EH15" s="1455"/>
      <c r="EI15" s="1455"/>
      <c r="EJ15" s="1455"/>
      <c r="EK15" s="1455"/>
      <c r="EL15" s="1455"/>
      <c r="EM15" s="1455"/>
      <c r="EN15" s="1455"/>
      <c r="EO15" s="1455"/>
      <c r="EP15" s="1455"/>
      <c r="EQ15" s="1455"/>
      <c r="ER15" s="1455"/>
      <c r="ES15" s="1455"/>
      <c r="ET15" s="1455"/>
      <c r="EU15" s="1455"/>
      <c r="EV15" s="1455"/>
      <c r="EW15" s="1455"/>
      <c r="EX15" s="1455"/>
      <c r="EY15" s="1455"/>
      <c r="EZ15" s="1455"/>
      <c r="FA15" s="1455"/>
      <c r="FB15" s="1455"/>
      <c r="FC15" s="1455"/>
      <c r="FD15" s="1455"/>
      <c r="FE15" s="1455"/>
      <c r="FF15" s="1455"/>
      <c r="FG15" s="1455"/>
      <c r="FH15" s="1455"/>
      <c r="FI15" s="1455"/>
      <c r="FJ15" s="1455"/>
      <c r="FK15" s="1455"/>
      <c r="FL15" s="1455"/>
      <c r="FM15" s="1455"/>
      <c r="FN15" s="1455"/>
      <c r="FO15" s="1455"/>
      <c r="FP15" s="1455"/>
      <c r="FQ15" s="1455"/>
      <c r="FR15" s="1455"/>
      <c r="FS15" s="1455"/>
      <c r="FT15" s="1455"/>
      <c r="FU15" s="1455"/>
      <c r="FV15" s="1455"/>
      <c r="FW15" s="1455"/>
      <c r="FX15" s="1455"/>
      <c r="FY15" s="1455"/>
      <c r="FZ15" s="1455"/>
      <c r="GA15" s="1455"/>
      <c r="GB15" s="1455"/>
      <c r="GC15" s="1455"/>
      <c r="GD15" s="1455"/>
      <c r="GE15" s="1455"/>
      <c r="GF15" s="1455"/>
      <c r="GG15" s="1455"/>
      <c r="GH15" s="1455"/>
      <c r="GI15" s="1455"/>
      <c r="GJ15" s="1455"/>
      <c r="GK15" s="1455"/>
      <c r="GL15" s="1455"/>
      <c r="GM15" s="1455"/>
      <c r="GN15" s="1455"/>
      <c r="GO15" s="1455"/>
      <c r="GP15" s="1455"/>
      <c r="GQ15" s="1455"/>
      <c r="GR15" s="1455"/>
      <c r="GS15" s="1455"/>
      <c r="GT15" s="1455"/>
      <c r="GU15" s="1455"/>
      <c r="GV15" s="1455"/>
      <c r="GW15" s="1455"/>
      <c r="GX15" s="1455"/>
      <c r="GY15" s="1455"/>
      <c r="GZ15" s="1455"/>
      <c r="HA15" s="1455"/>
      <c r="HB15" s="1455"/>
      <c r="HC15" s="1455"/>
      <c r="HD15" s="1455"/>
      <c r="HE15" s="1455"/>
      <c r="HF15" s="1455"/>
      <c r="HG15" s="1455"/>
      <c r="HH15" s="1455"/>
      <c r="HI15" s="1455"/>
      <c r="HJ15" s="1455"/>
      <c r="HK15" s="1455"/>
      <c r="HL15" s="1455"/>
      <c r="HM15" s="1455"/>
      <c r="HN15" s="1455"/>
      <c r="HO15" s="1455"/>
      <c r="HP15" s="1455"/>
      <c r="HQ15" s="1455"/>
      <c r="HR15" s="1455"/>
      <c r="HS15" s="1455"/>
      <c r="HT15" s="1455"/>
      <c r="HU15" s="1455"/>
      <c r="HV15" s="1455"/>
      <c r="HW15" s="1455"/>
      <c r="HX15" s="1455"/>
      <c r="HY15" s="1455"/>
      <c r="HZ15" s="1455"/>
      <c r="IA15" s="1455"/>
      <c r="IB15" s="1455"/>
      <c r="IC15" s="1455"/>
      <c r="ID15" s="1455"/>
      <c r="IE15" s="1455"/>
      <c r="IF15" s="1455"/>
      <c r="IG15" s="1455"/>
      <c r="IH15" s="1455"/>
      <c r="II15" s="1455"/>
      <c r="IJ15" s="1455"/>
      <c r="IK15" s="1455"/>
      <c r="IL15" s="1455"/>
      <c r="IM15" s="1455"/>
      <c r="IN15" s="1455"/>
      <c r="IO15" s="1455"/>
      <c r="IP15" s="1455"/>
      <c r="IQ15" s="1455"/>
      <c r="IR15" s="1455"/>
      <c r="IS15" s="1455"/>
      <c r="IT15" s="1455"/>
      <c r="IU15" s="1455"/>
      <c r="IV15" s="1455"/>
      <c r="IW15" s="1455"/>
      <c r="IX15" s="1455"/>
      <c r="IY15" s="1455"/>
      <c r="IZ15" s="1455"/>
      <c r="JA15" s="1455"/>
      <c r="JB15" s="1455"/>
      <c r="JC15" s="1455"/>
      <c r="JD15" s="1455"/>
      <c r="JE15" s="1455"/>
      <c r="JF15" s="1455"/>
      <c r="JG15" s="1455"/>
      <c r="JH15" s="1455"/>
      <c r="JI15" s="1455"/>
      <c r="JJ15" s="1455"/>
      <c r="JK15" s="1455"/>
      <c r="JL15" s="1455"/>
      <c r="JM15" s="1455"/>
      <c r="JN15" s="1455"/>
      <c r="JO15" s="1455"/>
      <c r="JP15" s="1455"/>
      <c r="JQ15" s="1455"/>
      <c r="JR15" s="1455"/>
      <c r="JS15" s="1455"/>
      <c r="JT15" s="1455"/>
      <c r="JU15" s="1455"/>
      <c r="JV15" s="1455"/>
      <c r="JW15" s="1455"/>
      <c r="JX15" s="1455"/>
      <c r="JY15" s="1455"/>
      <c r="JZ15" s="1455"/>
      <c r="KA15" s="1455"/>
      <c r="KB15" s="1455"/>
      <c r="KC15" s="1455"/>
      <c r="KD15" s="1455"/>
      <c r="KE15" s="1455"/>
      <c r="KF15" s="1455"/>
      <c r="KG15" s="1455"/>
      <c r="KH15" s="1455"/>
      <c r="KI15" s="1455"/>
      <c r="KJ15" s="1455"/>
      <c r="KK15" s="1455"/>
      <c r="KL15" s="1455"/>
      <c r="KM15" s="1455"/>
      <c r="KN15" s="1455"/>
      <c r="KO15" s="1455"/>
      <c r="KP15" s="1455"/>
      <c r="KQ15" s="1455"/>
      <c r="KR15" s="1455"/>
      <c r="KS15" s="1455"/>
      <c r="KT15" s="1455"/>
      <c r="KU15" s="1455"/>
      <c r="KV15" s="1455"/>
      <c r="KW15" s="1455"/>
      <c r="KX15" s="1455"/>
      <c r="KY15" s="1455"/>
      <c r="KZ15" s="1455"/>
      <c r="LA15" s="1455"/>
      <c r="LB15" s="1455"/>
      <c r="LC15" s="1455"/>
      <c r="LD15" s="1455"/>
      <c r="LE15" s="1455"/>
      <c r="LF15" s="1455"/>
      <c r="LG15" s="1455"/>
      <c r="LH15" s="1455"/>
      <c r="LI15" s="1455"/>
      <c r="LJ15" s="1455"/>
      <c r="LK15" s="1455"/>
      <c r="LL15" s="1455"/>
      <c r="LM15" s="1455"/>
      <c r="LN15" s="1455"/>
      <c r="LO15" s="1455"/>
      <c r="LP15" s="1455"/>
      <c r="LQ15" s="1455"/>
      <c r="LR15" s="1455"/>
      <c r="LS15" s="1455"/>
      <c r="LT15" s="1455"/>
      <c r="LU15" s="1455"/>
      <c r="LV15" s="1455"/>
      <c r="LW15" s="1455"/>
      <c r="LX15" s="1455"/>
      <c r="LY15" s="1455"/>
      <c r="LZ15" s="1455"/>
      <c r="MA15" s="1455"/>
      <c r="MB15" s="1455"/>
      <c r="MC15" s="1455"/>
      <c r="MD15" s="1455"/>
      <c r="ME15" s="1455"/>
      <c r="MF15" s="1455"/>
      <c r="MG15" s="1455"/>
      <c r="MH15" s="1455"/>
      <c r="MI15" s="1455"/>
      <c r="MJ15" s="1455"/>
      <c r="MK15" s="1455"/>
      <c r="ML15" s="1455"/>
      <c r="MM15" s="1455"/>
      <c r="MN15" s="1455"/>
      <c r="MO15" s="1455"/>
      <c r="MP15" s="1455"/>
      <c r="MQ15" s="1455"/>
      <c r="MR15" s="1455"/>
      <c r="MS15" s="1455"/>
      <c r="MT15" s="1455"/>
      <c r="MU15" s="1455"/>
      <c r="MV15" s="1455"/>
      <c r="MW15" s="1455"/>
      <c r="MX15" s="1455"/>
      <c r="MY15" s="1455"/>
      <c r="MZ15" s="1455"/>
      <c r="NA15" s="1455"/>
      <c r="NB15" s="1455"/>
      <c r="NC15" s="1455"/>
      <c r="ND15" s="1455"/>
      <c r="NE15" s="1455"/>
      <c r="NF15" s="1455"/>
      <c r="NG15" s="1455"/>
      <c r="NH15" s="1455"/>
      <c r="NI15" s="1455"/>
      <c r="NJ15" s="1455"/>
      <c r="NK15" s="1455"/>
      <c r="NL15" s="1455"/>
      <c r="NM15" s="1455"/>
      <c r="NN15" s="1455"/>
      <c r="NO15" s="1455"/>
      <c r="NP15" s="1455"/>
      <c r="NQ15" s="1455"/>
      <c r="NR15" s="1455"/>
      <c r="NS15" s="1455"/>
      <c r="NT15" s="1455"/>
      <c r="NU15" s="1455"/>
      <c r="NV15" s="1455"/>
      <c r="NW15" s="1455"/>
      <c r="NX15" s="1455"/>
      <c r="NY15" s="1455"/>
      <c r="NZ15" s="1455"/>
      <c r="OA15" s="1455"/>
      <c r="OB15" s="1455"/>
      <c r="OC15" s="1455"/>
      <c r="OD15" s="1455"/>
      <c r="OE15" s="1455"/>
      <c r="OF15" s="1455"/>
      <c r="OG15" s="1455"/>
      <c r="OH15" s="1455"/>
      <c r="OI15" s="1455"/>
      <c r="OJ15" s="1455"/>
      <c r="OK15" s="1455"/>
      <c r="OL15" s="1455"/>
      <c r="OM15" s="1455"/>
      <c r="ON15" s="1455"/>
      <c r="OO15" s="1455"/>
      <c r="OP15" s="1455"/>
      <c r="OQ15" s="1455"/>
      <c r="OR15" s="1455"/>
      <c r="OS15" s="1455"/>
      <c r="OT15" s="1455"/>
      <c r="OU15" s="1455"/>
      <c r="OV15" s="1455"/>
      <c r="OW15" s="1455"/>
      <c r="OX15" s="1455"/>
      <c r="OY15" s="1455"/>
      <c r="OZ15" s="1455"/>
      <c r="PA15" s="1455"/>
      <c r="PB15" s="1455"/>
      <c r="PC15" s="1455"/>
      <c r="PD15" s="1455"/>
      <c r="PE15" s="1455"/>
      <c r="PF15" s="1455"/>
      <c r="PG15" s="1455"/>
      <c r="PH15" s="1455"/>
      <c r="PI15" s="1455"/>
      <c r="PJ15" s="1455"/>
      <c r="PK15" s="1455"/>
      <c r="PL15" s="1455"/>
      <c r="PM15" s="1455"/>
      <c r="PN15" s="1455"/>
      <c r="PO15" s="1455"/>
      <c r="PP15" s="1455"/>
      <c r="PQ15" s="1455"/>
      <c r="PR15" s="1455"/>
      <c r="PS15" s="1455"/>
      <c r="PT15" s="1455"/>
      <c r="PU15" s="1455"/>
      <c r="PV15" s="1455"/>
      <c r="PW15" s="1455"/>
      <c r="PX15" s="1455"/>
      <c r="PY15" s="1455"/>
      <c r="PZ15" s="1455"/>
      <c r="QA15" s="1455"/>
      <c r="QB15" s="1455"/>
      <c r="QC15" s="1455"/>
      <c r="QD15" s="1455"/>
      <c r="QE15" s="1455"/>
      <c r="QF15" s="1455"/>
      <c r="QG15" s="1455"/>
      <c r="QH15" s="1455"/>
      <c r="QI15" s="1455"/>
      <c r="QJ15" s="1455"/>
      <c r="QK15" s="1455"/>
      <c r="QL15" s="1455"/>
      <c r="QM15" s="1455"/>
      <c r="QN15" s="1455"/>
      <c r="QO15" s="1455"/>
      <c r="QP15" s="1455"/>
      <c r="QQ15" s="1455"/>
      <c r="QR15" s="1455"/>
      <c r="QS15" s="1455"/>
      <c r="QT15" s="1455"/>
      <c r="QU15" s="1455"/>
      <c r="QV15" s="1455"/>
      <c r="QW15" s="1455"/>
      <c r="QX15" s="1455"/>
      <c r="QY15" s="1455"/>
      <c r="QZ15" s="1455"/>
      <c r="RA15" s="1455"/>
      <c r="RB15" s="1455"/>
      <c r="RC15" s="1455"/>
      <c r="RD15" s="1455"/>
      <c r="RE15" s="1455"/>
      <c r="RF15" s="1455"/>
      <c r="RG15" s="1455"/>
      <c r="RH15" s="1455"/>
      <c r="RI15" s="1455"/>
      <c r="RJ15" s="1455"/>
      <c r="RK15" s="1455"/>
      <c r="RL15" s="1455"/>
      <c r="RM15" s="1455"/>
      <c r="RN15" s="1455"/>
      <c r="RO15" s="1455"/>
      <c r="RP15" s="1455"/>
      <c r="RQ15" s="1455"/>
      <c r="RR15" s="1455"/>
      <c r="RS15" s="1455"/>
      <c r="RT15" s="1455"/>
      <c r="RU15" s="1455"/>
      <c r="RV15" s="1455"/>
      <c r="RW15" s="1455"/>
      <c r="RX15" s="1455"/>
      <c r="RY15" s="1455"/>
      <c r="RZ15" s="1455"/>
      <c r="SA15" s="1455"/>
      <c r="SB15" s="1455"/>
      <c r="SC15" s="1455"/>
      <c r="SD15" s="1455"/>
      <c r="SE15" s="1455"/>
      <c r="SF15" s="1455"/>
      <c r="SG15" s="1455"/>
      <c r="SH15" s="1455"/>
      <c r="SI15" s="1455"/>
      <c r="SJ15" s="1455"/>
      <c r="SK15" s="1455"/>
      <c r="SL15" s="1455"/>
      <c r="SM15" s="1455"/>
      <c r="SN15" s="1455"/>
      <c r="SO15" s="1455"/>
      <c r="SP15" s="1455"/>
      <c r="SQ15" s="1455"/>
      <c r="SR15" s="1455"/>
      <c r="SS15" s="1455"/>
      <c r="ST15" s="1455"/>
      <c r="SU15" s="1455"/>
      <c r="SV15" s="1455"/>
      <c r="SW15" s="1455"/>
      <c r="SX15" s="1455"/>
      <c r="SY15" s="1455"/>
      <c r="SZ15" s="1455"/>
      <c r="TA15" s="1455"/>
      <c r="TB15" s="1455"/>
      <c r="TC15" s="1455"/>
      <c r="TD15" s="1455"/>
      <c r="TE15" s="1455"/>
      <c r="TF15" s="1455"/>
      <c r="TG15" s="1455"/>
      <c r="TH15" s="1455"/>
      <c r="TI15" s="1455"/>
      <c r="TJ15" s="1455"/>
      <c r="TK15" s="1455"/>
      <c r="TL15" s="1455"/>
      <c r="TM15" s="1455"/>
      <c r="TN15" s="1455"/>
      <c r="TO15" s="1455"/>
      <c r="TP15" s="1455"/>
      <c r="TQ15" s="1455"/>
      <c r="TR15" s="1455"/>
      <c r="TS15" s="1455"/>
      <c r="TT15" s="1455"/>
      <c r="TU15" s="1455"/>
      <c r="TV15" s="1455"/>
      <c r="TW15" s="1455"/>
      <c r="TX15" s="1455"/>
      <c r="TY15" s="1455"/>
      <c r="TZ15" s="1455"/>
      <c r="UA15" s="1455"/>
      <c r="UB15" s="1455"/>
      <c r="UC15" s="1455"/>
      <c r="UD15" s="1455"/>
      <c r="UE15" s="1455"/>
      <c r="UF15" s="1455"/>
      <c r="UG15" s="1455"/>
      <c r="UH15" s="1455"/>
      <c r="UI15" s="1455"/>
      <c r="UJ15" s="1455"/>
      <c r="UK15" s="1455"/>
      <c r="UL15" s="1455"/>
      <c r="UM15" s="1455"/>
      <c r="UN15" s="1455"/>
      <c r="UO15" s="1455"/>
      <c r="UP15" s="1455"/>
      <c r="UQ15" s="1455"/>
      <c r="UR15" s="1455"/>
      <c r="US15" s="1455"/>
      <c r="UT15" s="1455"/>
      <c r="UU15" s="1455"/>
      <c r="UV15" s="1455"/>
      <c r="UW15" s="1455"/>
      <c r="UX15" s="1455"/>
      <c r="UY15" s="1455"/>
      <c r="UZ15" s="1455"/>
      <c r="VA15" s="1455"/>
      <c r="VB15" s="1455"/>
      <c r="VC15" s="1455"/>
      <c r="VD15" s="1455"/>
      <c r="VE15" s="1455"/>
      <c r="VF15" s="1455"/>
      <c r="VG15" s="1455"/>
      <c r="VH15" s="1455"/>
      <c r="VI15" s="1455"/>
      <c r="VJ15" s="1455"/>
      <c r="VK15" s="1455"/>
      <c r="VL15" s="1455"/>
      <c r="VM15" s="1455"/>
      <c r="VN15" s="1455"/>
      <c r="VO15" s="1455"/>
      <c r="VP15" s="1455"/>
      <c r="VQ15" s="1455"/>
      <c r="VR15" s="1455"/>
      <c r="VS15" s="1455"/>
      <c r="VT15" s="1455"/>
      <c r="VU15" s="1455"/>
      <c r="VV15" s="1455"/>
      <c r="VW15" s="1455"/>
      <c r="VX15" s="1455"/>
      <c r="VY15" s="1455"/>
      <c r="VZ15" s="1455"/>
      <c r="WA15" s="1455"/>
      <c r="WB15" s="1455"/>
      <c r="WC15" s="1455"/>
      <c r="WD15" s="1455"/>
      <c r="WE15" s="1455"/>
      <c r="WF15" s="1455"/>
      <c r="WG15" s="1455"/>
      <c r="WH15" s="1455"/>
      <c r="WI15" s="1455"/>
      <c r="WJ15" s="1455"/>
      <c r="WK15" s="1455"/>
      <c r="WL15" s="1455"/>
      <c r="WM15" s="1455"/>
      <c r="WN15" s="1455"/>
      <c r="WO15" s="1455"/>
      <c r="WP15" s="1455"/>
      <c r="WQ15" s="1455"/>
      <c r="WR15" s="1455"/>
      <c r="WS15" s="1455"/>
      <c r="WT15" s="1455"/>
      <c r="WU15" s="1455"/>
      <c r="WV15" s="1455"/>
      <c r="WW15" s="1455"/>
      <c r="WX15" s="1455"/>
      <c r="WY15" s="1455"/>
      <c r="WZ15" s="1455"/>
      <c r="XA15" s="1455"/>
      <c r="XB15" s="1455"/>
      <c r="XC15" s="1455"/>
      <c r="XD15" s="1455"/>
      <c r="XE15" s="1455"/>
      <c r="XF15" s="1455"/>
      <c r="XG15" s="1455"/>
      <c r="XH15" s="1455"/>
      <c r="XI15" s="1455"/>
      <c r="XJ15" s="1455"/>
      <c r="XK15" s="1455"/>
      <c r="XL15" s="1455"/>
      <c r="XM15" s="1455"/>
      <c r="XN15" s="1455"/>
      <c r="XO15" s="1455"/>
      <c r="XP15" s="1455"/>
      <c r="XQ15" s="1455"/>
      <c r="XR15" s="1455"/>
      <c r="XS15" s="1455"/>
      <c r="XT15" s="1455"/>
      <c r="XU15" s="1455"/>
      <c r="XV15" s="1455"/>
      <c r="XW15" s="1455"/>
      <c r="XX15" s="1455"/>
      <c r="XY15" s="1455"/>
      <c r="XZ15" s="1455"/>
      <c r="YA15" s="1455"/>
      <c r="YB15" s="1455"/>
      <c r="YC15" s="1455"/>
      <c r="YD15" s="1455"/>
      <c r="YE15" s="1455"/>
      <c r="YF15" s="1455"/>
      <c r="YG15" s="1455"/>
      <c r="YH15" s="1455"/>
      <c r="YI15" s="1455"/>
      <c r="YJ15" s="1455"/>
      <c r="YK15" s="1455"/>
      <c r="YL15" s="1455"/>
      <c r="YM15" s="1455"/>
      <c r="YN15" s="1455"/>
      <c r="YO15" s="1455"/>
      <c r="YP15" s="1455"/>
      <c r="YQ15" s="1455"/>
      <c r="YR15" s="1455"/>
      <c r="YS15" s="1455"/>
      <c r="YT15" s="1455"/>
      <c r="YU15" s="1455"/>
      <c r="YV15" s="1455"/>
      <c r="YW15" s="1455"/>
      <c r="YX15" s="1455"/>
      <c r="YY15" s="1455"/>
      <c r="YZ15" s="1455"/>
      <c r="ZA15" s="1455"/>
      <c r="ZB15" s="1455"/>
      <c r="ZC15" s="1455"/>
      <c r="ZD15" s="1455"/>
      <c r="ZE15" s="1455"/>
      <c r="ZF15" s="1455"/>
      <c r="ZG15" s="1455"/>
      <c r="ZH15" s="1455"/>
      <c r="ZI15" s="1455"/>
      <c r="ZJ15" s="1455"/>
      <c r="ZK15" s="1455"/>
      <c r="ZL15" s="1455"/>
      <c r="ZM15" s="1455"/>
      <c r="ZN15" s="1455"/>
      <c r="ZO15" s="1455"/>
      <c r="ZP15" s="1455"/>
      <c r="ZQ15" s="1455"/>
      <c r="ZR15" s="1455"/>
      <c r="ZS15" s="1455"/>
      <c r="ZT15" s="1455"/>
      <c r="ZU15" s="1455"/>
      <c r="ZV15" s="1455"/>
      <c r="ZW15" s="1455"/>
      <c r="ZX15" s="1455"/>
      <c r="ZY15" s="1455"/>
      <c r="ZZ15" s="1455"/>
      <c r="AAA15" s="1455"/>
      <c r="AAB15" s="1455"/>
      <c r="AAC15" s="1455"/>
      <c r="AAD15" s="1455"/>
      <c r="AAE15" s="1455"/>
      <c r="AAF15" s="1455"/>
      <c r="AAG15" s="1455"/>
      <c r="AAH15" s="1455"/>
      <c r="AAI15" s="1455"/>
      <c r="AAJ15" s="1455"/>
      <c r="AAK15" s="1455"/>
      <c r="AAL15" s="1455"/>
      <c r="AAM15" s="1455"/>
      <c r="AAN15" s="1455"/>
      <c r="AAO15" s="1455"/>
      <c r="AAP15" s="1455"/>
      <c r="AAQ15" s="1455"/>
      <c r="AAR15" s="1455"/>
      <c r="AAS15" s="1455"/>
      <c r="AAT15" s="1455"/>
      <c r="AAU15" s="1455"/>
      <c r="AAV15" s="1455"/>
      <c r="AAW15" s="1455"/>
      <c r="AAX15" s="1455"/>
      <c r="AAY15" s="1455"/>
      <c r="AAZ15" s="1455"/>
      <c r="ABA15" s="1455"/>
      <c r="ABB15" s="1455"/>
      <c r="ABC15" s="1455"/>
      <c r="ABD15" s="1455"/>
      <c r="ABE15" s="1455"/>
      <c r="ABF15" s="1455"/>
      <c r="ABG15" s="1455"/>
      <c r="ABH15" s="1455"/>
      <c r="ABI15" s="1455"/>
      <c r="ABJ15" s="1455"/>
      <c r="ABK15" s="1455"/>
      <c r="ABL15" s="1455"/>
      <c r="ABM15" s="1455"/>
      <c r="ABN15" s="1455"/>
      <c r="ABO15" s="1455"/>
      <c r="ABP15" s="1455"/>
      <c r="ABQ15" s="1455"/>
      <c r="ABR15" s="1455"/>
      <c r="ABS15" s="1455"/>
      <c r="ABT15" s="1455"/>
      <c r="ABU15" s="1455"/>
      <c r="ABV15" s="1455"/>
      <c r="ABW15" s="1455"/>
      <c r="ABX15" s="1455"/>
      <c r="ABY15" s="1455"/>
      <c r="ABZ15" s="1455"/>
      <c r="ACA15" s="1455"/>
      <c r="ACB15" s="1455"/>
      <c r="ACC15" s="1455"/>
      <c r="ACD15" s="1455"/>
      <c r="ACE15" s="1455"/>
      <c r="ACF15" s="1455"/>
      <c r="ACG15" s="1455"/>
      <c r="ACH15" s="1455"/>
      <c r="ACI15" s="1455"/>
      <c r="ACJ15" s="1455"/>
      <c r="ACK15" s="1455"/>
      <c r="ACL15" s="1455"/>
      <c r="ACM15" s="1455"/>
      <c r="ACN15" s="1455"/>
      <c r="ACO15" s="1455"/>
      <c r="ACP15" s="1455"/>
      <c r="ACQ15" s="1455"/>
      <c r="ACR15" s="1455"/>
      <c r="ACS15" s="1455"/>
      <c r="ACT15" s="1455"/>
      <c r="ACU15" s="1455"/>
      <c r="ACV15" s="1455"/>
      <c r="ACW15" s="1455"/>
      <c r="ACX15" s="1455"/>
      <c r="ACY15" s="1455"/>
      <c r="ACZ15" s="1455"/>
      <c r="ADA15" s="1455"/>
      <c r="ADB15" s="1455"/>
      <c r="ADC15" s="1455"/>
      <c r="ADD15" s="1455"/>
      <c r="ADE15" s="1455"/>
      <c r="ADF15" s="1455"/>
      <c r="ADG15" s="1455"/>
      <c r="ADH15" s="1455"/>
      <c r="ADI15" s="1455"/>
      <c r="ADJ15" s="1455"/>
      <c r="ADK15" s="1455"/>
      <c r="ADL15" s="1455"/>
      <c r="ADM15" s="1455"/>
      <c r="ADN15" s="1455"/>
      <c r="ADO15" s="1455"/>
      <c r="ADP15" s="1455"/>
      <c r="ADQ15" s="1455"/>
      <c r="ADR15" s="1455"/>
      <c r="ADS15" s="1455"/>
      <c r="ADT15" s="1455"/>
      <c r="ADU15" s="1455"/>
      <c r="ADV15" s="1455"/>
      <c r="ADW15" s="1455"/>
      <c r="ADX15" s="1455"/>
      <c r="ADY15" s="1455"/>
      <c r="ADZ15" s="1455"/>
      <c r="AEA15" s="1455"/>
      <c r="AEB15" s="1455"/>
      <c r="AEC15" s="1455"/>
      <c r="AED15" s="1455"/>
      <c r="AEE15" s="1455"/>
      <c r="AEF15" s="1455"/>
      <c r="AEG15" s="1455"/>
      <c r="AEH15" s="1455"/>
      <c r="AEI15" s="1455"/>
      <c r="AEJ15" s="1455"/>
      <c r="AEK15" s="1455"/>
      <c r="AEL15" s="1455"/>
      <c r="AEM15" s="1455"/>
      <c r="AEN15" s="1455"/>
      <c r="AEO15" s="1455"/>
      <c r="AEP15" s="1455"/>
      <c r="AEQ15" s="1455"/>
      <c r="AER15" s="1455"/>
      <c r="AES15" s="1455"/>
      <c r="AET15" s="1455"/>
      <c r="AEU15" s="1455"/>
      <c r="AEV15" s="1455"/>
      <c r="AEW15" s="1455"/>
      <c r="AEX15" s="1455"/>
      <c r="AEY15" s="1455"/>
      <c r="AEZ15" s="1455"/>
      <c r="AFA15" s="1455"/>
      <c r="AFB15" s="1455"/>
      <c r="AFC15" s="1455"/>
      <c r="AFD15" s="1455"/>
      <c r="AFE15" s="1455"/>
      <c r="AFF15" s="1455"/>
      <c r="AFG15" s="1455"/>
      <c r="AFH15" s="1455"/>
      <c r="AFI15" s="1455"/>
      <c r="AFJ15" s="1455"/>
      <c r="AFK15" s="1455"/>
      <c r="AFL15" s="1455"/>
      <c r="AFM15" s="1455"/>
      <c r="AFN15" s="1455"/>
      <c r="AFO15" s="1455"/>
      <c r="AFP15" s="1455"/>
      <c r="AFQ15" s="1455"/>
      <c r="AFR15" s="1455"/>
      <c r="AFS15" s="1455"/>
      <c r="AFT15" s="1455"/>
      <c r="AFU15" s="1455"/>
      <c r="AFV15" s="1455"/>
      <c r="AFW15" s="1455"/>
      <c r="AFX15" s="1455"/>
      <c r="AFY15" s="1455"/>
      <c r="AFZ15" s="1455"/>
      <c r="AGA15" s="1455"/>
      <c r="AGB15" s="1455"/>
      <c r="AGC15" s="1455"/>
      <c r="AGD15" s="1455"/>
      <c r="AGE15" s="1455"/>
      <c r="AGF15" s="1455"/>
      <c r="AGG15" s="1455"/>
      <c r="AGH15" s="1455"/>
      <c r="AGI15" s="1455"/>
      <c r="AGJ15" s="1455"/>
      <c r="AGK15" s="1455"/>
      <c r="AGL15" s="1455"/>
      <c r="AGM15" s="1455"/>
      <c r="AGN15" s="1455"/>
      <c r="AGO15" s="1455"/>
      <c r="AGP15" s="1455"/>
      <c r="AGQ15" s="1455"/>
      <c r="AGR15" s="1455"/>
      <c r="AGS15" s="1455"/>
      <c r="AGT15" s="1455"/>
      <c r="AGU15" s="1455"/>
      <c r="AGV15" s="1455"/>
      <c r="AGW15" s="1455"/>
      <c r="AGX15" s="1455"/>
      <c r="AGY15" s="1455"/>
      <c r="AGZ15" s="1455"/>
      <c r="AHA15" s="1455"/>
      <c r="AHB15" s="1455"/>
      <c r="AHC15" s="1455"/>
      <c r="AHD15" s="1455"/>
      <c r="AHE15" s="1455"/>
      <c r="AHF15" s="1455"/>
      <c r="AHG15" s="1455"/>
      <c r="AHH15" s="1455"/>
      <c r="AHI15" s="1455"/>
      <c r="AHJ15" s="1455"/>
      <c r="AHK15" s="1455"/>
      <c r="AHL15" s="1455"/>
      <c r="AHM15" s="1455"/>
      <c r="AHN15" s="1455"/>
      <c r="AHO15" s="1455"/>
      <c r="AHP15" s="1455"/>
      <c r="AHQ15" s="1455"/>
      <c r="AHR15" s="1455"/>
      <c r="AHS15" s="1455"/>
      <c r="AHT15" s="1455"/>
      <c r="AHU15" s="1455"/>
      <c r="AHV15" s="1455"/>
      <c r="AHW15" s="1455"/>
      <c r="AHX15" s="1455"/>
      <c r="AHY15" s="1455"/>
      <c r="AHZ15" s="1455"/>
      <c r="AIA15" s="1455"/>
      <c r="AIB15" s="1455"/>
      <c r="AIC15" s="1455"/>
      <c r="AID15" s="1455"/>
      <c r="AIE15" s="1455"/>
      <c r="AIF15" s="1455"/>
      <c r="AIG15" s="1455"/>
      <c r="AIH15" s="1455"/>
      <c r="AII15" s="1455"/>
      <c r="AIJ15" s="1455"/>
      <c r="AIK15" s="1455"/>
      <c r="AIL15" s="1455"/>
      <c r="AIM15" s="1455"/>
      <c r="AIN15" s="1455"/>
      <c r="AIO15" s="1455"/>
      <c r="AIP15" s="1455"/>
      <c r="AIQ15" s="1455"/>
      <c r="AIR15" s="1455"/>
      <c r="AIS15" s="1455"/>
      <c r="AIT15" s="1455"/>
      <c r="AIU15" s="1455"/>
      <c r="AIV15" s="1455"/>
      <c r="AIW15" s="1455"/>
      <c r="AIX15" s="1455"/>
      <c r="AIY15" s="1455"/>
      <c r="AIZ15" s="1455"/>
      <c r="AJA15" s="1455"/>
      <c r="AJB15" s="1455"/>
      <c r="AJC15" s="1455"/>
      <c r="AJD15" s="1455"/>
      <c r="AJE15" s="1455"/>
      <c r="AJF15" s="1455"/>
      <c r="AJG15" s="1455"/>
      <c r="AJH15" s="1455"/>
      <c r="AJI15" s="1455"/>
      <c r="AJJ15" s="1455"/>
      <c r="AJK15" s="1455"/>
      <c r="AJL15" s="1455"/>
      <c r="AJM15" s="1455"/>
      <c r="AJN15" s="1455"/>
      <c r="AJO15" s="1455"/>
      <c r="AJP15" s="1455"/>
      <c r="AJQ15" s="1455"/>
      <c r="AJR15" s="1455"/>
      <c r="AJS15" s="1455"/>
      <c r="AJT15" s="1455"/>
      <c r="AJU15" s="1455"/>
      <c r="AJV15" s="1455"/>
      <c r="AJW15" s="1455"/>
      <c r="AJX15" s="1455"/>
      <c r="AJY15" s="1455"/>
      <c r="AJZ15" s="1455"/>
      <c r="AKA15" s="1455"/>
      <c r="AKB15" s="1455"/>
      <c r="AKC15" s="1455"/>
      <c r="AKD15" s="1455"/>
      <c r="AKE15" s="1455"/>
      <c r="AKF15" s="1455"/>
    </row>
    <row r="16" spans="1:968" s="685" customFormat="1">
      <c r="A16" s="709" t="s">
        <v>189</v>
      </c>
      <c r="B16" s="827" t="s">
        <v>65</v>
      </c>
      <c r="C16" s="708">
        <f t="shared" si="0"/>
        <v>0.50671097312148428</v>
      </c>
      <c r="D16" s="709">
        <f>'G251 CI NC'!E8</f>
        <v>15</v>
      </c>
      <c r="E16" s="709" t="s">
        <v>205</v>
      </c>
      <c r="F16" s="709">
        <f>'G251 CI NC'!L8</f>
        <v>156000</v>
      </c>
      <c r="G16" s="711">
        <f>'G251 CI NC'!N8</f>
        <v>297050</v>
      </c>
      <c r="H16" s="711">
        <f>'G251 CI NC'!O8</f>
        <v>325000</v>
      </c>
      <c r="I16" s="711">
        <f>'G251 CI NC'!P8</f>
        <v>120000</v>
      </c>
      <c r="J16" s="712">
        <f t="shared" si="5"/>
        <v>445000</v>
      </c>
      <c r="K16" s="713">
        <v>0</v>
      </c>
      <c r="L16" s="713">
        <f t="shared" si="1"/>
        <v>622050</v>
      </c>
      <c r="M16" s="713">
        <f>L16+K16+I16</f>
        <v>742050</v>
      </c>
      <c r="N16" s="714">
        <f>'G251 CI NC'!U8</f>
        <v>0</v>
      </c>
      <c r="O16" s="714">
        <f>L16/(1+$B$2)^1</f>
        <v>577040.81632653053</v>
      </c>
      <c r="P16" s="714">
        <f t="shared" si="3"/>
        <v>688358.07050092763</v>
      </c>
      <c r="Q16" s="714">
        <f>'G251 CI NC'!Z8</f>
        <v>820822.02728629368</v>
      </c>
      <c r="R16" s="1377">
        <f>N16/(1+$B$2)^1</f>
        <v>0</v>
      </c>
      <c r="S16" s="706">
        <f t="shared" si="6"/>
        <v>1.4224678810620122</v>
      </c>
      <c r="T16" s="706">
        <f t="shared" si="7"/>
        <v>1.1924346680339932</v>
      </c>
      <c r="U16" s="706">
        <f t="shared" si="8"/>
        <v>1.3116781348373925</v>
      </c>
      <c r="W16" s="1456"/>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c r="AT16" s="1455"/>
      <c r="AU16" s="1455"/>
      <c r="AV16" s="1455"/>
      <c r="AW16" s="1455"/>
      <c r="AX16" s="1455"/>
      <c r="AY16" s="1455"/>
      <c r="AZ16" s="1455"/>
      <c r="BA16" s="1455"/>
      <c r="BB16" s="1455"/>
      <c r="BC16" s="1455"/>
      <c r="BD16" s="1455"/>
      <c r="BE16" s="1455"/>
      <c r="BF16" s="1455"/>
      <c r="BG16" s="1455"/>
      <c r="BH16" s="1455"/>
      <c r="BI16" s="1455"/>
      <c r="BJ16" s="1455"/>
      <c r="BK16" s="1455"/>
      <c r="BL16" s="1455"/>
      <c r="BM16" s="1455"/>
      <c r="BN16" s="1455"/>
      <c r="BO16" s="1455"/>
      <c r="BP16" s="1455"/>
      <c r="BQ16" s="1455"/>
      <c r="BR16" s="1455"/>
      <c r="BS16" s="1455"/>
      <c r="BT16" s="1455"/>
      <c r="BU16" s="1455"/>
      <c r="BV16" s="1455"/>
      <c r="BW16" s="1455"/>
      <c r="BX16" s="1455"/>
      <c r="BY16" s="1455"/>
      <c r="BZ16" s="1455"/>
      <c r="CA16" s="1455"/>
      <c r="CB16" s="1455"/>
      <c r="CC16" s="1455"/>
      <c r="CD16" s="1455"/>
      <c r="CE16" s="1455"/>
      <c r="CF16" s="1455"/>
      <c r="CG16" s="1455"/>
      <c r="CH16" s="1455"/>
      <c r="CI16" s="1455"/>
      <c r="CJ16" s="1455"/>
      <c r="CK16" s="1455"/>
      <c r="CL16" s="1455"/>
      <c r="CM16" s="1455"/>
      <c r="CN16" s="1455"/>
      <c r="CO16" s="1455"/>
      <c r="CP16" s="1455"/>
      <c r="CQ16" s="1455"/>
      <c r="CR16" s="1455"/>
      <c r="CS16" s="1455"/>
      <c r="CT16" s="1455"/>
      <c r="CU16" s="1455"/>
      <c r="CV16" s="1455"/>
      <c r="CW16" s="1455"/>
      <c r="CX16" s="1455"/>
      <c r="CY16" s="1455"/>
      <c r="CZ16" s="1455"/>
      <c r="DA16" s="1455"/>
      <c r="DB16" s="1455"/>
      <c r="DC16" s="1455"/>
      <c r="DD16" s="1455"/>
      <c r="DE16" s="1455"/>
      <c r="DF16" s="1455"/>
      <c r="DG16" s="1455"/>
      <c r="DH16" s="1455"/>
      <c r="DI16" s="1455"/>
      <c r="DJ16" s="1455"/>
      <c r="DK16" s="1455"/>
      <c r="DL16" s="1455"/>
      <c r="DM16" s="1455"/>
      <c r="DN16" s="1455"/>
      <c r="DO16" s="1455"/>
      <c r="DP16" s="1455"/>
      <c r="DQ16" s="1455"/>
      <c r="DR16" s="1455"/>
      <c r="DS16" s="1455"/>
      <c r="DT16" s="1455"/>
      <c r="DU16" s="1455"/>
      <c r="DV16" s="1455"/>
      <c r="DW16" s="1455"/>
      <c r="DX16" s="1455"/>
      <c r="DY16" s="1455"/>
      <c r="DZ16" s="1455"/>
      <c r="EA16" s="1455"/>
      <c r="EB16" s="1455"/>
      <c r="EC16" s="1455"/>
      <c r="ED16" s="1455"/>
      <c r="EE16" s="1455"/>
      <c r="EF16" s="1455"/>
      <c r="EG16" s="1455"/>
      <c r="EH16" s="1455"/>
      <c r="EI16" s="1455"/>
      <c r="EJ16" s="1455"/>
      <c r="EK16" s="1455"/>
      <c r="EL16" s="1455"/>
      <c r="EM16" s="1455"/>
      <c r="EN16" s="1455"/>
      <c r="EO16" s="1455"/>
      <c r="EP16" s="1455"/>
      <c r="EQ16" s="1455"/>
      <c r="ER16" s="1455"/>
      <c r="ES16" s="1455"/>
      <c r="ET16" s="1455"/>
      <c r="EU16" s="1455"/>
      <c r="EV16" s="1455"/>
      <c r="EW16" s="1455"/>
      <c r="EX16" s="1455"/>
      <c r="EY16" s="1455"/>
      <c r="EZ16" s="1455"/>
      <c r="FA16" s="1455"/>
      <c r="FB16" s="1455"/>
      <c r="FC16" s="1455"/>
      <c r="FD16" s="1455"/>
      <c r="FE16" s="1455"/>
      <c r="FF16" s="1455"/>
      <c r="FG16" s="1455"/>
      <c r="FH16" s="1455"/>
      <c r="FI16" s="1455"/>
      <c r="FJ16" s="1455"/>
      <c r="FK16" s="1455"/>
      <c r="FL16" s="1455"/>
      <c r="FM16" s="1455"/>
      <c r="FN16" s="1455"/>
      <c r="FO16" s="1455"/>
      <c r="FP16" s="1455"/>
      <c r="FQ16" s="1455"/>
      <c r="FR16" s="1455"/>
      <c r="FS16" s="1455"/>
      <c r="FT16" s="1455"/>
      <c r="FU16" s="1455"/>
      <c r="FV16" s="1455"/>
      <c r="FW16" s="1455"/>
      <c r="FX16" s="1455"/>
      <c r="FY16" s="1455"/>
      <c r="FZ16" s="1455"/>
      <c r="GA16" s="1455"/>
      <c r="GB16" s="1455"/>
      <c r="GC16" s="1455"/>
      <c r="GD16" s="1455"/>
      <c r="GE16" s="1455"/>
      <c r="GF16" s="1455"/>
      <c r="GG16" s="1455"/>
      <c r="GH16" s="1455"/>
      <c r="GI16" s="1455"/>
      <c r="GJ16" s="1455"/>
      <c r="GK16" s="1455"/>
      <c r="GL16" s="1455"/>
      <c r="GM16" s="1455"/>
      <c r="GN16" s="1455"/>
      <c r="GO16" s="1455"/>
      <c r="GP16" s="1455"/>
      <c r="GQ16" s="1455"/>
      <c r="GR16" s="1455"/>
      <c r="GS16" s="1455"/>
      <c r="GT16" s="1455"/>
      <c r="GU16" s="1455"/>
      <c r="GV16" s="1455"/>
      <c r="GW16" s="1455"/>
      <c r="GX16" s="1455"/>
      <c r="GY16" s="1455"/>
      <c r="GZ16" s="1455"/>
      <c r="HA16" s="1455"/>
      <c r="HB16" s="1455"/>
      <c r="HC16" s="1455"/>
      <c r="HD16" s="1455"/>
      <c r="HE16" s="1455"/>
      <c r="HF16" s="1455"/>
      <c r="HG16" s="1455"/>
      <c r="HH16" s="1455"/>
      <c r="HI16" s="1455"/>
      <c r="HJ16" s="1455"/>
      <c r="HK16" s="1455"/>
      <c r="HL16" s="1455"/>
      <c r="HM16" s="1455"/>
      <c r="HN16" s="1455"/>
      <c r="HO16" s="1455"/>
      <c r="HP16" s="1455"/>
      <c r="HQ16" s="1455"/>
      <c r="HR16" s="1455"/>
      <c r="HS16" s="1455"/>
      <c r="HT16" s="1455"/>
      <c r="HU16" s="1455"/>
      <c r="HV16" s="1455"/>
      <c r="HW16" s="1455"/>
      <c r="HX16" s="1455"/>
      <c r="HY16" s="1455"/>
      <c r="HZ16" s="1455"/>
      <c r="IA16" s="1455"/>
      <c r="IB16" s="1455"/>
      <c r="IC16" s="1455"/>
      <c r="ID16" s="1455"/>
      <c r="IE16" s="1455"/>
      <c r="IF16" s="1455"/>
      <c r="IG16" s="1455"/>
      <c r="IH16" s="1455"/>
      <c r="II16" s="1455"/>
      <c r="IJ16" s="1455"/>
      <c r="IK16" s="1455"/>
      <c r="IL16" s="1455"/>
      <c r="IM16" s="1455"/>
      <c r="IN16" s="1455"/>
      <c r="IO16" s="1455"/>
      <c r="IP16" s="1455"/>
      <c r="IQ16" s="1455"/>
      <c r="IR16" s="1455"/>
      <c r="IS16" s="1455"/>
      <c r="IT16" s="1455"/>
      <c r="IU16" s="1455"/>
      <c r="IV16" s="1455"/>
      <c r="IW16" s="1455"/>
      <c r="IX16" s="1455"/>
      <c r="IY16" s="1455"/>
      <c r="IZ16" s="1455"/>
      <c r="JA16" s="1455"/>
      <c r="JB16" s="1455"/>
      <c r="JC16" s="1455"/>
      <c r="JD16" s="1455"/>
      <c r="JE16" s="1455"/>
      <c r="JF16" s="1455"/>
      <c r="JG16" s="1455"/>
      <c r="JH16" s="1455"/>
      <c r="JI16" s="1455"/>
      <c r="JJ16" s="1455"/>
      <c r="JK16" s="1455"/>
      <c r="JL16" s="1455"/>
      <c r="JM16" s="1455"/>
      <c r="JN16" s="1455"/>
      <c r="JO16" s="1455"/>
      <c r="JP16" s="1455"/>
      <c r="JQ16" s="1455"/>
      <c r="JR16" s="1455"/>
      <c r="JS16" s="1455"/>
      <c r="JT16" s="1455"/>
      <c r="JU16" s="1455"/>
      <c r="JV16" s="1455"/>
      <c r="JW16" s="1455"/>
      <c r="JX16" s="1455"/>
      <c r="JY16" s="1455"/>
      <c r="JZ16" s="1455"/>
      <c r="KA16" s="1455"/>
      <c r="KB16" s="1455"/>
      <c r="KC16" s="1455"/>
      <c r="KD16" s="1455"/>
      <c r="KE16" s="1455"/>
      <c r="KF16" s="1455"/>
      <c r="KG16" s="1455"/>
      <c r="KH16" s="1455"/>
      <c r="KI16" s="1455"/>
      <c r="KJ16" s="1455"/>
      <c r="KK16" s="1455"/>
      <c r="KL16" s="1455"/>
      <c r="KM16" s="1455"/>
      <c r="KN16" s="1455"/>
      <c r="KO16" s="1455"/>
      <c r="KP16" s="1455"/>
      <c r="KQ16" s="1455"/>
      <c r="KR16" s="1455"/>
      <c r="KS16" s="1455"/>
      <c r="KT16" s="1455"/>
      <c r="KU16" s="1455"/>
      <c r="KV16" s="1455"/>
      <c r="KW16" s="1455"/>
      <c r="KX16" s="1455"/>
      <c r="KY16" s="1455"/>
      <c r="KZ16" s="1455"/>
      <c r="LA16" s="1455"/>
      <c r="LB16" s="1455"/>
      <c r="LC16" s="1455"/>
      <c r="LD16" s="1455"/>
      <c r="LE16" s="1455"/>
      <c r="LF16" s="1455"/>
      <c r="LG16" s="1455"/>
      <c r="LH16" s="1455"/>
      <c r="LI16" s="1455"/>
      <c r="LJ16" s="1455"/>
      <c r="LK16" s="1455"/>
      <c r="LL16" s="1455"/>
      <c r="LM16" s="1455"/>
      <c r="LN16" s="1455"/>
      <c r="LO16" s="1455"/>
      <c r="LP16" s="1455"/>
      <c r="LQ16" s="1455"/>
      <c r="LR16" s="1455"/>
      <c r="LS16" s="1455"/>
      <c r="LT16" s="1455"/>
      <c r="LU16" s="1455"/>
      <c r="LV16" s="1455"/>
      <c r="LW16" s="1455"/>
      <c r="LX16" s="1455"/>
      <c r="LY16" s="1455"/>
      <c r="LZ16" s="1455"/>
      <c r="MA16" s="1455"/>
      <c r="MB16" s="1455"/>
      <c r="MC16" s="1455"/>
      <c r="MD16" s="1455"/>
      <c r="ME16" s="1455"/>
      <c r="MF16" s="1455"/>
      <c r="MG16" s="1455"/>
      <c r="MH16" s="1455"/>
      <c r="MI16" s="1455"/>
      <c r="MJ16" s="1455"/>
      <c r="MK16" s="1455"/>
      <c r="ML16" s="1455"/>
      <c r="MM16" s="1455"/>
      <c r="MN16" s="1455"/>
      <c r="MO16" s="1455"/>
      <c r="MP16" s="1455"/>
      <c r="MQ16" s="1455"/>
      <c r="MR16" s="1455"/>
      <c r="MS16" s="1455"/>
      <c r="MT16" s="1455"/>
      <c r="MU16" s="1455"/>
      <c r="MV16" s="1455"/>
      <c r="MW16" s="1455"/>
      <c r="MX16" s="1455"/>
      <c r="MY16" s="1455"/>
      <c r="MZ16" s="1455"/>
      <c r="NA16" s="1455"/>
      <c r="NB16" s="1455"/>
      <c r="NC16" s="1455"/>
      <c r="ND16" s="1455"/>
      <c r="NE16" s="1455"/>
      <c r="NF16" s="1455"/>
      <c r="NG16" s="1455"/>
      <c r="NH16" s="1455"/>
      <c r="NI16" s="1455"/>
      <c r="NJ16" s="1455"/>
      <c r="NK16" s="1455"/>
      <c r="NL16" s="1455"/>
      <c r="NM16" s="1455"/>
      <c r="NN16" s="1455"/>
      <c r="NO16" s="1455"/>
      <c r="NP16" s="1455"/>
      <c r="NQ16" s="1455"/>
      <c r="NR16" s="1455"/>
      <c r="NS16" s="1455"/>
      <c r="NT16" s="1455"/>
      <c r="NU16" s="1455"/>
      <c r="NV16" s="1455"/>
      <c r="NW16" s="1455"/>
      <c r="NX16" s="1455"/>
      <c r="NY16" s="1455"/>
      <c r="NZ16" s="1455"/>
      <c r="OA16" s="1455"/>
      <c r="OB16" s="1455"/>
      <c r="OC16" s="1455"/>
      <c r="OD16" s="1455"/>
      <c r="OE16" s="1455"/>
      <c r="OF16" s="1455"/>
      <c r="OG16" s="1455"/>
      <c r="OH16" s="1455"/>
      <c r="OI16" s="1455"/>
      <c r="OJ16" s="1455"/>
      <c r="OK16" s="1455"/>
      <c r="OL16" s="1455"/>
      <c r="OM16" s="1455"/>
      <c r="ON16" s="1455"/>
      <c r="OO16" s="1455"/>
      <c r="OP16" s="1455"/>
      <c r="OQ16" s="1455"/>
      <c r="OR16" s="1455"/>
      <c r="OS16" s="1455"/>
      <c r="OT16" s="1455"/>
      <c r="OU16" s="1455"/>
      <c r="OV16" s="1455"/>
      <c r="OW16" s="1455"/>
      <c r="OX16" s="1455"/>
      <c r="OY16" s="1455"/>
      <c r="OZ16" s="1455"/>
      <c r="PA16" s="1455"/>
      <c r="PB16" s="1455"/>
      <c r="PC16" s="1455"/>
      <c r="PD16" s="1455"/>
      <c r="PE16" s="1455"/>
      <c r="PF16" s="1455"/>
      <c r="PG16" s="1455"/>
      <c r="PH16" s="1455"/>
      <c r="PI16" s="1455"/>
      <c r="PJ16" s="1455"/>
      <c r="PK16" s="1455"/>
      <c r="PL16" s="1455"/>
      <c r="PM16" s="1455"/>
      <c r="PN16" s="1455"/>
      <c r="PO16" s="1455"/>
      <c r="PP16" s="1455"/>
      <c r="PQ16" s="1455"/>
      <c r="PR16" s="1455"/>
      <c r="PS16" s="1455"/>
      <c r="PT16" s="1455"/>
      <c r="PU16" s="1455"/>
      <c r="PV16" s="1455"/>
      <c r="PW16" s="1455"/>
      <c r="PX16" s="1455"/>
      <c r="PY16" s="1455"/>
      <c r="PZ16" s="1455"/>
      <c r="QA16" s="1455"/>
      <c r="QB16" s="1455"/>
      <c r="QC16" s="1455"/>
      <c r="QD16" s="1455"/>
      <c r="QE16" s="1455"/>
      <c r="QF16" s="1455"/>
      <c r="QG16" s="1455"/>
      <c r="QH16" s="1455"/>
      <c r="QI16" s="1455"/>
      <c r="QJ16" s="1455"/>
      <c r="QK16" s="1455"/>
      <c r="QL16" s="1455"/>
      <c r="QM16" s="1455"/>
      <c r="QN16" s="1455"/>
      <c r="QO16" s="1455"/>
      <c r="QP16" s="1455"/>
      <c r="QQ16" s="1455"/>
      <c r="QR16" s="1455"/>
      <c r="QS16" s="1455"/>
      <c r="QT16" s="1455"/>
      <c r="QU16" s="1455"/>
      <c r="QV16" s="1455"/>
      <c r="QW16" s="1455"/>
      <c r="QX16" s="1455"/>
      <c r="QY16" s="1455"/>
      <c r="QZ16" s="1455"/>
      <c r="RA16" s="1455"/>
      <c r="RB16" s="1455"/>
      <c r="RC16" s="1455"/>
      <c r="RD16" s="1455"/>
      <c r="RE16" s="1455"/>
      <c r="RF16" s="1455"/>
      <c r="RG16" s="1455"/>
      <c r="RH16" s="1455"/>
      <c r="RI16" s="1455"/>
      <c r="RJ16" s="1455"/>
      <c r="RK16" s="1455"/>
      <c r="RL16" s="1455"/>
      <c r="RM16" s="1455"/>
      <c r="RN16" s="1455"/>
      <c r="RO16" s="1455"/>
      <c r="RP16" s="1455"/>
      <c r="RQ16" s="1455"/>
      <c r="RR16" s="1455"/>
      <c r="RS16" s="1455"/>
      <c r="RT16" s="1455"/>
      <c r="RU16" s="1455"/>
      <c r="RV16" s="1455"/>
      <c r="RW16" s="1455"/>
      <c r="RX16" s="1455"/>
      <c r="RY16" s="1455"/>
      <c r="RZ16" s="1455"/>
      <c r="SA16" s="1455"/>
      <c r="SB16" s="1455"/>
      <c r="SC16" s="1455"/>
      <c r="SD16" s="1455"/>
      <c r="SE16" s="1455"/>
      <c r="SF16" s="1455"/>
      <c r="SG16" s="1455"/>
      <c r="SH16" s="1455"/>
      <c r="SI16" s="1455"/>
      <c r="SJ16" s="1455"/>
      <c r="SK16" s="1455"/>
      <c r="SL16" s="1455"/>
      <c r="SM16" s="1455"/>
      <c r="SN16" s="1455"/>
      <c r="SO16" s="1455"/>
      <c r="SP16" s="1455"/>
      <c r="SQ16" s="1455"/>
      <c r="SR16" s="1455"/>
      <c r="SS16" s="1455"/>
      <c r="ST16" s="1455"/>
      <c r="SU16" s="1455"/>
      <c r="SV16" s="1455"/>
      <c r="SW16" s="1455"/>
      <c r="SX16" s="1455"/>
      <c r="SY16" s="1455"/>
      <c r="SZ16" s="1455"/>
      <c r="TA16" s="1455"/>
      <c r="TB16" s="1455"/>
      <c r="TC16" s="1455"/>
      <c r="TD16" s="1455"/>
      <c r="TE16" s="1455"/>
      <c r="TF16" s="1455"/>
      <c r="TG16" s="1455"/>
      <c r="TH16" s="1455"/>
      <c r="TI16" s="1455"/>
      <c r="TJ16" s="1455"/>
      <c r="TK16" s="1455"/>
      <c r="TL16" s="1455"/>
      <c r="TM16" s="1455"/>
      <c r="TN16" s="1455"/>
      <c r="TO16" s="1455"/>
      <c r="TP16" s="1455"/>
      <c r="TQ16" s="1455"/>
      <c r="TR16" s="1455"/>
      <c r="TS16" s="1455"/>
      <c r="TT16" s="1455"/>
      <c r="TU16" s="1455"/>
      <c r="TV16" s="1455"/>
      <c r="TW16" s="1455"/>
      <c r="TX16" s="1455"/>
      <c r="TY16" s="1455"/>
      <c r="TZ16" s="1455"/>
      <c r="UA16" s="1455"/>
      <c r="UB16" s="1455"/>
      <c r="UC16" s="1455"/>
      <c r="UD16" s="1455"/>
      <c r="UE16" s="1455"/>
      <c r="UF16" s="1455"/>
      <c r="UG16" s="1455"/>
      <c r="UH16" s="1455"/>
      <c r="UI16" s="1455"/>
      <c r="UJ16" s="1455"/>
      <c r="UK16" s="1455"/>
      <c r="UL16" s="1455"/>
      <c r="UM16" s="1455"/>
      <c r="UN16" s="1455"/>
      <c r="UO16" s="1455"/>
      <c r="UP16" s="1455"/>
      <c r="UQ16" s="1455"/>
      <c r="UR16" s="1455"/>
      <c r="US16" s="1455"/>
      <c r="UT16" s="1455"/>
      <c r="UU16" s="1455"/>
      <c r="UV16" s="1455"/>
      <c r="UW16" s="1455"/>
      <c r="UX16" s="1455"/>
      <c r="UY16" s="1455"/>
      <c r="UZ16" s="1455"/>
      <c r="VA16" s="1455"/>
      <c r="VB16" s="1455"/>
      <c r="VC16" s="1455"/>
      <c r="VD16" s="1455"/>
      <c r="VE16" s="1455"/>
      <c r="VF16" s="1455"/>
      <c r="VG16" s="1455"/>
      <c r="VH16" s="1455"/>
      <c r="VI16" s="1455"/>
      <c r="VJ16" s="1455"/>
      <c r="VK16" s="1455"/>
      <c r="VL16" s="1455"/>
      <c r="VM16" s="1455"/>
      <c r="VN16" s="1455"/>
      <c r="VO16" s="1455"/>
      <c r="VP16" s="1455"/>
      <c r="VQ16" s="1455"/>
      <c r="VR16" s="1455"/>
      <c r="VS16" s="1455"/>
      <c r="VT16" s="1455"/>
      <c r="VU16" s="1455"/>
      <c r="VV16" s="1455"/>
      <c r="VW16" s="1455"/>
      <c r="VX16" s="1455"/>
      <c r="VY16" s="1455"/>
      <c r="VZ16" s="1455"/>
      <c r="WA16" s="1455"/>
      <c r="WB16" s="1455"/>
      <c r="WC16" s="1455"/>
      <c r="WD16" s="1455"/>
      <c r="WE16" s="1455"/>
      <c r="WF16" s="1455"/>
      <c r="WG16" s="1455"/>
      <c r="WH16" s="1455"/>
      <c r="WI16" s="1455"/>
      <c r="WJ16" s="1455"/>
      <c r="WK16" s="1455"/>
      <c r="WL16" s="1455"/>
      <c r="WM16" s="1455"/>
      <c r="WN16" s="1455"/>
      <c r="WO16" s="1455"/>
      <c r="WP16" s="1455"/>
      <c r="WQ16" s="1455"/>
      <c r="WR16" s="1455"/>
      <c r="WS16" s="1455"/>
      <c r="WT16" s="1455"/>
      <c r="WU16" s="1455"/>
      <c r="WV16" s="1455"/>
      <c r="WW16" s="1455"/>
      <c r="WX16" s="1455"/>
      <c r="WY16" s="1455"/>
      <c r="WZ16" s="1455"/>
      <c r="XA16" s="1455"/>
      <c r="XB16" s="1455"/>
      <c r="XC16" s="1455"/>
      <c r="XD16" s="1455"/>
      <c r="XE16" s="1455"/>
      <c r="XF16" s="1455"/>
      <c r="XG16" s="1455"/>
      <c r="XH16" s="1455"/>
      <c r="XI16" s="1455"/>
      <c r="XJ16" s="1455"/>
      <c r="XK16" s="1455"/>
      <c r="XL16" s="1455"/>
      <c r="XM16" s="1455"/>
      <c r="XN16" s="1455"/>
      <c r="XO16" s="1455"/>
      <c r="XP16" s="1455"/>
      <c r="XQ16" s="1455"/>
      <c r="XR16" s="1455"/>
      <c r="XS16" s="1455"/>
      <c r="XT16" s="1455"/>
      <c r="XU16" s="1455"/>
      <c r="XV16" s="1455"/>
      <c r="XW16" s="1455"/>
      <c r="XX16" s="1455"/>
      <c r="XY16" s="1455"/>
      <c r="XZ16" s="1455"/>
      <c r="YA16" s="1455"/>
      <c r="YB16" s="1455"/>
      <c r="YC16" s="1455"/>
      <c r="YD16" s="1455"/>
      <c r="YE16" s="1455"/>
      <c r="YF16" s="1455"/>
      <c r="YG16" s="1455"/>
      <c r="YH16" s="1455"/>
      <c r="YI16" s="1455"/>
      <c r="YJ16" s="1455"/>
      <c r="YK16" s="1455"/>
      <c r="YL16" s="1455"/>
      <c r="YM16" s="1455"/>
      <c r="YN16" s="1455"/>
      <c r="YO16" s="1455"/>
      <c r="YP16" s="1455"/>
      <c r="YQ16" s="1455"/>
      <c r="YR16" s="1455"/>
      <c r="YS16" s="1455"/>
      <c r="YT16" s="1455"/>
      <c r="YU16" s="1455"/>
      <c r="YV16" s="1455"/>
      <c r="YW16" s="1455"/>
      <c r="YX16" s="1455"/>
      <c r="YY16" s="1455"/>
      <c r="YZ16" s="1455"/>
      <c r="ZA16" s="1455"/>
      <c r="ZB16" s="1455"/>
      <c r="ZC16" s="1455"/>
      <c r="ZD16" s="1455"/>
      <c r="ZE16" s="1455"/>
      <c r="ZF16" s="1455"/>
      <c r="ZG16" s="1455"/>
      <c r="ZH16" s="1455"/>
      <c r="ZI16" s="1455"/>
      <c r="ZJ16" s="1455"/>
      <c r="ZK16" s="1455"/>
      <c r="ZL16" s="1455"/>
      <c r="ZM16" s="1455"/>
      <c r="ZN16" s="1455"/>
      <c r="ZO16" s="1455"/>
      <c r="ZP16" s="1455"/>
      <c r="ZQ16" s="1455"/>
      <c r="ZR16" s="1455"/>
      <c r="ZS16" s="1455"/>
      <c r="ZT16" s="1455"/>
      <c r="ZU16" s="1455"/>
      <c r="ZV16" s="1455"/>
      <c r="ZW16" s="1455"/>
      <c r="ZX16" s="1455"/>
      <c r="ZY16" s="1455"/>
      <c r="ZZ16" s="1455"/>
      <c r="AAA16" s="1455"/>
      <c r="AAB16" s="1455"/>
      <c r="AAC16" s="1455"/>
      <c r="AAD16" s="1455"/>
      <c r="AAE16" s="1455"/>
      <c r="AAF16" s="1455"/>
      <c r="AAG16" s="1455"/>
      <c r="AAH16" s="1455"/>
      <c r="AAI16" s="1455"/>
      <c r="AAJ16" s="1455"/>
      <c r="AAK16" s="1455"/>
      <c r="AAL16" s="1455"/>
      <c r="AAM16" s="1455"/>
      <c r="AAN16" s="1455"/>
      <c r="AAO16" s="1455"/>
      <c r="AAP16" s="1455"/>
      <c r="AAQ16" s="1455"/>
      <c r="AAR16" s="1455"/>
      <c r="AAS16" s="1455"/>
      <c r="AAT16" s="1455"/>
      <c r="AAU16" s="1455"/>
      <c r="AAV16" s="1455"/>
      <c r="AAW16" s="1455"/>
      <c r="AAX16" s="1455"/>
      <c r="AAY16" s="1455"/>
      <c r="AAZ16" s="1455"/>
      <c r="ABA16" s="1455"/>
      <c r="ABB16" s="1455"/>
      <c r="ABC16" s="1455"/>
      <c r="ABD16" s="1455"/>
      <c r="ABE16" s="1455"/>
      <c r="ABF16" s="1455"/>
      <c r="ABG16" s="1455"/>
      <c r="ABH16" s="1455"/>
      <c r="ABI16" s="1455"/>
      <c r="ABJ16" s="1455"/>
      <c r="ABK16" s="1455"/>
      <c r="ABL16" s="1455"/>
      <c r="ABM16" s="1455"/>
      <c r="ABN16" s="1455"/>
      <c r="ABO16" s="1455"/>
      <c r="ABP16" s="1455"/>
      <c r="ABQ16" s="1455"/>
      <c r="ABR16" s="1455"/>
      <c r="ABS16" s="1455"/>
      <c r="ABT16" s="1455"/>
      <c r="ABU16" s="1455"/>
      <c r="ABV16" s="1455"/>
      <c r="ABW16" s="1455"/>
      <c r="ABX16" s="1455"/>
      <c r="ABY16" s="1455"/>
      <c r="ABZ16" s="1455"/>
      <c r="ACA16" s="1455"/>
      <c r="ACB16" s="1455"/>
      <c r="ACC16" s="1455"/>
      <c r="ACD16" s="1455"/>
      <c r="ACE16" s="1455"/>
      <c r="ACF16" s="1455"/>
      <c r="ACG16" s="1455"/>
      <c r="ACH16" s="1455"/>
      <c r="ACI16" s="1455"/>
      <c r="ACJ16" s="1455"/>
      <c r="ACK16" s="1455"/>
      <c r="ACL16" s="1455"/>
      <c r="ACM16" s="1455"/>
      <c r="ACN16" s="1455"/>
      <c r="ACO16" s="1455"/>
      <c r="ACP16" s="1455"/>
      <c r="ACQ16" s="1455"/>
      <c r="ACR16" s="1455"/>
      <c r="ACS16" s="1455"/>
      <c r="ACT16" s="1455"/>
      <c r="ACU16" s="1455"/>
      <c r="ACV16" s="1455"/>
      <c r="ACW16" s="1455"/>
      <c r="ACX16" s="1455"/>
      <c r="ACY16" s="1455"/>
      <c r="ACZ16" s="1455"/>
      <c r="ADA16" s="1455"/>
      <c r="ADB16" s="1455"/>
      <c r="ADC16" s="1455"/>
      <c r="ADD16" s="1455"/>
      <c r="ADE16" s="1455"/>
      <c r="ADF16" s="1455"/>
      <c r="ADG16" s="1455"/>
      <c r="ADH16" s="1455"/>
      <c r="ADI16" s="1455"/>
      <c r="ADJ16" s="1455"/>
      <c r="ADK16" s="1455"/>
      <c r="ADL16" s="1455"/>
      <c r="ADM16" s="1455"/>
      <c r="ADN16" s="1455"/>
      <c r="ADO16" s="1455"/>
      <c r="ADP16" s="1455"/>
      <c r="ADQ16" s="1455"/>
      <c r="ADR16" s="1455"/>
      <c r="ADS16" s="1455"/>
      <c r="ADT16" s="1455"/>
      <c r="ADU16" s="1455"/>
      <c r="ADV16" s="1455"/>
      <c r="ADW16" s="1455"/>
      <c r="ADX16" s="1455"/>
      <c r="ADY16" s="1455"/>
      <c r="ADZ16" s="1455"/>
      <c r="AEA16" s="1455"/>
      <c r="AEB16" s="1455"/>
      <c r="AEC16" s="1455"/>
      <c r="AED16" s="1455"/>
      <c r="AEE16" s="1455"/>
      <c r="AEF16" s="1455"/>
      <c r="AEG16" s="1455"/>
      <c r="AEH16" s="1455"/>
      <c r="AEI16" s="1455"/>
      <c r="AEJ16" s="1455"/>
      <c r="AEK16" s="1455"/>
      <c r="AEL16" s="1455"/>
      <c r="AEM16" s="1455"/>
      <c r="AEN16" s="1455"/>
      <c r="AEO16" s="1455"/>
      <c r="AEP16" s="1455"/>
      <c r="AEQ16" s="1455"/>
      <c r="AER16" s="1455"/>
      <c r="AES16" s="1455"/>
      <c r="AET16" s="1455"/>
      <c r="AEU16" s="1455"/>
      <c r="AEV16" s="1455"/>
      <c r="AEW16" s="1455"/>
      <c r="AEX16" s="1455"/>
      <c r="AEY16" s="1455"/>
      <c r="AEZ16" s="1455"/>
      <c r="AFA16" s="1455"/>
      <c r="AFB16" s="1455"/>
      <c r="AFC16" s="1455"/>
      <c r="AFD16" s="1455"/>
      <c r="AFE16" s="1455"/>
      <c r="AFF16" s="1455"/>
      <c r="AFG16" s="1455"/>
      <c r="AFH16" s="1455"/>
      <c r="AFI16" s="1455"/>
      <c r="AFJ16" s="1455"/>
      <c r="AFK16" s="1455"/>
      <c r="AFL16" s="1455"/>
      <c r="AFM16" s="1455"/>
      <c r="AFN16" s="1455"/>
      <c r="AFO16" s="1455"/>
      <c r="AFP16" s="1455"/>
      <c r="AFQ16" s="1455"/>
      <c r="AFR16" s="1455"/>
      <c r="AFS16" s="1455"/>
      <c r="AFT16" s="1455"/>
      <c r="AFU16" s="1455"/>
      <c r="AFV16" s="1455"/>
      <c r="AFW16" s="1455"/>
      <c r="AFX16" s="1455"/>
      <c r="AFY16" s="1455"/>
      <c r="AFZ16" s="1455"/>
      <c r="AGA16" s="1455"/>
      <c r="AGB16" s="1455"/>
      <c r="AGC16" s="1455"/>
      <c r="AGD16" s="1455"/>
      <c r="AGE16" s="1455"/>
      <c r="AGF16" s="1455"/>
      <c r="AGG16" s="1455"/>
      <c r="AGH16" s="1455"/>
      <c r="AGI16" s="1455"/>
      <c r="AGJ16" s="1455"/>
      <c r="AGK16" s="1455"/>
      <c r="AGL16" s="1455"/>
      <c r="AGM16" s="1455"/>
      <c r="AGN16" s="1455"/>
      <c r="AGO16" s="1455"/>
      <c r="AGP16" s="1455"/>
      <c r="AGQ16" s="1455"/>
      <c r="AGR16" s="1455"/>
      <c r="AGS16" s="1455"/>
      <c r="AGT16" s="1455"/>
      <c r="AGU16" s="1455"/>
      <c r="AGV16" s="1455"/>
      <c r="AGW16" s="1455"/>
      <c r="AGX16" s="1455"/>
      <c r="AGY16" s="1455"/>
      <c r="AGZ16" s="1455"/>
      <c r="AHA16" s="1455"/>
      <c r="AHB16" s="1455"/>
      <c r="AHC16" s="1455"/>
      <c r="AHD16" s="1455"/>
      <c r="AHE16" s="1455"/>
      <c r="AHF16" s="1455"/>
      <c r="AHG16" s="1455"/>
      <c r="AHH16" s="1455"/>
      <c r="AHI16" s="1455"/>
      <c r="AHJ16" s="1455"/>
      <c r="AHK16" s="1455"/>
      <c r="AHL16" s="1455"/>
      <c r="AHM16" s="1455"/>
      <c r="AHN16" s="1455"/>
      <c r="AHO16" s="1455"/>
      <c r="AHP16" s="1455"/>
      <c r="AHQ16" s="1455"/>
      <c r="AHR16" s="1455"/>
      <c r="AHS16" s="1455"/>
      <c r="AHT16" s="1455"/>
      <c r="AHU16" s="1455"/>
      <c r="AHV16" s="1455"/>
      <c r="AHW16" s="1455"/>
      <c r="AHX16" s="1455"/>
      <c r="AHY16" s="1455"/>
      <c r="AHZ16" s="1455"/>
      <c r="AIA16" s="1455"/>
      <c r="AIB16" s="1455"/>
      <c r="AIC16" s="1455"/>
      <c r="AID16" s="1455"/>
      <c r="AIE16" s="1455"/>
      <c r="AIF16" s="1455"/>
      <c r="AIG16" s="1455"/>
      <c r="AIH16" s="1455"/>
      <c r="AII16" s="1455"/>
      <c r="AIJ16" s="1455"/>
      <c r="AIK16" s="1455"/>
      <c r="AIL16" s="1455"/>
      <c r="AIM16" s="1455"/>
      <c r="AIN16" s="1455"/>
      <c r="AIO16" s="1455"/>
      <c r="AIP16" s="1455"/>
      <c r="AIQ16" s="1455"/>
      <c r="AIR16" s="1455"/>
      <c r="AIS16" s="1455"/>
      <c r="AIT16" s="1455"/>
      <c r="AIU16" s="1455"/>
      <c r="AIV16" s="1455"/>
      <c r="AIW16" s="1455"/>
      <c r="AIX16" s="1455"/>
      <c r="AIY16" s="1455"/>
      <c r="AIZ16" s="1455"/>
      <c r="AJA16" s="1455"/>
      <c r="AJB16" s="1455"/>
      <c r="AJC16" s="1455"/>
      <c r="AJD16" s="1455"/>
      <c r="AJE16" s="1455"/>
      <c r="AJF16" s="1455"/>
      <c r="AJG16" s="1455"/>
      <c r="AJH16" s="1455"/>
      <c r="AJI16" s="1455"/>
      <c r="AJJ16" s="1455"/>
      <c r="AJK16" s="1455"/>
      <c r="AJL16" s="1455"/>
      <c r="AJM16" s="1455"/>
      <c r="AJN16" s="1455"/>
      <c r="AJO16" s="1455"/>
      <c r="AJP16" s="1455"/>
      <c r="AJQ16" s="1455"/>
      <c r="AJR16" s="1455"/>
      <c r="AJS16" s="1455"/>
      <c r="AJT16" s="1455"/>
      <c r="AJU16" s="1455"/>
      <c r="AJV16" s="1455"/>
      <c r="AJW16" s="1455"/>
      <c r="AJX16" s="1455"/>
      <c r="AJY16" s="1455"/>
      <c r="AJZ16" s="1455"/>
      <c r="AKA16" s="1455"/>
      <c r="AKB16" s="1455"/>
      <c r="AKC16" s="1455"/>
      <c r="AKD16" s="1455"/>
      <c r="AKE16" s="1455"/>
      <c r="AKF16" s="1455"/>
    </row>
    <row r="17" spans="1:968" s="685" customFormat="1">
      <c r="A17" s="709" t="s">
        <v>190</v>
      </c>
      <c r="B17" s="827" t="s">
        <v>66</v>
      </c>
      <c r="C17" s="708">
        <f t="shared" si="0"/>
        <v>0.3897776716319109</v>
      </c>
      <c r="D17" s="709">
        <f>'G253 RCM'!E7</f>
        <v>3</v>
      </c>
      <c r="E17" s="709" t="s">
        <v>205</v>
      </c>
      <c r="F17" s="709">
        <f>'G253 RCM'!L7</f>
        <v>600000</v>
      </c>
      <c r="G17" s="711">
        <f>'G253 RCM'!N7</f>
        <v>650920</v>
      </c>
      <c r="H17" s="711">
        <f>'G253 RCM'!O7</f>
        <v>200000</v>
      </c>
      <c r="I17" s="711">
        <f>'G253 RCM'!P7</f>
        <v>358754.47128272976</v>
      </c>
      <c r="J17" s="712">
        <f t="shared" si="5"/>
        <v>558754.47128272976</v>
      </c>
      <c r="K17" s="713">
        <v>0</v>
      </c>
      <c r="L17" s="713">
        <f t="shared" si="1"/>
        <v>850920</v>
      </c>
      <c r="M17" s="713">
        <f>L17+K17+I17</f>
        <v>1209674.4712827299</v>
      </c>
      <c r="N17" s="714">
        <f>'G253 RCM'!U7</f>
        <v>342725</v>
      </c>
      <c r="O17" s="714">
        <f>L17/(1+$B$2)^1</f>
        <v>789350.64935064933</v>
      </c>
      <c r="P17" s="714">
        <f t="shared" si="3"/>
        <v>1122147.0049004916</v>
      </c>
      <c r="Q17" s="714">
        <f>'G253 RCM'!Z7</f>
        <v>805735.58805298782</v>
      </c>
      <c r="R17" s="1377">
        <f>N17/(1+$B$2)^1</f>
        <v>317926.71614100185</v>
      </c>
      <c r="S17" s="706">
        <f t="shared" si="6"/>
        <v>1.0207574906232324</v>
      </c>
      <c r="T17" s="706">
        <f t="shared" si="7"/>
        <v>1.0013503572053222</v>
      </c>
      <c r="U17" s="706">
        <f t="shared" si="8"/>
        <v>1.0731533905453647</v>
      </c>
      <c r="W17" s="1456"/>
      <c r="X17" s="1455"/>
      <c r="Y17" s="1455"/>
      <c r="Z17" s="1455"/>
      <c r="AA17" s="1455"/>
      <c r="AB17" s="1455"/>
      <c r="AC17" s="1455"/>
      <c r="AD17" s="1455"/>
      <c r="AE17" s="1455"/>
      <c r="AF17" s="1455"/>
      <c r="AG17" s="1455"/>
      <c r="AH17" s="1455"/>
      <c r="AI17" s="1455"/>
      <c r="AJ17" s="1455"/>
      <c r="AK17" s="1455"/>
      <c r="AL17" s="1455"/>
      <c r="AM17" s="1455"/>
      <c r="AN17" s="1455"/>
      <c r="AO17" s="1455"/>
      <c r="AP17" s="1455"/>
      <c r="AQ17" s="1455"/>
      <c r="AR17" s="1455"/>
      <c r="AS17" s="1455"/>
      <c r="AT17" s="1455"/>
      <c r="AU17" s="1455"/>
      <c r="AV17" s="1455"/>
      <c r="AW17" s="1455"/>
      <c r="AX17" s="1455"/>
      <c r="AY17" s="1455"/>
      <c r="AZ17" s="1455"/>
      <c r="BA17" s="1455"/>
      <c r="BB17" s="1455"/>
      <c r="BC17" s="1455"/>
      <c r="BD17" s="1455"/>
      <c r="BE17" s="1455"/>
      <c r="BF17" s="1455"/>
      <c r="BG17" s="1455"/>
      <c r="BH17" s="1455"/>
      <c r="BI17" s="1455"/>
      <c r="BJ17" s="1455"/>
      <c r="BK17" s="1455"/>
      <c r="BL17" s="1455"/>
      <c r="BM17" s="1455"/>
      <c r="BN17" s="1455"/>
      <c r="BO17" s="1455"/>
      <c r="BP17" s="1455"/>
      <c r="BQ17" s="1455"/>
      <c r="BR17" s="1455"/>
      <c r="BS17" s="1455"/>
      <c r="BT17" s="1455"/>
      <c r="BU17" s="1455"/>
      <c r="BV17" s="1455"/>
      <c r="BW17" s="1455"/>
      <c r="BX17" s="1455"/>
      <c r="BY17" s="1455"/>
      <c r="BZ17" s="1455"/>
      <c r="CA17" s="1455"/>
      <c r="CB17" s="1455"/>
      <c r="CC17" s="1455"/>
      <c r="CD17" s="1455"/>
      <c r="CE17" s="1455"/>
      <c r="CF17" s="1455"/>
      <c r="CG17" s="1455"/>
      <c r="CH17" s="1455"/>
      <c r="CI17" s="1455"/>
      <c r="CJ17" s="1455"/>
      <c r="CK17" s="1455"/>
      <c r="CL17" s="1455"/>
      <c r="CM17" s="1455"/>
      <c r="CN17" s="1455"/>
      <c r="CO17" s="1455"/>
      <c r="CP17" s="1455"/>
      <c r="CQ17" s="1455"/>
      <c r="CR17" s="1455"/>
      <c r="CS17" s="1455"/>
      <c r="CT17" s="1455"/>
      <c r="CU17" s="1455"/>
      <c r="CV17" s="1455"/>
      <c r="CW17" s="1455"/>
      <c r="CX17" s="1455"/>
      <c r="CY17" s="1455"/>
      <c r="CZ17" s="1455"/>
      <c r="DA17" s="1455"/>
      <c r="DB17" s="1455"/>
      <c r="DC17" s="1455"/>
      <c r="DD17" s="1455"/>
      <c r="DE17" s="1455"/>
      <c r="DF17" s="1455"/>
      <c r="DG17" s="1455"/>
      <c r="DH17" s="1455"/>
      <c r="DI17" s="1455"/>
      <c r="DJ17" s="1455"/>
      <c r="DK17" s="1455"/>
      <c r="DL17" s="1455"/>
      <c r="DM17" s="1455"/>
      <c r="DN17" s="1455"/>
      <c r="DO17" s="1455"/>
      <c r="DP17" s="1455"/>
      <c r="DQ17" s="1455"/>
      <c r="DR17" s="1455"/>
      <c r="DS17" s="1455"/>
      <c r="DT17" s="1455"/>
      <c r="DU17" s="1455"/>
      <c r="DV17" s="1455"/>
      <c r="DW17" s="1455"/>
      <c r="DX17" s="1455"/>
      <c r="DY17" s="1455"/>
      <c r="DZ17" s="1455"/>
      <c r="EA17" s="1455"/>
      <c r="EB17" s="1455"/>
      <c r="EC17" s="1455"/>
      <c r="ED17" s="1455"/>
      <c r="EE17" s="1455"/>
      <c r="EF17" s="1455"/>
      <c r="EG17" s="1455"/>
      <c r="EH17" s="1455"/>
      <c r="EI17" s="1455"/>
      <c r="EJ17" s="1455"/>
      <c r="EK17" s="1455"/>
      <c r="EL17" s="1455"/>
      <c r="EM17" s="1455"/>
      <c r="EN17" s="1455"/>
      <c r="EO17" s="1455"/>
      <c r="EP17" s="1455"/>
      <c r="EQ17" s="1455"/>
      <c r="ER17" s="1455"/>
      <c r="ES17" s="1455"/>
      <c r="ET17" s="1455"/>
      <c r="EU17" s="1455"/>
      <c r="EV17" s="1455"/>
      <c r="EW17" s="1455"/>
      <c r="EX17" s="1455"/>
      <c r="EY17" s="1455"/>
      <c r="EZ17" s="1455"/>
      <c r="FA17" s="1455"/>
      <c r="FB17" s="1455"/>
      <c r="FC17" s="1455"/>
      <c r="FD17" s="1455"/>
      <c r="FE17" s="1455"/>
      <c r="FF17" s="1455"/>
      <c r="FG17" s="1455"/>
      <c r="FH17" s="1455"/>
      <c r="FI17" s="1455"/>
      <c r="FJ17" s="1455"/>
      <c r="FK17" s="1455"/>
      <c r="FL17" s="1455"/>
      <c r="FM17" s="1455"/>
      <c r="FN17" s="1455"/>
      <c r="FO17" s="1455"/>
      <c r="FP17" s="1455"/>
      <c r="FQ17" s="1455"/>
      <c r="FR17" s="1455"/>
      <c r="FS17" s="1455"/>
      <c r="FT17" s="1455"/>
      <c r="FU17" s="1455"/>
      <c r="FV17" s="1455"/>
      <c r="FW17" s="1455"/>
      <c r="FX17" s="1455"/>
      <c r="FY17" s="1455"/>
      <c r="FZ17" s="1455"/>
      <c r="GA17" s="1455"/>
      <c r="GB17" s="1455"/>
      <c r="GC17" s="1455"/>
      <c r="GD17" s="1455"/>
      <c r="GE17" s="1455"/>
      <c r="GF17" s="1455"/>
      <c r="GG17" s="1455"/>
      <c r="GH17" s="1455"/>
      <c r="GI17" s="1455"/>
      <c r="GJ17" s="1455"/>
      <c r="GK17" s="1455"/>
      <c r="GL17" s="1455"/>
      <c r="GM17" s="1455"/>
      <c r="GN17" s="1455"/>
      <c r="GO17" s="1455"/>
      <c r="GP17" s="1455"/>
      <c r="GQ17" s="1455"/>
      <c r="GR17" s="1455"/>
      <c r="GS17" s="1455"/>
      <c r="GT17" s="1455"/>
      <c r="GU17" s="1455"/>
      <c r="GV17" s="1455"/>
      <c r="GW17" s="1455"/>
      <c r="GX17" s="1455"/>
      <c r="GY17" s="1455"/>
      <c r="GZ17" s="1455"/>
      <c r="HA17" s="1455"/>
      <c r="HB17" s="1455"/>
      <c r="HC17" s="1455"/>
      <c r="HD17" s="1455"/>
      <c r="HE17" s="1455"/>
      <c r="HF17" s="1455"/>
      <c r="HG17" s="1455"/>
      <c r="HH17" s="1455"/>
      <c r="HI17" s="1455"/>
      <c r="HJ17" s="1455"/>
      <c r="HK17" s="1455"/>
      <c r="HL17" s="1455"/>
      <c r="HM17" s="1455"/>
      <c r="HN17" s="1455"/>
      <c r="HO17" s="1455"/>
      <c r="HP17" s="1455"/>
      <c r="HQ17" s="1455"/>
      <c r="HR17" s="1455"/>
      <c r="HS17" s="1455"/>
      <c r="HT17" s="1455"/>
      <c r="HU17" s="1455"/>
      <c r="HV17" s="1455"/>
      <c r="HW17" s="1455"/>
      <c r="HX17" s="1455"/>
      <c r="HY17" s="1455"/>
      <c r="HZ17" s="1455"/>
      <c r="IA17" s="1455"/>
      <c r="IB17" s="1455"/>
      <c r="IC17" s="1455"/>
      <c r="ID17" s="1455"/>
      <c r="IE17" s="1455"/>
      <c r="IF17" s="1455"/>
      <c r="IG17" s="1455"/>
      <c r="IH17" s="1455"/>
      <c r="II17" s="1455"/>
      <c r="IJ17" s="1455"/>
      <c r="IK17" s="1455"/>
      <c r="IL17" s="1455"/>
      <c r="IM17" s="1455"/>
      <c r="IN17" s="1455"/>
      <c r="IO17" s="1455"/>
      <c r="IP17" s="1455"/>
      <c r="IQ17" s="1455"/>
      <c r="IR17" s="1455"/>
      <c r="IS17" s="1455"/>
      <c r="IT17" s="1455"/>
      <c r="IU17" s="1455"/>
      <c r="IV17" s="1455"/>
      <c r="IW17" s="1455"/>
      <c r="IX17" s="1455"/>
      <c r="IY17" s="1455"/>
      <c r="IZ17" s="1455"/>
      <c r="JA17" s="1455"/>
      <c r="JB17" s="1455"/>
      <c r="JC17" s="1455"/>
      <c r="JD17" s="1455"/>
      <c r="JE17" s="1455"/>
      <c r="JF17" s="1455"/>
      <c r="JG17" s="1455"/>
      <c r="JH17" s="1455"/>
      <c r="JI17" s="1455"/>
      <c r="JJ17" s="1455"/>
      <c r="JK17" s="1455"/>
      <c r="JL17" s="1455"/>
      <c r="JM17" s="1455"/>
      <c r="JN17" s="1455"/>
      <c r="JO17" s="1455"/>
      <c r="JP17" s="1455"/>
      <c r="JQ17" s="1455"/>
      <c r="JR17" s="1455"/>
      <c r="JS17" s="1455"/>
      <c r="JT17" s="1455"/>
      <c r="JU17" s="1455"/>
      <c r="JV17" s="1455"/>
      <c r="JW17" s="1455"/>
      <c r="JX17" s="1455"/>
      <c r="JY17" s="1455"/>
      <c r="JZ17" s="1455"/>
      <c r="KA17" s="1455"/>
      <c r="KB17" s="1455"/>
      <c r="KC17" s="1455"/>
      <c r="KD17" s="1455"/>
      <c r="KE17" s="1455"/>
      <c r="KF17" s="1455"/>
      <c r="KG17" s="1455"/>
      <c r="KH17" s="1455"/>
      <c r="KI17" s="1455"/>
      <c r="KJ17" s="1455"/>
      <c r="KK17" s="1455"/>
      <c r="KL17" s="1455"/>
      <c r="KM17" s="1455"/>
      <c r="KN17" s="1455"/>
      <c r="KO17" s="1455"/>
      <c r="KP17" s="1455"/>
      <c r="KQ17" s="1455"/>
      <c r="KR17" s="1455"/>
      <c r="KS17" s="1455"/>
      <c r="KT17" s="1455"/>
      <c r="KU17" s="1455"/>
      <c r="KV17" s="1455"/>
      <c r="KW17" s="1455"/>
      <c r="KX17" s="1455"/>
      <c r="KY17" s="1455"/>
      <c r="KZ17" s="1455"/>
      <c r="LA17" s="1455"/>
      <c r="LB17" s="1455"/>
      <c r="LC17" s="1455"/>
      <c r="LD17" s="1455"/>
      <c r="LE17" s="1455"/>
      <c r="LF17" s="1455"/>
      <c r="LG17" s="1455"/>
      <c r="LH17" s="1455"/>
      <c r="LI17" s="1455"/>
      <c r="LJ17" s="1455"/>
      <c r="LK17" s="1455"/>
      <c r="LL17" s="1455"/>
      <c r="LM17" s="1455"/>
      <c r="LN17" s="1455"/>
      <c r="LO17" s="1455"/>
      <c r="LP17" s="1455"/>
      <c r="LQ17" s="1455"/>
      <c r="LR17" s="1455"/>
      <c r="LS17" s="1455"/>
      <c r="LT17" s="1455"/>
      <c r="LU17" s="1455"/>
      <c r="LV17" s="1455"/>
      <c r="LW17" s="1455"/>
      <c r="LX17" s="1455"/>
      <c r="LY17" s="1455"/>
      <c r="LZ17" s="1455"/>
      <c r="MA17" s="1455"/>
      <c r="MB17" s="1455"/>
      <c r="MC17" s="1455"/>
      <c r="MD17" s="1455"/>
      <c r="ME17" s="1455"/>
      <c r="MF17" s="1455"/>
      <c r="MG17" s="1455"/>
      <c r="MH17" s="1455"/>
      <c r="MI17" s="1455"/>
      <c r="MJ17" s="1455"/>
      <c r="MK17" s="1455"/>
      <c r="ML17" s="1455"/>
      <c r="MM17" s="1455"/>
      <c r="MN17" s="1455"/>
      <c r="MO17" s="1455"/>
      <c r="MP17" s="1455"/>
      <c r="MQ17" s="1455"/>
      <c r="MR17" s="1455"/>
      <c r="MS17" s="1455"/>
      <c r="MT17" s="1455"/>
      <c r="MU17" s="1455"/>
      <c r="MV17" s="1455"/>
      <c r="MW17" s="1455"/>
      <c r="MX17" s="1455"/>
      <c r="MY17" s="1455"/>
      <c r="MZ17" s="1455"/>
      <c r="NA17" s="1455"/>
      <c r="NB17" s="1455"/>
      <c r="NC17" s="1455"/>
      <c r="ND17" s="1455"/>
      <c r="NE17" s="1455"/>
      <c r="NF17" s="1455"/>
      <c r="NG17" s="1455"/>
      <c r="NH17" s="1455"/>
      <c r="NI17" s="1455"/>
      <c r="NJ17" s="1455"/>
      <c r="NK17" s="1455"/>
      <c r="NL17" s="1455"/>
      <c r="NM17" s="1455"/>
      <c r="NN17" s="1455"/>
      <c r="NO17" s="1455"/>
      <c r="NP17" s="1455"/>
      <c r="NQ17" s="1455"/>
      <c r="NR17" s="1455"/>
      <c r="NS17" s="1455"/>
      <c r="NT17" s="1455"/>
      <c r="NU17" s="1455"/>
      <c r="NV17" s="1455"/>
      <c r="NW17" s="1455"/>
      <c r="NX17" s="1455"/>
      <c r="NY17" s="1455"/>
      <c r="NZ17" s="1455"/>
      <c r="OA17" s="1455"/>
      <c r="OB17" s="1455"/>
      <c r="OC17" s="1455"/>
      <c r="OD17" s="1455"/>
      <c r="OE17" s="1455"/>
      <c r="OF17" s="1455"/>
      <c r="OG17" s="1455"/>
      <c r="OH17" s="1455"/>
      <c r="OI17" s="1455"/>
      <c r="OJ17" s="1455"/>
      <c r="OK17" s="1455"/>
      <c r="OL17" s="1455"/>
      <c r="OM17" s="1455"/>
      <c r="ON17" s="1455"/>
      <c r="OO17" s="1455"/>
      <c r="OP17" s="1455"/>
      <c r="OQ17" s="1455"/>
      <c r="OR17" s="1455"/>
      <c r="OS17" s="1455"/>
      <c r="OT17" s="1455"/>
      <c r="OU17" s="1455"/>
      <c r="OV17" s="1455"/>
      <c r="OW17" s="1455"/>
      <c r="OX17" s="1455"/>
      <c r="OY17" s="1455"/>
      <c r="OZ17" s="1455"/>
      <c r="PA17" s="1455"/>
      <c r="PB17" s="1455"/>
      <c r="PC17" s="1455"/>
      <c r="PD17" s="1455"/>
      <c r="PE17" s="1455"/>
      <c r="PF17" s="1455"/>
      <c r="PG17" s="1455"/>
      <c r="PH17" s="1455"/>
      <c r="PI17" s="1455"/>
      <c r="PJ17" s="1455"/>
      <c r="PK17" s="1455"/>
      <c r="PL17" s="1455"/>
      <c r="PM17" s="1455"/>
      <c r="PN17" s="1455"/>
      <c r="PO17" s="1455"/>
      <c r="PP17" s="1455"/>
      <c r="PQ17" s="1455"/>
      <c r="PR17" s="1455"/>
      <c r="PS17" s="1455"/>
      <c r="PT17" s="1455"/>
      <c r="PU17" s="1455"/>
      <c r="PV17" s="1455"/>
      <c r="PW17" s="1455"/>
      <c r="PX17" s="1455"/>
      <c r="PY17" s="1455"/>
      <c r="PZ17" s="1455"/>
      <c r="QA17" s="1455"/>
      <c r="QB17" s="1455"/>
      <c r="QC17" s="1455"/>
      <c r="QD17" s="1455"/>
      <c r="QE17" s="1455"/>
      <c r="QF17" s="1455"/>
      <c r="QG17" s="1455"/>
      <c r="QH17" s="1455"/>
      <c r="QI17" s="1455"/>
      <c r="QJ17" s="1455"/>
      <c r="QK17" s="1455"/>
      <c r="QL17" s="1455"/>
      <c r="QM17" s="1455"/>
      <c r="QN17" s="1455"/>
      <c r="QO17" s="1455"/>
      <c r="QP17" s="1455"/>
      <c r="QQ17" s="1455"/>
      <c r="QR17" s="1455"/>
      <c r="QS17" s="1455"/>
      <c r="QT17" s="1455"/>
      <c r="QU17" s="1455"/>
      <c r="QV17" s="1455"/>
      <c r="QW17" s="1455"/>
      <c r="QX17" s="1455"/>
      <c r="QY17" s="1455"/>
      <c r="QZ17" s="1455"/>
      <c r="RA17" s="1455"/>
      <c r="RB17" s="1455"/>
      <c r="RC17" s="1455"/>
      <c r="RD17" s="1455"/>
      <c r="RE17" s="1455"/>
      <c r="RF17" s="1455"/>
      <c r="RG17" s="1455"/>
      <c r="RH17" s="1455"/>
      <c r="RI17" s="1455"/>
      <c r="RJ17" s="1455"/>
      <c r="RK17" s="1455"/>
      <c r="RL17" s="1455"/>
      <c r="RM17" s="1455"/>
      <c r="RN17" s="1455"/>
      <c r="RO17" s="1455"/>
      <c r="RP17" s="1455"/>
      <c r="RQ17" s="1455"/>
      <c r="RR17" s="1455"/>
      <c r="RS17" s="1455"/>
      <c r="RT17" s="1455"/>
      <c r="RU17" s="1455"/>
      <c r="RV17" s="1455"/>
      <c r="RW17" s="1455"/>
      <c r="RX17" s="1455"/>
      <c r="RY17" s="1455"/>
      <c r="RZ17" s="1455"/>
      <c r="SA17" s="1455"/>
      <c r="SB17" s="1455"/>
      <c r="SC17" s="1455"/>
      <c r="SD17" s="1455"/>
      <c r="SE17" s="1455"/>
      <c r="SF17" s="1455"/>
      <c r="SG17" s="1455"/>
      <c r="SH17" s="1455"/>
      <c r="SI17" s="1455"/>
      <c r="SJ17" s="1455"/>
      <c r="SK17" s="1455"/>
      <c r="SL17" s="1455"/>
      <c r="SM17" s="1455"/>
      <c r="SN17" s="1455"/>
      <c r="SO17" s="1455"/>
      <c r="SP17" s="1455"/>
      <c r="SQ17" s="1455"/>
      <c r="SR17" s="1455"/>
      <c r="SS17" s="1455"/>
      <c r="ST17" s="1455"/>
      <c r="SU17" s="1455"/>
      <c r="SV17" s="1455"/>
      <c r="SW17" s="1455"/>
      <c r="SX17" s="1455"/>
      <c r="SY17" s="1455"/>
      <c r="SZ17" s="1455"/>
      <c r="TA17" s="1455"/>
      <c r="TB17" s="1455"/>
      <c r="TC17" s="1455"/>
      <c r="TD17" s="1455"/>
      <c r="TE17" s="1455"/>
      <c r="TF17" s="1455"/>
      <c r="TG17" s="1455"/>
      <c r="TH17" s="1455"/>
      <c r="TI17" s="1455"/>
      <c r="TJ17" s="1455"/>
      <c r="TK17" s="1455"/>
      <c r="TL17" s="1455"/>
      <c r="TM17" s="1455"/>
      <c r="TN17" s="1455"/>
      <c r="TO17" s="1455"/>
      <c r="TP17" s="1455"/>
      <c r="TQ17" s="1455"/>
      <c r="TR17" s="1455"/>
      <c r="TS17" s="1455"/>
      <c r="TT17" s="1455"/>
      <c r="TU17" s="1455"/>
      <c r="TV17" s="1455"/>
      <c r="TW17" s="1455"/>
      <c r="TX17" s="1455"/>
      <c r="TY17" s="1455"/>
      <c r="TZ17" s="1455"/>
      <c r="UA17" s="1455"/>
      <c r="UB17" s="1455"/>
      <c r="UC17" s="1455"/>
      <c r="UD17" s="1455"/>
      <c r="UE17" s="1455"/>
      <c r="UF17" s="1455"/>
      <c r="UG17" s="1455"/>
      <c r="UH17" s="1455"/>
      <c r="UI17" s="1455"/>
      <c r="UJ17" s="1455"/>
      <c r="UK17" s="1455"/>
      <c r="UL17" s="1455"/>
      <c r="UM17" s="1455"/>
      <c r="UN17" s="1455"/>
      <c r="UO17" s="1455"/>
      <c r="UP17" s="1455"/>
      <c r="UQ17" s="1455"/>
      <c r="UR17" s="1455"/>
      <c r="US17" s="1455"/>
      <c r="UT17" s="1455"/>
      <c r="UU17" s="1455"/>
      <c r="UV17" s="1455"/>
      <c r="UW17" s="1455"/>
      <c r="UX17" s="1455"/>
      <c r="UY17" s="1455"/>
      <c r="UZ17" s="1455"/>
      <c r="VA17" s="1455"/>
      <c r="VB17" s="1455"/>
      <c r="VC17" s="1455"/>
      <c r="VD17" s="1455"/>
      <c r="VE17" s="1455"/>
      <c r="VF17" s="1455"/>
      <c r="VG17" s="1455"/>
      <c r="VH17" s="1455"/>
      <c r="VI17" s="1455"/>
      <c r="VJ17" s="1455"/>
      <c r="VK17" s="1455"/>
      <c r="VL17" s="1455"/>
      <c r="VM17" s="1455"/>
      <c r="VN17" s="1455"/>
      <c r="VO17" s="1455"/>
      <c r="VP17" s="1455"/>
      <c r="VQ17" s="1455"/>
      <c r="VR17" s="1455"/>
      <c r="VS17" s="1455"/>
      <c r="VT17" s="1455"/>
      <c r="VU17" s="1455"/>
      <c r="VV17" s="1455"/>
      <c r="VW17" s="1455"/>
      <c r="VX17" s="1455"/>
      <c r="VY17" s="1455"/>
      <c r="VZ17" s="1455"/>
      <c r="WA17" s="1455"/>
      <c r="WB17" s="1455"/>
      <c r="WC17" s="1455"/>
      <c r="WD17" s="1455"/>
      <c r="WE17" s="1455"/>
      <c r="WF17" s="1455"/>
      <c r="WG17" s="1455"/>
      <c r="WH17" s="1455"/>
      <c r="WI17" s="1455"/>
      <c r="WJ17" s="1455"/>
      <c r="WK17" s="1455"/>
      <c r="WL17" s="1455"/>
      <c r="WM17" s="1455"/>
      <c r="WN17" s="1455"/>
      <c r="WO17" s="1455"/>
      <c r="WP17" s="1455"/>
      <c r="WQ17" s="1455"/>
      <c r="WR17" s="1455"/>
      <c r="WS17" s="1455"/>
      <c r="WT17" s="1455"/>
      <c r="WU17" s="1455"/>
      <c r="WV17" s="1455"/>
      <c r="WW17" s="1455"/>
      <c r="WX17" s="1455"/>
      <c r="WY17" s="1455"/>
      <c r="WZ17" s="1455"/>
      <c r="XA17" s="1455"/>
      <c r="XB17" s="1455"/>
      <c r="XC17" s="1455"/>
      <c r="XD17" s="1455"/>
      <c r="XE17" s="1455"/>
      <c r="XF17" s="1455"/>
      <c r="XG17" s="1455"/>
      <c r="XH17" s="1455"/>
      <c r="XI17" s="1455"/>
      <c r="XJ17" s="1455"/>
      <c r="XK17" s="1455"/>
      <c r="XL17" s="1455"/>
      <c r="XM17" s="1455"/>
      <c r="XN17" s="1455"/>
      <c r="XO17" s="1455"/>
      <c r="XP17" s="1455"/>
      <c r="XQ17" s="1455"/>
      <c r="XR17" s="1455"/>
      <c r="XS17" s="1455"/>
      <c r="XT17" s="1455"/>
      <c r="XU17" s="1455"/>
      <c r="XV17" s="1455"/>
      <c r="XW17" s="1455"/>
      <c r="XX17" s="1455"/>
      <c r="XY17" s="1455"/>
      <c r="XZ17" s="1455"/>
      <c r="YA17" s="1455"/>
      <c r="YB17" s="1455"/>
      <c r="YC17" s="1455"/>
      <c r="YD17" s="1455"/>
      <c r="YE17" s="1455"/>
      <c r="YF17" s="1455"/>
      <c r="YG17" s="1455"/>
      <c r="YH17" s="1455"/>
      <c r="YI17" s="1455"/>
      <c r="YJ17" s="1455"/>
      <c r="YK17" s="1455"/>
      <c r="YL17" s="1455"/>
      <c r="YM17" s="1455"/>
      <c r="YN17" s="1455"/>
      <c r="YO17" s="1455"/>
      <c r="YP17" s="1455"/>
      <c r="YQ17" s="1455"/>
      <c r="YR17" s="1455"/>
      <c r="YS17" s="1455"/>
      <c r="YT17" s="1455"/>
      <c r="YU17" s="1455"/>
      <c r="YV17" s="1455"/>
      <c r="YW17" s="1455"/>
      <c r="YX17" s="1455"/>
      <c r="YY17" s="1455"/>
      <c r="YZ17" s="1455"/>
      <c r="ZA17" s="1455"/>
      <c r="ZB17" s="1455"/>
      <c r="ZC17" s="1455"/>
      <c r="ZD17" s="1455"/>
      <c r="ZE17" s="1455"/>
      <c r="ZF17" s="1455"/>
      <c r="ZG17" s="1455"/>
      <c r="ZH17" s="1455"/>
      <c r="ZI17" s="1455"/>
      <c r="ZJ17" s="1455"/>
      <c r="ZK17" s="1455"/>
      <c r="ZL17" s="1455"/>
      <c r="ZM17" s="1455"/>
      <c r="ZN17" s="1455"/>
      <c r="ZO17" s="1455"/>
      <c r="ZP17" s="1455"/>
      <c r="ZQ17" s="1455"/>
      <c r="ZR17" s="1455"/>
      <c r="ZS17" s="1455"/>
      <c r="ZT17" s="1455"/>
      <c r="ZU17" s="1455"/>
      <c r="ZV17" s="1455"/>
      <c r="ZW17" s="1455"/>
      <c r="ZX17" s="1455"/>
      <c r="ZY17" s="1455"/>
      <c r="ZZ17" s="1455"/>
      <c r="AAA17" s="1455"/>
      <c r="AAB17" s="1455"/>
      <c r="AAC17" s="1455"/>
      <c r="AAD17" s="1455"/>
      <c r="AAE17" s="1455"/>
      <c r="AAF17" s="1455"/>
      <c r="AAG17" s="1455"/>
      <c r="AAH17" s="1455"/>
      <c r="AAI17" s="1455"/>
      <c r="AAJ17" s="1455"/>
      <c r="AAK17" s="1455"/>
      <c r="AAL17" s="1455"/>
      <c r="AAM17" s="1455"/>
      <c r="AAN17" s="1455"/>
      <c r="AAO17" s="1455"/>
      <c r="AAP17" s="1455"/>
      <c r="AAQ17" s="1455"/>
      <c r="AAR17" s="1455"/>
      <c r="AAS17" s="1455"/>
      <c r="AAT17" s="1455"/>
      <c r="AAU17" s="1455"/>
      <c r="AAV17" s="1455"/>
      <c r="AAW17" s="1455"/>
      <c r="AAX17" s="1455"/>
      <c r="AAY17" s="1455"/>
      <c r="AAZ17" s="1455"/>
      <c r="ABA17" s="1455"/>
      <c r="ABB17" s="1455"/>
      <c r="ABC17" s="1455"/>
      <c r="ABD17" s="1455"/>
      <c r="ABE17" s="1455"/>
      <c r="ABF17" s="1455"/>
      <c r="ABG17" s="1455"/>
      <c r="ABH17" s="1455"/>
      <c r="ABI17" s="1455"/>
      <c r="ABJ17" s="1455"/>
      <c r="ABK17" s="1455"/>
      <c r="ABL17" s="1455"/>
      <c r="ABM17" s="1455"/>
      <c r="ABN17" s="1455"/>
      <c r="ABO17" s="1455"/>
      <c r="ABP17" s="1455"/>
      <c r="ABQ17" s="1455"/>
      <c r="ABR17" s="1455"/>
      <c r="ABS17" s="1455"/>
      <c r="ABT17" s="1455"/>
      <c r="ABU17" s="1455"/>
      <c r="ABV17" s="1455"/>
      <c r="ABW17" s="1455"/>
      <c r="ABX17" s="1455"/>
      <c r="ABY17" s="1455"/>
      <c r="ABZ17" s="1455"/>
      <c r="ACA17" s="1455"/>
      <c r="ACB17" s="1455"/>
      <c r="ACC17" s="1455"/>
      <c r="ACD17" s="1455"/>
      <c r="ACE17" s="1455"/>
      <c r="ACF17" s="1455"/>
      <c r="ACG17" s="1455"/>
      <c r="ACH17" s="1455"/>
      <c r="ACI17" s="1455"/>
      <c r="ACJ17" s="1455"/>
      <c r="ACK17" s="1455"/>
      <c r="ACL17" s="1455"/>
      <c r="ACM17" s="1455"/>
      <c r="ACN17" s="1455"/>
      <c r="ACO17" s="1455"/>
      <c r="ACP17" s="1455"/>
      <c r="ACQ17" s="1455"/>
      <c r="ACR17" s="1455"/>
      <c r="ACS17" s="1455"/>
      <c r="ACT17" s="1455"/>
      <c r="ACU17" s="1455"/>
      <c r="ACV17" s="1455"/>
      <c r="ACW17" s="1455"/>
      <c r="ACX17" s="1455"/>
      <c r="ACY17" s="1455"/>
      <c r="ACZ17" s="1455"/>
      <c r="ADA17" s="1455"/>
      <c r="ADB17" s="1455"/>
      <c r="ADC17" s="1455"/>
      <c r="ADD17" s="1455"/>
      <c r="ADE17" s="1455"/>
      <c r="ADF17" s="1455"/>
      <c r="ADG17" s="1455"/>
      <c r="ADH17" s="1455"/>
      <c r="ADI17" s="1455"/>
      <c r="ADJ17" s="1455"/>
      <c r="ADK17" s="1455"/>
      <c r="ADL17" s="1455"/>
      <c r="ADM17" s="1455"/>
      <c r="ADN17" s="1455"/>
      <c r="ADO17" s="1455"/>
      <c r="ADP17" s="1455"/>
      <c r="ADQ17" s="1455"/>
      <c r="ADR17" s="1455"/>
      <c r="ADS17" s="1455"/>
      <c r="ADT17" s="1455"/>
      <c r="ADU17" s="1455"/>
      <c r="ADV17" s="1455"/>
      <c r="ADW17" s="1455"/>
      <c r="ADX17" s="1455"/>
      <c r="ADY17" s="1455"/>
      <c r="ADZ17" s="1455"/>
      <c r="AEA17" s="1455"/>
      <c r="AEB17" s="1455"/>
      <c r="AEC17" s="1455"/>
      <c r="AED17" s="1455"/>
      <c r="AEE17" s="1455"/>
      <c r="AEF17" s="1455"/>
      <c r="AEG17" s="1455"/>
      <c r="AEH17" s="1455"/>
      <c r="AEI17" s="1455"/>
      <c r="AEJ17" s="1455"/>
      <c r="AEK17" s="1455"/>
      <c r="AEL17" s="1455"/>
      <c r="AEM17" s="1455"/>
      <c r="AEN17" s="1455"/>
      <c r="AEO17" s="1455"/>
      <c r="AEP17" s="1455"/>
      <c r="AEQ17" s="1455"/>
      <c r="AER17" s="1455"/>
      <c r="AES17" s="1455"/>
      <c r="AET17" s="1455"/>
      <c r="AEU17" s="1455"/>
      <c r="AEV17" s="1455"/>
      <c r="AEW17" s="1455"/>
      <c r="AEX17" s="1455"/>
      <c r="AEY17" s="1455"/>
      <c r="AEZ17" s="1455"/>
      <c r="AFA17" s="1455"/>
      <c r="AFB17" s="1455"/>
      <c r="AFC17" s="1455"/>
      <c r="AFD17" s="1455"/>
      <c r="AFE17" s="1455"/>
      <c r="AFF17" s="1455"/>
      <c r="AFG17" s="1455"/>
      <c r="AFH17" s="1455"/>
      <c r="AFI17" s="1455"/>
      <c r="AFJ17" s="1455"/>
      <c r="AFK17" s="1455"/>
      <c r="AFL17" s="1455"/>
      <c r="AFM17" s="1455"/>
      <c r="AFN17" s="1455"/>
      <c r="AFO17" s="1455"/>
      <c r="AFP17" s="1455"/>
      <c r="AFQ17" s="1455"/>
      <c r="AFR17" s="1455"/>
      <c r="AFS17" s="1455"/>
      <c r="AFT17" s="1455"/>
      <c r="AFU17" s="1455"/>
      <c r="AFV17" s="1455"/>
      <c r="AFW17" s="1455"/>
      <c r="AFX17" s="1455"/>
      <c r="AFY17" s="1455"/>
      <c r="AFZ17" s="1455"/>
      <c r="AGA17" s="1455"/>
      <c r="AGB17" s="1455"/>
      <c r="AGC17" s="1455"/>
      <c r="AGD17" s="1455"/>
      <c r="AGE17" s="1455"/>
      <c r="AGF17" s="1455"/>
      <c r="AGG17" s="1455"/>
      <c r="AGH17" s="1455"/>
      <c r="AGI17" s="1455"/>
      <c r="AGJ17" s="1455"/>
      <c r="AGK17" s="1455"/>
      <c r="AGL17" s="1455"/>
      <c r="AGM17" s="1455"/>
      <c r="AGN17" s="1455"/>
      <c r="AGO17" s="1455"/>
      <c r="AGP17" s="1455"/>
      <c r="AGQ17" s="1455"/>
      <c r="AGR17" s="1455"/>
      <c r="AGS17" s="1455"/>
      <c r="AGT17" s="1455"/>
      <c r="AGU17" s="1455"/>
      <c r="AGV17" s="1455"/>
      <c r="AGW17" s="1455"/>
      <c r="AGX17" s="1455"/>
      <c r="AGY17" s="1455"/>
      <c r="AGZ17" s="1455"/>
      <c r="AHA17" s="1455"/>
      <c r="AHB17" s="1455"/>
      <c r="AHC17" s="1455"/>
      <c r="AHD17" s="1455"/>
      <c r="AHE17" s="1455"/>
      <c r="AHF17" s="1455"/>
      <c r="AHG17" s="1455"/>
      <c r="AHH17" s="1455"/>
      <c r="AHI17" s="1455"/>
      <c r="AHJ17" s="1455"/>
      <c r="AHK17" s="1455"/>
      <c r="AHL17" s="1455"/>
      <c r="AHM17" s="1455"/>
      <c r="AHN17" s="1455"/>
      <c r="AHO17" s="1455"/>
      <c r="AHP17" s="1455"/>
      <c r="AHQ17" s="1455"/>
      <c r="AHR17" s="1455"/>
      <c r="AHS17" s="1455"/>
      <c r="AHT17" s="1455"/>
      <c r="AHU17" s="1455"/>
      <c r="AHV17" s="1455"/>
      <c r="AHW17" s="1455"/>
      <c r="AHX17" s="1455"/>
      <c r="AHY17" s="1455"/>
      <c r="AHZ17" s="1455"/>
      <c r="AIA17" s="1455"/>
      <c r="AIB17" s="1455"/>
      <c r="AIC17" s="1455"/>
      <c r="AID17" s="1455"/>
      <c r="AIE17" s="1455"/>
      <c r="AIF17" s="1455"/>
      <c r="AIG17" s="1455"/>
      <c r="AIH17" s="1455"/>
      <c r="AII17" s="1455"/>
      <c r="AIJ17" s="1455"/>
      <c r="AIK17" s="1455"/>
      <c r="AIL17" s="1455"/>
      <c r="AIM17" s="1455"/>
      <c r="AIN17" s="1455"/>
      <c r="AIO17" s="1455"/>
      <c r="AIP17" s="1455"/>
      <c r="AIQ17" s="1455"/>
      <c r="AIR17" s="1455"/>
      <c r="AIS17" s="1455"/>
      <c r="AIT17" s="1455"/>
      <c r="AIU17" s="1455"/>
      <c r="AIV17" s="1455"/>
      <c r="AIW17" s="1455"/>
      <c r="AIX17" s="1455"/>
      <c r="AIY17" s="1455"/>
      <c r="AIZ17" s="1455"/>
      <c r="AJA17" s="1455"/>
      <c r="AJB17" s="1455"/>
      <c r="AJC17" s="1455"/>
      <c r="AJD17" s="1455"/>
      <c r="AJE17" s="1455"/>
      <c r="AJF17" s="1455"/>
      <c r="AJG17" s="1455"/>
      <c r="AJH17" s="1455"/>
      <c r="AJI17" s="1455"/>
      <c r="AJJ17" s="1455"/>
      <c r="AJK17" s="1455"/>
      <c r="AJL17" s="1455"/>
      <c r="AJM17" s="1455"/>
      <c r="AJN17" s="1455"/>
      <c r="AJO17" s="1455"/>
      <c r="AJP17" s="1455"/>
      <c r="AJQ17" s="1455"/>
      <c r="AJR17" s="1455"/>
      <c r="AJS17" s="1455"/>
      <c r="AJT17" s="1455"/>
      <c r="AJU17" s="1455"/>
      <c r="AJV17" s="1455"/>
      <c r="AJW17" s="1455"/>
      <c r="AJX17" s="1455"/>
      <c r="AJY17" s="1455"/>
      <c r="AJZ17" s="1455"/>
      <c r="AKA17" s="1455"/>
      <c r="AKB17" s="1455"/>
      <c r="AKC17" s="1455"/>
      <c r="AKD17" s="1455"/>
      <c r="AKE17" s="1455"/>
      <c r="AKF17" s="1455"/>
    </row>
    <row r="18" spans="1:968" s="685" customFormat="1">
      <c r="A18" s="709" t="s">
        <v>191</v>
      </c>
      <c r="B18" s="729" t="s">
        <v>192</v>
      </c>
      <c r="C18" s="708"/>
      <c r="D18" s="709" t="s">
        <v>555</v>
      </c>
      <c r="E18" s="709" t="s">
        <v>555</v>
      </c>
      <c r="F18" s="709">
        <v>0</v>
      </c>
      <c r="G18" s="711">
        <v>0</v>
      </c>
      <c r="H18" s="711">
        <v>0</v>
      </c>
      <c r="I18" s="711">
        <v>0</v>
      </c>
      <c r="J18" s="712">
        <v>0</v>
      </c>
      <c r="K18" s="713">
        <v>0</v>
      </c>
      <c r="L18" s="713">
        <v>27700</v>
      </c>
      <c r="M18" s="713">
        <f>L18+K18+I18</f>
        <v>27700</v>
      </c>
      <c r="N18" s="714">
        <v>0</v>
      </c>
      <c r="O18" s="714">
        <f>L18/(1+$B$2)^1</f>
        <v>25695.732838589978</v>
      </c>
      <c r="P18" s="714">
        <f t="shared" si="3"/>
        <v>25695.732838589978</v>
      </c>
      <c r="Q18" s="714">
        <v>0</v>
      </c>
      <c r="R18" s="1377">
        <f>N18/(1+$B$2)^1</f>
        <v>0</v>
      </c>
      <c r="S18" s="706">
        <v>0</v>
      </c>
      <c r="T18" s="706">
        <v>0</v>
      </c>
      <c r="U18" s="706">
        <f t="shared" si="8"/>
        <v>0</v>
      </c>
      <c r="W18" s="1456"/>
      <c r="X18" s="1455"/>
      <c r="Y18" s="1455"/>
      <c r="Z18" s="1455"/>
      <c r="AA18" s="1455"/>
      <c r="AB18" s="1455"/>
      <c r="AC18" s="1455"/>
      <c r="AD18" s="1455"/>
      <c r="AE18" s="1455"/>
      <c r="AF18" s="1455"/>
      <c r="AG18" s="1455"/>
      <c r="AH18" s="1455"/>
      <c r="AI18" s="1455"/>
      <c r="AJ18" s="1455"/>
      <c r="AK18" s="1455"/>
      <c r="AL18" s="1455"/>
      <c r="AM18" s="1455"/>
      <c r="AN18" s="1455"/>
      <c r="AO18" s="1455"/>
      <c r="AP18" s="1455"/>
      <c r="AQ18" s="1455"/>
      <c r="AR18" s="1455"/>
      <c r="AS18" s="1455"/>
      <c r="AT18" s="1455"/>
      <c r="AU18" s="1455"/>
      <c r="AV18" s="1455"/>
      <c r="AW18" s="1455"/>
      <c r="AX18" s="1455"/>
      <c r="AY18" s="1455"/>
      <c r="AZ18" s="1455"/>
      <c r="BA18" s="1455"/>
      <c r="BB18" s="1455"/>
      <c r="BC18" s="1455"/>
      <c r="BD18" s="1455"/>
      <c r="BE18" s="1455"/>
      <c r="BF18" s="1455"/>
      <c r="BG18" s="1455"/>
      <c r="BH18" s="1455"/>
      <c r="BI18" s="1455"/>
      <c r="BJ18" s="1455"/>
      <c r="BK18" s="1455"/>
      <c r="BL18" s="1455"/>
      <c r="BM18" s="1455"/>
      <c r="BN18" s="1455"/>
      <c r="BO18" s="1455"/>
      <c r="BP18" s="1455"/>
      <c r="BQ18" s="1455"/>
      <c r="BR18" s="1455"/>
      <c r="BS18" s="1455"/>
      <c r="BT18" s="1455"/>
      <c r="BU18" s="1455"/>
      <c r="BV18" s="1455"/>
      <c r="BW18" s="1455"/>
      <c r="BX18" s="1455"/>
      <c r="BY18" s="1455"/>
      <c r="BZ18" s="1455"/>
      <c r="CA18" s="1455"/>
      <c r="CB18" s="1455"/>
      <c r="CC18" s="1455"/>
      <c r="CD18" s="1455"/>
      <c r="CE18" s="1455"/>
      <c r="CF18" s="1455"/>
      <c r="CG18" s="1455"/>
      <c r="CH18" s="1455"/>
      <c r="CI18" s="1455"/>
      <c r="CJ18" s="1455"/>
      <c r="CK18" s="1455"/>
      <c r="CL18" s="1455"/>
      <c r="CM18" s="1455"/>
      <c r="CN18" s="1455"/>
      <c r="CO18" s="1455"/>
      <c r="CP18" s="1455"/>
      <c r="CQ18" s="1455"/>
      <c r="CR18" s="1455"/>
      <c r="CS18" s="1455"/>
      <c r="CT18" s="1455"/>
      <c r="CU18" s="1455"/>
      <c r="CV18" s="1455"/>
      <c r="CW18" s="1455"/>
      <c r="CX18" s="1455"/>
      <c r="CY18" s="1455"/>
      <c r="CZ18" s="1455"/>
      <c r="DA18" s="1455"/>
      <c r="DB18" s="1455"/>
      <c r="DC18" s="1455"/>
      <c r="DD18" s="1455"/>
      <c r="DE18" s="1455"/>
      <c r="DF18" s="1455"/>
      <c r="DG18" s="1455"/>
      <c r="DH18" s="1455"/>
      <c r="DI18" s="1455"/>
      <c r="DJ18" s="1455"/>
      <c r="DK18" s="1455"/>
      <c r="DL18" s="1455"/>
      <c r="DM18" s="1455"/>
      <c r="DN18" s="1455"/>
      <c r="DO18" s="1455"/>
      <c r="DP18" s="1455"/>
      <c r="DQ18" s="1455"/>
      <c r="DR18" s="1455"/>
      <c r="DS18" s="1455"/>
      <c r="DT18" s="1455"/>
      <c r="DU18" s="1455"/>
      <c r="DV18" s="1455"/>
      <c r="DW18" s="1455"/>
      <c r="DX18" s="1455"/>
      <c r="DY18" s="1455"/>
      <c r="DZ18" s="1455"/>
      <c r="EA18" s="1455"/>
      <c r="EB18" s="1455"/>
      <c r="EC18" s="1455"/>
      <c r="ED18" s="1455"/>
      <c r="EE18" s="1455"/>
      <c r="EF18" s="1455"/>
      <c r="EG18" s="1455"/>
      <c r="EH18" s="1455"/>
      <c r="EI18" s="1455"/>
      <c r="EJ18" s="1455"/>
      <c r="EK18" s="1455"/>
      <c r="EL18" s="1455"/>
      <c r="EM18" s="1455"/>
      <c r="EN18" s="1455"/>
      <c r="EO18" s="1455"/>
      <c r="EP18" s="1455"/>
      <c r="EQ18" s="1455"/>
      <c r="ER18" s="1455"/>
      <c r="ES18" s="1455"/>
      <c r="ET18" s="1455"/>
      <c r="EU18" s="1455"/>
      <c r="EV18" s="1455"/>
      <c r="EW18" s="1455"/>
      <c r="EX18" s="1455"/>
      <c r="EY18" s="1455"/>
      <c r="EZ18" s="1455"/>
      <c r="FA18" s="1455"/>
      <c r="FB18" s="1455"/>
      <c r="FC18" s="1455"/>
      <c r="FD18" s="1455"/>
      <c r="FE18" s="1455"/>
      <c r="FF18" s="1455"/>
      <c r="FG18" s="1455"/>
      <c r="FH18" s="1455"/>
      <c r="FI18" s="1455"/>
      <c r="FJ18" s="1455"/>
      <c r="FK18" s="1455"/>
      <c r="FL18" s="1455"/>
      <c r="FM18" s="1455"/>
      <c r="FN18" s="1455"/>
      <c r="FO18" s="1455"/>
      <c r="FP18" s="1455"/>
      <c r="FQ18" s="1455"/>
      <c r="FR18" s="1455"/>
      <c r="FS18" s="1455"/>
      <c r="FT18" s="1455"/>
      <c r="FU18" s="1455"/>
      <c r="FV18" s="1455"/>
      <c r="FW18" s="1455"/>
      <c r="FX18" s="1455"/>
      <c r="FY18" s="1455"/>
      <c r="FZ18" s="1455"/>
      <c r="GA18" s="1455"/>
      <c r="GB18" s="1455"/>
      <c r="GC18" s="1455"/>
      <c r="GD18" s="1455"/>
      <c r="GE18" s="1455"/>
      <c r="GF18" s="1455"/>
      <c r="GG18" s="1455"/>
      <c r="GH18" s="1455"/>
      <c r="GI18" s="1455"/>
      <c r="GJ18" s="1455"/>
      <c r="GK18" s="1455"/>
      <c r="GL18" s="1455"/>
      <c r="GM18" s="1455"/>
      <c r="GN18" s="1455"/>
      <c r="GO18" s="1455"/>
      <c r="GP18" s="1455"/>
      <c r="GQ18" s="1455"/>
      <c r="GR18" s="1455"/>
      <c r="GS18" s="1455"/>
      <c r="GT18" s="1455"/>
      <c r="GU18" s="1455"/>
      <c r="GV18" s="1455"/>
      <c r="GW18" s="1455"/>
      <c r="GX18" s="1455"/>
      <c r="GY18" s="1455"/>
      <c r="GZ18" s="1455"/>
      <c r="HA18" s="1455"/>
      <c r="HB18" s="1455"/>
      <c r="HC18" s="1455"/>
      <c r="HD18" s="1455"/>
      <c r="HE18" s="1455"/>
      <c r="HF18" s="1455"/>
      <c r="HG18" s="1455"/>
      <c r="HH18" s="1455"/>
      <c r="HI18" s="1455"/>
      <c r="HJ18" s="1455"/>
      <c r="HK18" s="1455"/>
      <c r="HL18" s="1455"/>
      <c r="HM18" s="1455"/>
      <c r="HN18" s="1455"/>
      <c r="HO18" s="1455"/>
      <c r="HP18" s="1455"/>
      <c r="HQ18" s="1455"/>
      <c r="HR18" s="1455"/>
      <c r="HS18" s="1455"/>
      <c r="HT18" s="1455"/>
      <c r="HU18" s="1455"/>
      <c r="HV18" s="1455"/>
      <c r="HW18" s="1455"/>
      <c r="HX18" s="1455"/>
      <c r="HY18" s="1455"/>
      <c r="HZ18" s="1455"/>
      <c r="IA18" s="1455"/>
      <c r="IB18" s="1455"/>
      <c r="IC18" s="1455"/>
      <c r="ID18" s="1455"/>
      <c r="IE18" s="1455"/>
      <c r="IF18" s="1455"/>
      <c r="IG18" s="1455"/>
      <c r="IH18" s="1455"/>
      <c r="II18" s="1455"/>
      <c r="IJ18" s="1455"/>
      <c r="IK18" s="1455"/>
      <c r="IL18" s="1455"/>
      <c r="IM18" s="1455"/>
      <c r="IN18" s="1455"/>
      <c r="IO18" s="1455"/>
      <c r="IP18" s="1455"/>
      <c r="IQ18" s="1455"/>
      <c r="IR18" s="1455"/>
      <c r="IS18" s="1455"/>
      <c r="IT18" s="1455"/>
      <c r="IU18" s="1455"/>
      <c r="IV18" s="1455"/>
      <c r="IW18" s="1455"/>
      <c r="IX18" s="1455"/>
      <c r="IY18" s="1455"/>
      <c r="IZ18" s="1455"/>
      <c r="JA18" s="1455"/>
      <c r="JB18" s="1455"/>
      <c r="JC18" s="1455"/>
      <c r="JD18" s="1455"/>
      <c r="JE18" s="1455"/>
      <c r="JF18" s="1455"/>
      <c r="JG18" s="1455"/>
      <c r="JH18" s="1455"/>
      <c r="JI18" s="1455"/>
      <c r="JJ18" s="1455"/>
      <c r="JK18" s="1455"/>
      <c r="JL18" s="1455"/>
      <c r="JM18" s="1455"/>
      <c r="JN18" s="1455"/>
      <c r="JO18" s="1455"/>
      <c r="JP18" s="1455"/>
      <c r="JQ18" s="1455"/>
      <c r="JR18" s="1455"/>
      <c r="JS18" s="1455"/>
      <c r="JT18" s="1455"/>
      <c r="JU18" s="1455"/>
      <c r="JV18" s="1455"/>
      <c r="JW18" s="1455"/>
      <c r="JX18" s="1455"/>
      <c r="JY18" s="1455"/>
      <c r="JZ18" s="1455"/>
      <c r="KA18" s="1455"/>
      <c r="KB18" s="1455"/>
      <c r="KC18" s="1455"/>
      <c r="KD18" s="1455"/>
      <c r="KE18" s="1455"/>
      <c r="KF18" s="1455"/>
      <c r="KG18" s="1455"/>
      <c r="KH18" s="1455"/>
      <c r="KI18" s="1455"/>
      <c r="KJ18" s="1455"/>
      <c r="KK18" s="1455"/>
      <c r="KL18" s="1455"/>
      <c r="KM18" s="1455"/>
      <c r="KN18" s="1455"/>
      <c r="KO18" s="1455"/>
      <c r="KP18" s="1455"/>
      <c r="KQ18" s="1455"/>
      <c r="KR18" s="1455"/>
      <c r="KS18" s="1455"/>
      <c r="KT18" s="1455"/>
      <c r="KU18" s="1455"/>
      <c r="KV18" s="1455"/>
      <c r="KW18" s="1455"/>
      <c r="KX18" s="1455"/>
      <c r="KY18" s="1455"/>
      <c r="KZ18" s="1455"/>
      <c r="LA18" s="1455"/>
      <c r="LB18" s="1455"/>
      <c r="LC18" s="1455"/>
      <c r="LD18" s="1455"/>
      <c r="LE18" s="1455"/>
      <c r="LF18" s="1455"/>
      <c r="LG18" s="1455"/>
      <c r="LH18" s="1455"/>
      <c r="LI18" s="1455"/>
      <c r="LJ18" s="1455"/>
      <c r="LK18" s="1455"/>
      <c r="LL18" s="1455"/>
      <c r="LM18" s="1455"/>
      <c r="LN18" s="1455"/>
      <c r="LO18" s="1455"/>
      <c r="LP18" s="1455"/>
      <c r="LQ18" s="1455"/>
      <c r="LR18" s="1455"/>
      <c r="LS18" s="1455"/>
      <c r="LT18" s="1455"/>
      <c r="LU18" s="1455"/>
      <c r="LV18" s="1455"/>
      <c r="LW18" s="1455"/>
      <c r="LX18" s="1455"/>
      <c r="LY18" s="1455"/>
      <c r="LZ18" s="1455"/>
      <c r="MA18" s="1455"/>
      <c r="MB18" s="1455"/>
      <c r="MC18" s="1455"/>
      <c r="MD18" s="1455"/>
      <c r="ME18" s="1455"/>
      <c r="MF18" s="1455"/>
      <c r="MG18" s="1455"/>
      <c r="MH18" s="1455"/>
      <c r="MI18" s="1455"/>
      <c r="MJ18" s="1455"/>
      <c r="MK18" s="1455"/>
      <c r="ML18" s="1455"/>
      <c r="MM18" s="1455"/>
      <c r="MN18" s="1455"/>
      <c r="MO18" s="1455"/>
      <c r="MP18" s="1455"/>
      <c r="MQ18" s="1455"/>
      <c r="MR18" s="1455"/>
      <c r="MS18" s="1455"/>
      <c r="MT18" s="1455"/>
      <c r="MU18" s="1455"/>
      <c r="MV18" s="1455"/>
      <c r="MW18" s="1455"/>
      <c r="MX18" s="1455"/>
      <c r="MY18" s="1455"/>
      <c r="MZ18" s="1455"/>
      <c r="NA18" s="1455"/>
      <c r="NB18" s="1455"/>
      <c r="NC18" s="1455"/>
      <c r="ND18" s="1455"/>
      <c r="NE18" s="1455"/>
      <c r="NF18" s="1455"/>
      <c r="NG18" s="1455"/>
      <c r="NH18" s="1455"/>
      <c r="NI18" s="1455"/>
      <c r="NJ18" s="1455"/>
      <c r="NK18" s="1455"/>
      <c r="NL18" s="1455"/>
      <c r="NM18" s="1455"/>
      <c r="NN18" s="1455"/>
      <c r="NO18" s="1455"/>
      <c r="NP18" s="1455"/>
      <c r="NQ18" s="1455"/>
      <c r="NR18" s="1455"/>
      <c r="NS18" s="1455"/>
      <c r="NT18" s="1455"/>
      <c r="NU18" s="1455"/>
      <c r="NV18" s="1455"/>
      <c r="NW18" s="1455"/>
      <c r="NX18" s="1455"/>
      <c r="NY18" s="1455"/>
      <c r="NZ18" s="1455"/>
      <c r="OA18" s="1455"/>
      <c r="OB18" s="1455"/>
      <c r="OC18" s="1455"/>
      <c r="OD18" s="1455"/>
      <c r="OE18" s="1455"/>
      <c r="OF18" s="1455"/>
      <c r="OG18" s="1455"/>
      <c r="OH18" s="1455"/>
      <c r="OI18" s="1455"/>
      <c r="OJ18" s="1455"/>
      <c r="OK18" s="1455"/>
      <c r="OL18" s="1455"/>
      <c r="OM18" s="1455"/>
      <c r="ON18" s="1455"/>
      <c r="OO18" s="1455"/>
      <c r="OP18" s="1455"/>
      <c r="OQ18" s="1455"/>
      <c r="OR18" s="1455"/>
      <c r="OS18" s="1455"/>
      <c r="OT18" s="1455"/>
      <c r="OU18" s="1455"/>
      <c r="OV18" s="1455"/>
      <c r="OW18" s="1455"/>
      <c r="OX18" s="1455"/>
      <c r="OY18" s="1455"/>
      <c r="OZ18" s="1455"/>
      <c r="PA18" s="1455"/>
      <c r="PB18" s="1455"/>
      <c r="PC18" s="1455"/>
      <c r="PD18" s="1455"/>
      <c r="PE18" s="1455"/>
      <c r="PF18" s="1455"/>
      <c r="PG18" s="1455"/>
      <c r="PH18" s="1455"/>
      <c r="PI18" s="1455"/>
      <c r="PJ18" s="1455"/>
      <c r="PK18" s="1455"/>
      <c r="PL18" s="1455"/>
      <c r="PM18" s="1455"/>
      <c r="PN18" s="1455"/>
      <c r="PO18" s="1455"/>
      <c r="PP18" s="1455"/>
      <c r="PQ18" s="1455"/>
      <c r="PR18" s="1455"/>
      <c r="PS18" s="1455"/>
      <c r="PT18" s="1455"/>
      <c r="PU18" s="1455"/>
      <c r="PV18" s="1455"/>
      <c r="PW18" s="1455"/>
      <c r="PX18" s="1455"/>
      <c r="PY18" s="1455"/>
      <c r="PZ18" s="1455"/>
      <c r="QA18" s="1455"/>
      <c r="QB18" s="1455"/>
      <c r="QC18" s="1455"/>
      <c r="QD18" s="1455"/>
      <c r="QE18" s="1455"/>
      <c r="QF18" s="1455"/>
      <c r="QG18" s="1455"/>
      <c r="QH18" s="1455"/>
      <c r="QI18" s="1455"/>
      <c r="QJ18" s="1455"/>
      <c r="QK18" s="1455"/>
      <c r="QL18" s="1455"/>
      <c r="QM18" s="1455"/>
      <c r="QN18" s="1455"/>
      <c r="QO18" s="1455"/>
      <c r="QP18" s="1455"/>
      <c r="QQ18" s="1455"/>
      <c r="QR18" s="1455"/>
      <c r="QS18" s="1455"/>
      <c r="QT18" s="1455"/>
      <c r="QU18" s="1455"/>
      <c r="QV18" s="1455"/>
      <c r="QW18" s="1455"/>
      <c r="QX18" s="1455"/>
      <c r="QY18" s="1455"/>
      <c r="QZ18" s="1455"/>
      <c r="RA18" s="1455"/>
      <c r="RB18" s="1455"/>
      <c r="RC18" s="1455"/>
      <c r="RD18" s="1455"/>
      <c r="RE18" s="1455"/>
      <c r="RF18" s="1455"/>
      <c r="RG18" s="1455"/>
      <c r="RH18" s="1455"/>
      <c r="RI18" s="1455"/>
      <c r="RJ18" s="1455"/>
      <c r="RK18" s="1455"/>
      <c r="RL18" s="1455"/>
      <c r="RM18" s="1455"/>
      <c r="RN18" s="1455"/>
      <c r="RO18" s="1455"/>
      <c r="RP18" s="1455"/>
      <c r="RQ18" s="1455"/>
      <c r="RR18" s="1455"/>
      <c r="RS18" s="1455"/>
      <c r="RT18" s="1455"/>
      <c r="RU18" s="1455"/>
      <c r="RV18" s="1455"/>
      <c r="RW18" s="1455"/>
      <c r="RX18" s="1455"/>
      <c r="RY18" s="1455"/>
      <c r="RZ18" s="1455"/>
      <c r="SA18" s="1455"/>
      <c r="SB18" s="1455"/>
      <c r="SC18" s="1455"/>
      <c r="SD18" s="1455"/>
      <c r="SE18" s="1455"/>
      <c r="SF18" s="1455"/>
      <c r="SG18" s="1455"/>
      <c r="SH18" s="1455"/>
      <c r="SI18" s="1455"/>
      <c r="SJ18" s="1455"/>
      <c r="SK18" s="1455"/>
      <c r="SL18" s="1455"/>
      <c r="SM18" s="1455"/>
      <c r="SN18" s="1455"/>
      <c r="SO18" s="1455"/>
      <c r="SP18" s="1455"/>
      <c r="SQ18" s="1455"/>
      <c r="SR18" s="1455"/>
      <c r="SS18" s="1455"/>
      <c r="ST18" s="1455"/>
      <c r="SU18" s="1455"/>
      <c r="SV18" s="1455"/>
      <c r="SW18" s="1455"/>
      <c r="SX18" s="1455"/>
      <c r="SY18" s="1455"/>
      <c r="SZ18" s="1455"/>
      <c r="TA18" s="1455"/>
      <c r="TB18" s="1455"/>
      <c r="TC18" s="1455"/>
      <c r="TD18" s="1455"/>
      <c r="TE18" s="1455"/>
      <c r="TF18" s="1455"/>
      <c r="TG18" s="1455"/>
      <c r="TH18" s="1455"/>
      <c r="TI18" s="1455"/>
      <c r="TJ18" s="1455"/>
      <c r="TK18" s="1455"/>
      <c r="TL18" s="1455"/>
      <c r="TM18" s="1455"/>
      <c r="TN18" s="1455"/>
      <c r="TO18" s="1455"/>
      <c r="TP18" s="1455"/>
      <c r="TQ18" s="1455"/>
      <c r="TR18" s="1455"/>
      <c r="TS18" s="1455"/>
      <c r="TT18" s="1455"/>
      <c r="TU18" s="1455"/>
      <c r="TV18" s="1455"/>
      <c r="TW18" s="1455"/>
      <c r="TX18" s="1455"/>
      <c r="TY18" s="1455"/>
      <c r="TZ18" s="1455"/>
      <c r="UA18" s="1455"/>
      <c r="UB18" s="1455"/>
      <c r="UC18" s="1455"/>
      <c r="UD18" s="1455"/>
      <c r="UE18" s="1455"/>
      <c r="UF18" s="1455"/>
      <c r="UG18" s="1455"/>
      <c r="UH18" s="1455"/>
      <c r="UI18" s="1455"/>
      <c r="UJ18" s="1455"/>
      <c r="UK18" s="1455"/>
      <c r="UL18" s="1455"/>
      <c r="UM18" s="1455"/>
      <c r="UN18" s="1455"/>
      <c r="UO18" s="1455"/>
      <c r="UP18" s="1455"/>
      <c r="UQ18" s="1455"/>
      <c r="UR18" s="1455"/>
      <c r="US18" s="1455"/>
      <c r="UT18" s="1455"/>
      <c r="UU18" s="1455"/>
      <c r="UV18" s="1455"/>
      <c r="UW18" s="1455"/>
      <c r="UX18" s="1455"/>
      <c r="UY18" s="1455"/>
      <c r="UZ18" s="1455"/>
      <c r="VA18" s="1455"/>
      <c r="VB18" s="1455"/>
      <c r="VC18" s="1455"/>
      <c r="VD18" s="1455"/>
      <c r="VE18" s="1455"/>
      <c r="VF18" s="1455"/>
      <c r="VG18" s="1455"/>
      <c r="VH18" s="1455"/>
      <c r="VI18" s="1455"/>
      <c r="VJ18" s="1455"/>
      <c r="VK18" s="1455"/>
      <c r="VL18" s="1455"/>
      <c r="VM18" s="1455"/>
      <c r="VN18" s="1455"/>
      <c r="VO18" s="1455"/>
      <c r="VP18" s="1455"/>
      <c r="VQ18" s="1455"/>
      <c r="VR18" s="1455"/>
      <c r="VS18" s="1455"/>
      <c r="VT18" s="1455"/>
      <c r="VU18" s="1455"/>
      <c r="VV18" s="1455"/>
      <c r="VW18" s="1455"/>
      <c r="VX18" s="1455"/>
      <c r="VY18" s="1455"/>
      <c r="VZ18" s="1455"/>
      <c r="WA18" s="1455"/>
      <c r="WB18" s="1455"/>
      <c r="WC18" s="1455"/>
      <c r="WD18" s="1455"/>
      <c r="WE18" s="1455"/>
      <c r="WF18" s="1455"/>
      <c r="WG18" s="1455"/>
      <c r="WH18" s="1455"/>
      <c r="WI18" s="1455"/>
      <c r="WJ18" s="1455"/>
      <c r="WK18" s="1455"/>
      <c r="WL18" s="1455"/>
      <c r="WM18" s="1455"/>
      <c r="WN18" s="1455"/>
      <c r="WO18" s="1455"/>
      <c r="WP18" s="1455"/>
      <c r="WQ18" s="1455"/>
      <c r="WR18" s="1455"/>
      <c r="WS18" s="1455"/>
      <c r="WT18" s="1455"/>
      <c r="WU18" s="1455"/>
      <c r="WV18" s="1455"/>
      <c r="WW18" s="1455"/>
      <c r="WX18" s="1455"/>
      <c r="WY18" s="1455"/>
      <c r="WZ18" s="1455"/>
      <c r="XA18" s="1455"/>
      <c r="XB18" s="1455"/>
      <c r="XC18" s="1455"/>
      <c r="XD18" s="1455"/>
      <c r="XE18" s="1455"/>
      <c r="XF18" s="1455"/>
      <c r="XG18" s="1455"/>
      <c r="XH18" s="1455"/>
      <c r="XI18" s="1455"/>
      <c r="XJ18" s="1455"/>
      <c r="XK18" s="1455"/>
      <c r="XL18" s="1455"/>
      <c r="XM18" s="1455"/>
      <c r="XN18" s="1455"/>
      <c r="XO18" s="1455"/>
      <c r="XP18" s="1455"/>
      <c r="XQ18" s="1455"/>
      <c r="XR18" s="1455"/>
      <c r="XS18" s="1455"/>
      <c r="XT18" s="1455"/>
      <c r="XU18" s="1455"/>
      <c r="XV18" s="1455"/>
      <c r="XW18" s="1455"/>
      <c r="XX18" s="1455"/>
      <c r="XY18" s="1455"/>
      <c r="XZ18" s="1455"/>
      <c r="YA18" s="1455"/>
      <c r="YB18" s="1455"/>
      <c r="YC18" s="1455"/>
      <c r="YD18" s="1455"/>
      <c r="YE18" s="1455"/>
      <c r="YF18" s="1455"/>
      <c r="YG18" s="1455"/>
      <c r="YH18" s="1455"/>
      <c r="YI18" s="1455"/>
      <c r="YJ18" s="1455"/>
      <c r="YK18" s="1455"/>
      <c r="YL18" s="1455"/>
      <c r="YM18" s="1455"/>
      <c r="YN18" s="1455"/>
      <c r="YO18" s="1455"/>
      <c r="YP18" s="1455"/>
      <c r="YQ18" s="1455"/>
      <c r="YR18" s="1455"/>
      <c r="YS18" s="1455"/>
      <c r="YT18" s="1455"/>
      <c r="YU18" s="1455"/>
      <c r="YV18" s="1455"/>
      <c r="YW18" s="1455"/>
      <c r="YX18" s="1455"/>
      <c r="YY18" s="1455"/>
      <c r="YZ18" s="1455"/>
      <c r="ZA18" s="1455"/>
      <c r="ZB18" s="1455"/>
      <c r="ZC18" s="1455"/>
      <c r="ZD18" s="1455"/>
      <c r="ZE18" s="1455"/>
      <c r="ZF18" s="1455"/>
      <c r="ZG18" s="1455"/>
      <c r="ZH18" s="1455"/>
      <c r="ZI18" s="1455"/>
      <c r="ZJ18" s="1455"/>
      <c r="ZK18" s="1455"/>
      <c r="ZL18" s="1455"/>
      <c r="ZM18" s="1455"/>
      <c r="ZN18" s="1455"/>
      <c r="ZO18" s="1455"/>
      <c r="ZP18" s="1455"/>
      <c r="ZQ18" s="1455"/>
      <c r="ZR18" s="1455"/>
      <c r="ZS18" s="1455"/>
      <c r="ZT18" s="1455"/>
      <c r="ZU18" s="1455"/>
      <c r="ZV18" s="1455"/>
      <c r="ZW18" s="1455"/>
      <c r="ZX18" s="1455"/>
      <c r="ZY18" s="1455"/>
      <c r="ZZ18" s="1455"/>
      <c r="AAA18" s="1455"/>
      <c r="AAB18" s="1455"/>
      <c r="AAC18" s="1455"/>
      <c r="AAD18" s="1455"/>
      <c r="AAE18" s="1455"/>
      <c r="AAF18" s="1455"/>
      <c r="AAG18" s="1455"/>
      <c r="AAH18" s="1455"/>
      <c r="AAI18" s="1455"/>
      <c r="AAJ18" s="1455"/>
      <c r="AAK18" s="1455"/>
      <c r="AAL18" s="1455"/>
      <c r="AAM18" s="1455"/>
      <c r="AAN18" s="1455"/>
      <c r="AAO18" s="1455"/>
      <c r="AAP18" s="1455"/>
      <c r="AAQ18" s="1455"/>
      <c r="AAR18" s="1455"/>
      <c r="AAS18" s="1455"/>
      <c r="AAT18" s="1455"/>
      <c r="AAU18" s="1455"/>
      <c r="AAV18" s="1455"/>
      <c r="AAW18" s="1455"/>
      <c r="AAX18" s="1455"/>
      <c r="AAY18" s="1455"/>
      <c r="AAZ18" s="1455"/>
      <c r="ABA18" s="1455"/>
      <c r="ABB18" s="1455"/>
      <c r="ABC18" s="1455"/>
      <c r="ABD18" s="1455"/>
      <c r="ABE18" s="1455"/>
      <c r="ABF18" s="1455"/>
      <c r="ABG18" s="1455"/>
      <c r="ABH18" s="1455"/>
      <c r="ABI18" s="1455"/>
      <c r="ABJ18" s="1455"/>
      <c r="ABK18" s="1455"/>
      <c r="ABL18" s="1455"/>
      <c r="ABM18" s="1455"/>
      <c r="ABN18" s="1455"/>
      <c r="ABO18" s="1455"/>
      <c r="ABP18" s="1455"/>
      <c r="ABQ18" s="1455"/>
      <c r="ABR18" s="1455"/>
      <c r="ABS18" s="1455"/>
      <c r="ABT18" s="1455"/>
      <c r="ABU18" s="1455"/>
      <c r="ABV18" s="1455"/>
      <c r="ABW18" s="1455"/>
      <c r="ABX18" s="1455"/>
      <c r="ABY18" s="1455"/>
      <c r="ABZ18" s="1455"/>
      <c r="ACA18" s="1455"/>
      <c r="ACB18" s="1455"/>
      <c r="ACC18" s="1455"/>
      <c r="ACD18" s="1455"/>
      <c r="ACE18" s="1455"/>
      <c r="ACF18" s="1455"/>
      <c r="ACG18" s="1455"/>
      <c r="ACH18" s="1455"/>
      <c r="ACI18" s="1455"/>
      <c r="ACJ18" s="1455"/>
      <c r="ACK18" s="1455"/>
      <c r="ACL18" s="1455"/>
      <c r="ACM18" s="1455"/>
      <c r="ACN18" s="1455"/>
      <c r="ACO18" s="1455"/>
      <c r="ACP18" s="1455"/>
      <c r="ACQ18" s="1455"/>
      <c r="ACR18" s="1455"/>
      <c r="ACS18" s="1455"/>
      <c r="ACT18" s="1455"/>
      <c r="ACU18" s="1455"/>
      <c r="ACV18" s="1455"/>
      <c r="ACW18" s="1455"/>
      <c r="ACX18" s="1455"/>
      <c r="ACY18" s="1455"/>
      <c r="ACZ18" s="1455"/>
      <c r="ADA18" s="1455"/>
      <c r="ADB18" s="1455"/>
      <c r="ADC18" s="1455"/>
      <c r="ADD18" s="1455"/>
      <c r="ADE18" s="1455"/>
      <c r="ADF18" s="1455"/>
      <c r="ADG18" s="1455"/>
      <c r="ADH18" s="1455"/>
      <c r="ADI18" s="1455"/>
      <c r="ADJ18" s="1455"/>
      <c r="ADK18" s="1455"/>
      <c r="ADL18" s="1455"/>
      <c r="ADM18" s="1455"/>
      <c r="ADN18" s="1455"/>
      <c r="ADO18" s="1455"/>
      <c r="ADP18" s="1455"/>
      <c r="ADQ18" s="1455"/>
      <c r="ADR18" s="1455"/>
      <c r="ADS18" s="1455"/>
      <c r="ADT18" s="1455"/>
      <c r="ADU18" s="1455"/>
      <c r="ADV18" s="1455"/>
      <c r="ADW18" s="1455"/>
      <c r="ADX18" s="1455"/>
      <c r="ADY18" s="1455"/>
      <c r="ADZ18" s="1455"/>
      <c r="AEA18" s="1455"/>
      <c r="AEB18" s="1455"/>
      <c r="AEC18" s="1455"/>
      <c r="AED18" s="1455"/>
      <c r="AEE18" s="1455"/>
      <c r="AEF18" s="1455"/>
      <c r="AEG18" s="1455"/>
      <c r="AEH18" s="1455"/>
      <c r="AEI18" s="1455"/>
      <c r="AEJ18" s="1455"/>
      <c r="AEK18" s="1455"/>
      <c r="AEL18" s="1455"/>
      <c r="AEM18" s="1455"/>
      <c r="AEN18" s="1455"/>
      <c r="AEO18" s="1455"/>
      <c r="AEP18" s="1455"/>
      <c r="AEQ18" s="1455"/>
      <c r="AER18" s="1455"/>
      <c r="AES18" s="1455"/>
      <c r="AET18" s="1455"/>
      <c r="AEU18" s="1455"/>
      <c r="AEV18" s="1455"/>
      <c r="AEW18" s="1455"/>
      <c r="AEX18" s="1455"/>
      <c r="AEY18" s="1455"/>
      <c r="AEZ18" s="1455"/>
      <c r="AFA18" s="1455"/>
      <c r="AFB18" s="1455"/>
      <c r="AFC18" s="1455"/>
      <c r="AFD18" s="1455"/>
      <c r="AFE18" s="1455"/>
      <c r="AFF18" s="1455"/>
      <c r="AFG18" s="1455"/>
      <c r="AFH18" s="1455"/>
      <c r="AFI18" s="1455"/>
      <c r="AFJ18" s="1455"/>
      <c r="AFK18" s="1455"/>
      <c r="AFL18" s="1455"/>
      <c r="AFM18" s="1455"/>
      <c r="AFN18" s="1455"/>
      <c r="AFO18" s="1455"/>
      <c r="AFP18" s="1455"/>
      <c r="AFQ18" s="1455"/>
      <c r="AFR18" s="1455"/>
      <c r="AFS18" s="1455"/>
      <c r="AFT18" s="1455"/>
      <c r="AFU18" s="1455"/>
      <c r="AFV18" s="1455"/>
      <c r="AFW18" s="1455"/>
      <c r="AFX18" s="1455"/>
      <c r="AFY18" s="1455"/>
      <c r="AFZ18" s="1455"/>
      <c r="AGA18" s="1455"/>
      <c r="AGB18" s="1455"/>
      <c r="AGC18" s="1455"/>
      <c r="AGD18" s="1455"/>
      <c r="AGE18" s="1455"/>
      <c r="AGF18" s="1455"/>
      <c r="AGG18" s="1455"/>
      <c r="AGH18" s="1455"/>
      <c r="AGI18" s="1455"/>
      <c r="AGJ18" s="1455"/>
      <c r="AGK18" s="1455"/>
      <c r="AGL18" s="1455"/>
      <c r="AGM18" s="1455"/>
      <c r="AGN18" s="1455"/>
      <c r="AGO18" s="1455"/>
      <c r="AGP18" s="1455"/>
      <c r="AGQ18" s="1455"/>
      <c r="AGR18" s="1455"/>
      <c r="AGS18" s="1455"/>
      <c r="AGT18" s="1455"/>
      <c r="AGU18" s="1455"/>
      <c r="AGV18" s="1455"/>
      <c r="AGW18" s="1455"/>
      <c r="AGX18" s="1455"/>
      <c r="AGY18" s="1455"/>
      <c r="AGZ18" s="1455"/>
      <c r="AHA18" s="1455"/>
      <c r="AHB18" s="1455"/>
      <c r="AHC18" s="1455"/>
      <c r="AHD18" s="1455"/>
      <c r="AHE18" s="1455"/>
      <c r="AHF18" s="1455"/>
      <c r="AHG18" s="1455"/>
      <c r="AHH18" s="1455"/>
      <c r="AHI18" s="1455"/>
      <c r="AHJ18" s="1455"/>
      <c r="AHK18" s="1455"/>
      <c r="AHL18" s="1455"/>
      <c r="AHM18" s="1455"/>
      <c r="AHN18" s="1455"/>
      <c r="AHO18" s="1455"/>
      <c r="AHP18" s="1455"/>
      <c r="AHQ18" s="1455"/>
      <c r="AHR18" s="1455"/>
      <c r="AHS18" s="1455"/>
      <c r="AHT18" s="1455"/>
      <c r="AHU18" s="1455"/>
      <c r="AHV18" s="1455"/>
      <c r="AHW18" s="1455"/>
      <c r="AHX18" s="1455"/>
      <c r="AHY18" s="1455"/>
      <c r="AHZ18" s="1455"/>
      <c r="AIA18" s="1455"/>
      <c r="AIB18" s="1455"/>
      <c r="AIC18" s="1455"/>
      <c r="AID18" s="1455"/>
      <c r="AIE18" s="1455"/>
      <c r="AIF18" s="1455"/>
      <c r="AIG18" s="1455"/>
      <c r="AIH18" s="1455"/>
      <c r="AII18" s="1455"/>
      <c r="AIJ18" s="1455"/>
      <c r="AIK18" s="1455"/>
      <c r="AIL18" s="1455"/>
      <c r="AIM18" s="1455"/>
      <c r="AIN18" s="1455"/>
      <c r="AIO18" s="1455"/>
      <c r="AIP18" s="1455"/>
      <c r="AIQ18" s="1455"/>
      <c r="AIR18" s="1455"/>
      <c r="AIS18" s="1455"/>
      <c r="AIT18" s="1455"/>
      <c r="AIU18" s="1455"/>
      <c r="AIV18" s="1455"/>
      <c r="AIW18" s="1455"/>
      <c r="AIX18" s="1455"/>
      <c r="AIY18" s="1455"/>
      <c r="AIZ18" s="1455"/>
      <c r="AJA18" s="1455"/>
      <c r="AJB18" s="1455"/>
      <c r="AJC18" s="1455"/>
      <c r="AJD18" s="1455"/>
      <c r="AJE18" s="1455"/>
      <c r="AJF18" s="1455"/>
      <c r="AJG18" s="1455"/>
      <c r="AJH18" s="1455"/>
      <c r="AJI18" s="1455"/>
      <c r="AJJ18" s="1455"/>
      <c r="AJK18" s="1455"/>
      <c r="AJL18" s="1455"/>
      <c r="AJM18" s="1455"/>
      <c r="AJN18" s="1455"/>
      <c r="AJO18" s="1455"/>
      <c r="AJP18" s="1455"/>
      <c r="AJQ18" s="1455"/>
      <c r="AJR18" s="1455"/>
      <c r="AJS18" s="1455"/>
      <c r="AJT18" s="1455"/>
      <c r="AJU18" s="1455"/>
      <c r="AJV18" s="1455"/>
      <c r="AJW18" s="1455"/>
      <c r="AJX18" s="1455"/>
      <c r="AJY18" s="1455"/>
      <c r="AJZ18" s="1455"/>
      <c r="AKA18" s="1455"/>
      <c r="AKB18" s="1455"/>
      <c r="AKC18" s="1455"/>
      <c r="AKD18" s="1455"/>
      <c r="AKE18" s="1455"/>
      <c r="AKF18" s="1455"/>
    </row>
    <row r="19" spans="1:968" s="685" customFormat="1">
      <c r="A19" s="709" t="s">
        <v>193</v>
      </c>
      <c r="B19" s="827" t="s">
        <v>194</v>
      </c>
      <c r="C19" s="708">
        <f t="shared" si="0"/>
        <v>1.6962723664591586</v>
      </c>
      <c r="D19" s="709">
        <f>'G262 CI Rebates'!E13</f>
        <v>5.5946450520403701</v>
      </c>
      <c r="E19" s="709" t="s">
        <v>205</v>
      </c>
      <c r="F19" s="709">
        <f>'G262 CI Rebates'!L13</f>
        <v>1400163</v>
      </c>
      <c r="G19" s="711">
        <f>'G262 CI Rebates'!N13</f>
        <v>169699.99900899059</v>
      </c>
      <c r="H19" s="711">
        <f>'G262 CI Rebates'!O13</f>
        <v>614341.33000000007</v>
      </c>
      <c r="I19" s="711">
        <f>'G262 CI Rebates'!P13</f>
        <v>311351.36</v>
      </c>
      <c r="J19" s="712">
        <f t="shared" si="5"/>
        <v>925692.69000000006</v>
      </c>
      <c r="K19" s="713">
        <v>0</v>
      </c>
      <c r="L19" s="713">
        <f t="shared" si="1"/>
        <v>784041.32900899067</v>
      </c>
      <c r="M19" s="713">
        <f>L19+K19+I19</f>
        <v>1095392.6890089908</v>
      </c>
      <c r="N19" s="714">
        <f>'G262 CI Rebates'!U13</f>
        <v>0</v>
      </c>
      <c r="O19" s="714">
        <f>L19/(1+$B$2)^1</f>
        <v>727311.06587104884</v>
      </c>
      <c r="P19" s="714">
        <f t="shared" si="3"/>
        <v>1016134.2198599172</v>
      </c>
      <c r="Q19" s="714">
        <f>'G262 CI Rebates'!Z13</f>
        <v>2591210.4702006788</v>
      </c>
      <c r="R19" s="1377">
        <f>N19/(1+$B$2)^1</f>
        <v>0</v>
      </c>
      <c r="S19" s="706">
        <f>Q19/O19</f>
        <v>3.5627265853536407</v>
      </c>
      <c r="T19" s="706">
        <f>(Q19+R19)/P19</f>
        <v>2.5500671265237966</v>
      </c>
      <c r="U19" s="706">
        <f t="shared" si="8"/>
        <v>2.8050738391761763</v>
      </c>
      <c r="W19" s="1456"/>
      <c r="X19" s="1455"/>
      <c r="Y19" s="1455"/>
      <c r="Z19" s="1455"/>
      <c r="AA19" s="1455"/>
      <c r="AB19" s="1455"/>
      <c r="AC19" s="1455"/>
      <c r="AD19" s="1455"/>
      <c r="AE19" s="1455"/>
      <c r="AF19" s="1455"/>
      <c r="AG19" s="1455"/>
      <c r="AH19" s="1455"/>
      <c r="AI19" s="1455"/>
      <c r="AJ19" s="1455"/>
      <c r="AK19" s="1455"/>
      <c r="AL19" s="1455"/>
      <c r="AM19" s="1455"/>
      <c r="AN19" s="1455"/>
      <c r="AO19" s="1455"/>
      <c r="AP19" s="1455"/>
      <c r="AQ19" s="1455"/>
      <c r="AR19" s="1455"/>
      <c r="AS19" s="1455"/>
      <c r="AT19" s="1455"/>
      <c r="AU19" s="1455"/>
      <c r="AV19" s="1455"/>
      <c r="AW19" s="1455"/>
      <c r="AX19" s="1455"/>
      <c r="AY19" s="1455"/>
      <c r="AZ19" s="1455"/>
      <c r="BA19" s="1455"/>
      <c r="BB19" s="1455"/>
      <c r="BC19" s="1455"/>
      <c r="BD19" s="1455"/>
      <c r="BE19" s="1455"/>
      <c r="BF19" s="1455"/>
      <c r="BG19" s="1455"/>
      <c r="BH19" s="1455"/>
      <c r="BI19" s="1455"/>
      <c r="BJ19" s="1455"/>
      <c r="BK19" s="1455"/>
      <c r="BL19" s="1455"/>
      <c r="BM19" s="1455"/>
      <c r="BN19" s="1455"/>
      <c r="BO19" s="1455"/>
      <c r="BP19" s="1455"/>
      <c r="BQ19" s="1455"/>
      <c r="BR19" s="1455"/>
      <c r="BS19" s="1455"/>
      <c r="BT19" s="1455"/>
      <c r="BU19" s="1455"/>
      <c r="BV19" s="1455"/>
      <c r="BW19" s="1455"/>
      <c r="BX19" s="1455"/>
      <c r="BY19" s="1455"/>
      <c r="BZ19" s="1455"/>
      <c r="CA19" s="1455"/>
      <c r="CB19" s="1455"/>
      <c r="CC19" s="1455"/>
      <c r="CD19" s="1455"/>
      <c r="CE19" s="1455"/>
      <c r="CF19" s="1455"/>
      <c r="CG19" s="1455"/>
      <c r="CH19" s="1455"/>
      <c r="CI19" s="1455"/>
      <c r="CJ19" s="1455"/>
      <c r="CK19" s="1455"/>
      <c r="CL19" s="1455"/>
      <c r="CM19" s="1455"/>
      <c r="CN19" s="1455"/>
      <c r="CO19" s="1455"/>
      <c r="CP19" s="1455"/>
      <c r="CQ19" s="1455"/>
      <c r="CR19" s="1455"/>
      <c r="CS19" s="1455"/>
      <c r="CT19" s="1455"/>
      <c r="CU19" s="1455"/>
      <c r="CV19" s="1455"/>
      <c r="CW19" s="1455"/>
      <c r="CX19" s="1455"/>
      <c r="CY19" s="1455"/>
      <c r="CZ19" s="1455"/>
      <c r="DA19" s="1455"/>
      <c r="DB19" s="1455"/>
      <c r="DC19" s="1455"/>
      <c r="DD19" s="1455"/>
      <c r="DE19" s="1455"/>
      <c r="DF19" s="1455"/>
      <c r="DG19" s="1455"/>
      <c r="DH19" s="1455"/>
      <c r="DI19" s="1455"/>
      <c r="DJ19" s="1455"/>
      <c r="DK19" s="1455"/>
      <c r="DL19" s="1455"/>
      <c r="DM19" s="1455"/>
      <c r="DN19" s="1455"/>
      <c r="DO19" s="1455"/>
      <c r="DP19" s="1455"/>
      <c r="DQ19" s="1455"/>
      <c r="DR19" s="1455"/>
      <c r="DS19" s="1455"/>
      <c r="DT19" s="1455"/>
      <c r="DU19" s="1455"/>
      <c r="DV19" s="1455"/>
      <c r="DW19" s="1455"/>
      <c r="DX19" s="1455"/>
      <c r="DY19" s="1455"/>
      <c r="DZ19" s="1455"/>
      <c r="EA19" s="1455"/>
      <c r="EB19" s="1455"/>
      <c r="EC19" s="1455"/>
      <c r="ED19" s="1455"/>
      <c r="EE19" s="1455"/>
      <c r="EF19" s="1455"/>
      <c r="EG19" s="1455"/>
      <c r="EH19" s="1455"/>
      <c r="EI19" s="1455"/>
      <c r="EJ19" s="1455"/>
      <c r="EK19" s="1455"/>
      <c r="EL19" s="1455"/>
      <c r="EM19" s="1455"/>
      <c r="EN19" s="1455"/>
      <c r="EO19" s="1455"/>
      <c r="EP19" s="1455"/>
      <c r="EQ19" s="1455"/>
      <c r="ER19" s="1455"/>
      <c r="ES19" s="1455"/>
      <c r="ET19" s="1455"/>
      <c r="EU19" s="1455"/>
      <c r="EV19" s="1455"/>
      <c r="EW19" s="1455"/>
      <c r="EX19" s="1455"/>
      <c r="EY19" s="1455"/>
      <c r="EZ19" s="1455"/>
      <c r="FA19" s="1455"/>
      <c r="FB19" s="1455"/>
      <c r="FC19" s="1455"/>
      <c r="FD19" s="1455"/>
      <c r="FE19" s="1455"/>
      <c r="FF19" s="1455"/>
      <c r="FG19" s="1455"/>
      <c r="FH19" s="1455"/>
      <c r="FI19" s="1455"/>
      <c r="FJ19" s="1455"/>
      <c r="FK19" s="1455"/>
      <c r="FL19" s="1455"/>
      <c r="FM19" s="1455"/>
      <c r="FN19" s="1455"/>
      <c r="FO19" s="1455"/>
      <c r="FP19" s="1455"/>
      <c r="FQ19" s="1455"/>
      <c r="FR19" s="1455"/>
      <c r="FS19" s="1455"/>
      <c r="FT19" s="1455"/>
      <c r="FU19" s="1455"/>
      <c r="FV19" s="1455"/>
      <c r="FW19" s="1455"/>
      <c r="FX19" s="1455"/>
      <c r="FY19" s="1455"/>
      <c r="FZ19" s="1455"/>
      <c r="GA19" s="1455"/>
      <c r="GB19" s="1455"/>
      <c r="GC19" s="1455"/>
      <c r="GD19" s="1455"/>
      <c r="GE19" s="1455"/>
      <c r="GF19" s="1455"/>
      <c r="GG19" s="1455"/>
      <c r="GH19" s="1455"/>
      <c r="GI19" s="1455"/>
      <c r="GJ19" s="1455"/>
      <c r="GK19" s="1455"/>
      <c r="GL19" s="1455"/>
      <c r="GM19" s="1455"/>
      <c r="GN19" s="1455"/>
      <c r="GO19" s="1455"/>
      <c r="GP19" s="1455"/>
      <c r="GQ19" s="1455"/>
      <c r="GR19" s="1455"/>
      <c r="GS19" s="1455"/>
      <c r="GT19" s="1455"/>
      <c r="GU19" s="1455"/>
      <c r="GV19" s="1455"/>
      <c r="GW19" s="1455"/>
      <c r="GX19" s="1455"/>
      <c r="GY19" s="1455"/>
      <c r="GZ19" s="1455"/>
      <c r="HA19" s="1455"/>
      <c r="HB19" s="1455"/>
      <c r="HC19" s="1455"/>
      <c r="HD19" s="1455"/>
      <c r="HE19" s="1455"/>
      <c r="HF19" s="1455"/>
      <c r="HG19" s="1455"/>
      <c r="HH19" s="1455"/>
      <c r="HI19" s="1455"/>
      <c r="HJ19" s="1455"/>
      <c r="HK19" s="1455"/>
      <c r="HL19" s="1455"/>
      <c r="HM19" s="1455"/>
      <c r="HN19" s="1455"/>
      <c r="HO19" s="1455"/>
      <c r="HP19" s="1455"/>
      <c r="HQ19" s="1455"/>
      <c r="HR19" s="1455"/>
      <c r="HS19" s="1455"/>
      <c r="HT19" s="1455"/>
      <c r="HU19" s="1455"/>
      <c r="HV19" s="1455"/>
      <c r="HW19" s="1455"/>
      <c r="HX19" s="1455"/>
      <c r="HY19" s="1455"/>
      <c r="HZ19" s="1455"/>
      <c r="IA19" s="1455"/>
      <c r="IB19" s="1455"/>
      <c r="IC19" s="1455"/>
      <c r="ID19" s="1455"/>
      <c r="IE19" s="1455"/>
      <c r="IF19" s="1455"/>
      <c r="IG19" s="1455"/>
      <c r="IH19" s="1455"/>
      <c r="II19" s="1455"/>
      <c r="IJ19" s="1455"/>
      <c r="IK19" s="1455"/>
      <c r="IL19" s="1455"/>
      <c r="IM19" s="1455"/>
      <c r="IN19" s="1455"/>
      <c r="IO19" s="1455"/>
      <c r="IP19" s="1455"/>
      <c r="IQ19" s="1455"/>
      <c r="IR19" s="1455"/>
      <c r="IS19" s="1455"/>
      <c r="IT19" s="1455"/>
      <c r="IU19" s="1455"/>
      <c r="IV19" s="1455"/>
      <c r="IW19" s="1455"/>
      <c r="IX19" s="1455"/>
      <c r="IY19" s="1455"/>
      <c r="IZ19" s="1455"/>
      <c r="JA19" s="1455"/>
      <c r="JB19" s="1455"/>
      <c r="JC19" s="1455"/>
      <c r="JD19" s="1455"/>
      <c r="JE19" s="1455"/>
      <c r="JF19" s="1455"/>
      <c r="JG19" s="1455"/>
      <c r="JH19" s="1455"/>
      <c r="JI19" s="1455"/>
      <c r="JJ19" s="1455"/>
      <c r="JK19" s="1455"/>
      <c r="JL19" s="1455"/>
      <c r="JM19" s="1455"/>
      <c r="JN19" s="1455"/>
      <c r="JO19" s="1455"/>
      <c r="JP19" s="1455"/>
      <c r="JQ19" s="1455"/>
      <c r="JR19" s="1455"/>
      <c r="JS19" s="1455"/>
      <c r="JT19" s="1455"/>
      <c r="JU19" s="1455"/>
      <c r="JV19" s="1455"/>
      <c r="JW19" s="1455"/>
      <c r="JX19" s="1455"/>
      <c r="JY19" s="1455"/>
      <c r="JZ19" s="1455"/>
      <c r="KA19" s="1455"/>
      <c r="KB19" s="1455"/>
      <c r="KC19" s="1455"/>
      <c r="KD19" s="1455"/>
      <c r="KE19" s="1455"/>
      <c r="KF19" s="1455"/>
      <c r="KG19" s="1455"/>
      <c r="KH19" s="1455"/>
      <c r="KI19" s="1455"/>
      <c r="KJ19" s="1455"/>
      <c r="KK19" s="1455"/>
      <c r="KL19" s="1455"/>
      <c r="KM19" s="1455"/>
      <c r="KN19" s="1455"/>
      <c r="KO19" s="1455"/>
      <c r="KP19" s="1455"/>
      <c r="KQ19" s="1455"/>
      <c r="KR19" s="1455"/>
      <c r="KS19" s="1455"/>
      <c r="KT19" s="1455"/>
      <c r="KU19" s="1455"/>
      <c r="KV19" s="1455"/>
      <c r="KW19" s="1455"/>
      <c r="KX19" s="1455"/>
      <c r="KY19" s="1455"/>
      <c r="KZ19" s="1455"/>
      <c r="LA19" s="1455"/>
      <c r="LB19" s="1455"/>
      <c r="LC19" s="1455"/>
      <c r="LD19" s="1455"/>
      <c r="LE19" s="1455"/>
      <c r="LF19" s="1455"/>
      <c r="LG19" s="1455"/>
      <c r="LH19" s="1455"/>
      <c r="LI19" s="1455"/>
      <c r="LJ19" s="1455"/>
      <c r="LK19" s="1455"/>
      <c r="LL19" s="1455"/>
      <c r="LM19" s="1455"/>
      <c r="LN19" s="1455"/>
      <c r="LO19" s="1455"/>
      <c r="LP19" s="1455"/>
      <c r="LQ19" s="1455"/>
      <c r="LR19" s="1455"/>
      <c r="LS19" s="1455"/>
      <c r="LT19" s="1455"/>
      <c r="LU19" s="1455"/>
      <c r="LV19" s="1455"/>
      <c r="LW19" s="1455"/>
      <c r="LX19" s="1455"/>
      <c r="LY19" s="1455"/>
      <c r="LZ19" s="1455"/>
      <c r="MA19" s="1455"/>
      <c r="MB19" s="1455"/>
      <c r="MC19" s="1455"/>
      <c r="MD19" s="1455"/>
      <c r="ME19" s="1455"/>
      <c r="MF19" s="1455"/>
      <c r="MG19" s="1455"/>
      <c r="MH19" s="1455"/>
      <c r="MI19" s="1455"/>
      <c r="MJ19" s="1455"/>
      <c r="MK19" s="1455"/>
      <c r="ML19" s="1455"/>
      <c r="MM19" s="1455"/>
      <c r="MN19" s="1455"/>
      <c r="MO19" s="1455"/>
      <c r="MP19" s="1455"/>
      <c r="MQ19" s="1455"/>
      <c r="MR19" s="1455"/>
      <c r="MS19" s="1455"/>
      <c r="MT19" s="1455"/>
      <c r="MU19" s="1455"/>
      <c r="MV19" s="1455"/>
      <c r="MW19" s="1455"/>
      <c r="MX19" s="1455"/>
      <c r="MY19" s="1455"/>
      <c r="MZ19" s="1455"/>
      <c r="NA19" s="1455"/>
      <c r="NB19" s="1455"/>
      <c r="NC19" s="1455"/>
      <c r="ND19" s="1455"/>
      <c r="NE19" s="1455"/>
      <c r="NF19" s="1455"/>
      <c r="NG19" s="1455"/>
      <c r="NH19" s="1455"/>
      <c r="NI19" s="1455"/>
      <c r="NJ19" s="1455"/>
      <c r="NK19" s="1455"/>
      <c r="NL19" s="1455"/>
      <c r="NM19" s="1455"/>
      <c r="NN19" s="1455"/>
      <c r="NO19" s="1455"/>
      <c r="NP19" s="1455"/>
      <c r="NQ19" s="1455"/>
      <c r="NR19" s="1455"/>
      <c r="NS19" s="1455"/>
      <c r="NT19" s="1455"/>
      <c r="NU19" s="1455"/>
      <c r="NV19" s="1455"/>
      <c r="NW19" s="1455"/>
      <c r="NX19" s="1455"/>
      <c r="NY19" s="1455"/>
      <c r="NZ19" s="1455"/>
      <c r="OA19" s="1455"/>
      <c r="OB19" s="1455"/>
      <c r="OC19" s="1455"/>
      <c r="OD19" s="1455"/>
      <c r="OE19" s="1455"/>
      <c r="OF19" s="1455"/>
      <c r="OG19" s="1455"/>
      <c r="OH19" s="1455"/>
      <c r="OI19" s="1455"/>
      <c r="OJ19" s="1455"/>
      <c r="OK19" s="1455"/>
      <c r="OL19" s="1455"/>
      <c r="OM19" s="1455"/>
      <c r="ON19" s="1455"/>
      <c r="OO19" s="1455"/>
      <c r="OP19" s="1455"/>
      <c r="OQ19" s="1455"/>
      <c r="OR19" s="1455"/>
      <c r="OS19" s="1455"/>
      <c r="OT19" s="1455"/>
      <c r="OU19" s="1455"/>
      <c r="OV19" s="1455"/>
      <c r="OW19" s="1455"/>
      <c r="OX19" s="1455"/>
      <c r="OY19" s="1455"/>
      <c r="OZ19" s="1455"/>
      <c r="PA19" s="1455"/>
      <c r="PB19" s="1455"/>
      <c r="PC19" s="1455"/>
      <c r="PD19" s="1455"/>
      <c r="PE19" s="1455"/>
      <c r="PF19" s="1455"/>
      <c r="PG19" s="1455"/>
      <c r="PH19" s="1455"/>
      <c r="PI19" s="1455"/>
      <c r="PJ19" s="1455"/>
      <c r="PK19" s="1455"/>
      <c r="PL19" s="1455"/>
      <c r="PM19" s="1455"/>
      <c r="PN19" s="1455"/>
      <c r="PO19" s="1455"/>
      <c r="PP19" s="1455"/>
      <c r="PQ19" s="1455"/>
      <c r="PR19" s="1455"/>
      <c r="PS19" s="1455"/>
      <c r="PT19" s="1455"/>
      <c r="PU19" s="1455"/>
      <c r="PV19" s="1455"/>
      <c r="PW19" s="1455"/>
      <c r="PX19" s="1455"/>
      <c r="PY19" s="1455"/>
      <c r="PZ19" s="1455"/>
      <c r="QA19" s="1455"/>
      <c r="QB19" s="1455"/>
      <c r="QC19" s="1455"/>
      <c r="QD19" s="1455"/>
      <c r="QE19" s="1455"/>
      <c r="QF19" s="1455"/>
      <c r="QG19" s="1455"/>
      <c r="QH19" s="1455"/>
      <c r="QI19" s="1455"/>
      <c r="QJ19" s="1455"/>
      <c r="QK19" s="1455"/>
      <c r="QL19" s="1455"/>
      <c r="QM19" s="1455"/>
      <c r="QN19" s="1455"/>
      <c r="QO19" s="1455"/>
      <c r="QP19" s="1455"/>
      <c r="QQ19" s="1455"/>
      <c r="QR19" s="1455"/>
      <c r="QS19" s="1455"/>
      <c r="QT19" s="1455"/>
      <c r="QU19" s="1455"/>
      <c r="QV19" s="1455"/>
      <c r="QW19" s="1455"/>
      <c r="QX19" s="1455"/>
      <c r="QY19" s="1455"/>
      <c r="QZ19" s="1455"/>
      <c r="RA19" s="1455"/>
      <c r="RB19" s="1455"/>
      <c r="RC19" s="1455"/>
      <c r="RD19" s="1455"/>
      <c r="RE19" s="1455"/>
      <c r="RF19" s="1455"/>
      <c r="RG19" s="1455"/>
      <c r="RH19" s="1455"/>
      <c r="RI19" s="1455"/>
      <c r="RJ19" s="1455"/>
      <c r="RK19" s="1455"/>
      <c r="RL19" s="1455"/>
      <c r="RM19" s="1455"/>
      <c r="RN19" s="1455"/>
      <c r="RO19" s="1455"/>
      <c r="RP19" s="1455"/>
      <c r="RQ19" s="1455"/>
      <c r="RR19" s="1455"/>
      <c r="RS19" s="1455"/>
      <c r="RT19" s="1455"/>
      <c r="RU19" s="1455"/>
      <c r="RV19" s="1455"/>
      <c r="RW19" s="1455"/>
      <c r="RX19" s="1455"/>
      <c r="RY19" s="1455"/>
      <c r="RZ19" s="1455"/>
      <c r="SA19" s="1455"/>
      <c r="SB19" s="1455"/>
      <c r="SC19" s="1455"/>
      <c r="SD19" s="1455"/>
      <c r="SE19" s="1455"/>
      <c r="SF19" s="1455"/>
      <c r="SG19" s="1455"/>
      <c r="SH19" s="1455"/>
      <c r="SI19" s="1455"/>
      <c r="SJ19" s="1455"/>
      <c r="SK19" s="1455"/>
      <c r="SL19" s="1455"/>
      <c r="SM19" s="1455"/>
      <c r="SN19" s="1455"/>
      <c r="SO19" s="1455"/>
      <c r="SP19" s="1455"/>
      <c r="SQ19" s="1455"/>
      <c r="SR19" s="1455"/>
      <c r="SS19" s="1455"/>
      <c r="ST19" s="1455"/>
      <c r="SU19" s="1455"/>
      <c r="SV19" s="1455"/>
      <c r="SW19" s="1455"/>
      <c r="SX19" s="1455"/>
      <c r="SY19" s="1455"/>
      <c r="SZ19" s="1455"/>
      <c r="TA19" s="1455"/>
      <c r="TB19" s="1455"/>
      <c r="TC19" s="1455"/>
      <c r="TD19" s="1455"/>
      <c r="TE19" s="1455"/>
      <c r="TF19" s="1455"/>
      <c r="TG19" s="1455"/>
      <c r="TH19" s="1455"/>
      <c r="TI19" s="1455"/>
      <c r="TJ19" s="1455"/>
      <c r="TK19" s="1455"/>
      <c r="TL19" s="1455"/>
      <c r="TM19" s="1455"/>
      <c r="TN19" s="1455"/>
      <c r="TO19" s="1455"/>
      <c r="TP19" s="1455"/>
      <c r="TQ19" s="1455"/>
      <c r="TR19" s="1455"/>
      <c r="TS19" s="1455"/>
      <c r="TT19" s="1455"/>
      <c r="TU19" s="1455"/>
      <c r="TV19" s="1455"/>
      <c r="TW19" s="1455"/>
      <c r="TX19" s="1455"/>
      <c r="TY19" s="1455"/>
      <c r="TZ19" s="1455"/>
      <c r="UA19" s="1455"/>
      <c r="UB19" s="1455"/>
      <c r="UC19" s="1455"/>
      <c r="UD19" s="1455"/>
      <c r="UE19" s="1455"/>
      <c r="UF19" s="1455"/>
      <c r="UG19" s="1455"/>
      <c r="UH19" s="1455"/>
      <c r="UI19" s="1455"/>
      <c r="UJ19" s="1455"/>
      <c r="UK19" s="1455"/>
      <c r="UL19" s="1455"/>
      <c r="UM19" s="1455"/>
      <c r="UN19" s="1455"/>
      <c r="UO19" s="1455"/>
      <c r="UP19" s="1455"/>
      <c r="UQ19" s="1455"/>
      <c r="UR19" s="1455"/>
      <c r="US19" s="1455"/>
      <c r="UT19" s="1455"/>
      <c r="UU19" s="1455"/>
      <c r="UV19" s="1455"/>
      <c r="UW19" s="1455"/>
      <c r="UX19" s="1455"/>
      <c r="UY19" s="1455"/>
      <c r="UZ19" s="1455"/>
      <c r="VA19" s="1455"/>
      <c r="VB19" s="1455"/>
      <c r="VC19" s="1455"/>
      <c r="VD19" s="1455"/>
      <c r="VE19" s="1455"/>
      <c r="VF19" s="1455"/>
      <c r="VG19" s="1455"/>
      <c r="VH19" s="1455"/>
      <c r="VI19" s="1455"/>
      <c r="VJ19" s="1455"/>
      <c r="VK19" s="1455"/>
      <c r="VL19" s="1455"/>
      <c r="VM19" s="1455"/>
      <c r="VN19" s="1455"/>
      <c r="VO19" s="1455"/>
      <c r="VP19" s="1455"/>
      <c r="VQ19" s="1455"/>
      <c r="VR19" s="1455"/>
      <c r="VS19" s="1455"/>
      <c r="VT19" s="1455"/>
      <c r="VU19" s="1455"/>
      <c r="VV19" s="1455"/>
      <c r="VW19" s="1455"/>
      <c r="VX19" s="1455"/>
      <c r="VY19" s="1455"/>
      <c r="VZ19" s="1455"/>
      <c r="WA19" s="1455"/>
      <c r="WB19" s="1455"/>
      <c r="WC19" s="1455"/>
      <c r="WD19" s="1455"/>
      <c r="WE19" s="1455"/>
      <c r="WF19" s="1455"/>
      <c r="WG19" s="1455"/>
      <c r="WH19" s="1455"/>
      <c r="WI19" s="1455"/>
      <c r="WJ19" s="1455"/>
      <c r="WK19" s="1455"/>
      <c r="WL19" s="1455"/>
      <c r="WM19" s="1455"/>
      <c r="WN19" s="1455"/>
      <c r="WO19" s="1455"/>
      <c r="WP19" s="1455"/>
      <c r="WQ19" s="1455"/>
      <c r="WR19" s="1455"/>
      <c r="WS19" s="1455"/>
      <c r="WT19" s="1455"/>
      <c r="WU19" s="1455"/>
      <c r="WV19" s="1455"/>
      <c r="WW19" s="1455"/>
      <c r="WX19" s="1455"/>
      <c r="WY19" s="1455"/>
      <c r="WZ19" s="1455"/>
      <c r="XA19" s="1455"/>
      <c r="XB19" s="1455"/>
      <c r="XC19" s="1455"/>
      <c r="XD19" s="1455"/>
      <c r="XE19" s="1455"/>
      <c r="XF19" s="1455"/>
      <c r="XG19" s="1455"/>
      <c r="XH19" s="1455"/>
      <c r="XI19" s="1455"/>
      <c r="XJ19" s="1455"/>
      <c r="XK19" s="1455"/>
      <c r="XL19" s="1455"/>
      <c r="XM19" s="1455"/>
      <c r="XN19" s="1455"/>
      <c r="XO19" s="1455"/>
      <c r="XP19" s="1455"/>
      <c r="XQ19" s="1455"/>
      <c r="XR19" s="1455"/>
      <c r="XS19" s="1455"/>
      <c r="XT19" s="1455"/>
      <c r="XU19" s="1455"/>
      <c r="XV19" s="1455"/>
      <c r="XW19" s="1455"/>
      <c r="XX19" s="1455"/>
      <c r="XY19" s="1455"/>
      <c r="XZ19" s="1455"/>
      <c r="YA19" s="1455"/>
      <c r="YB19" s="1455"/>
      <c r="YC19" s="1455"/>
      <c r="YD19" s="1455"/>
      <c r="YE19" s="1455"/>
      <c r="YF19" s="1455"/>
      <c r="YG19" s="1455"/>
      <c r="YH19" s="1455"/>
      <c r="YI19" s="1455"/>
      <c r="YJ19" s="1455"/>
      <c r="YK19" s="1455"/>
      <c r="YL19" s="1455"/>
      <c r="YM19" s="1455"/>
      <c r="YN19" s="1455"/>
      <c r="YO19" s="1455"/>
      <c r="YP19" s="1455"/>
      <c r="YQ19" s="1455"/>
      <c r="YR19" s="1455"/>
      <c r="YS19" s="1455"/>
      <c r="YT19" s="1455"/>
      <c r="YU19" s="1455"/>
      <c r="YV19" s="1455"/>
      <c r="YW19" s="1455"/>
      <c r="YX19" s="1455"/>
      <c r="YY19" s="1455"/>
      <c r="YZ19" s="1455"/>
      <c r="ZA19" s="1455"/>
      <c r="ZB19" s="1455"/>
      <c r="ZC19" s="1455"/>
      <c r="ZD19" s="1455"/>
      <c r="ZE19" s="1455"/>
      <c r="ZF19" s="1455"/>
      <c r="ZG19" s="1455"/>
      <c r="ZH19" s="1455"/>
      <c r="ZI19" s="1455"/>
      <c r="ZJ19" s="1455"/>
      <c r="ZK19" s="1455"/>
      <c r="ZL19" s="1455"/>
      <c r="ZM19" s="1455"/>
      <c r="ZN19" s="1455"/>
      <c r="ZO19" s="1455"/>
      <c r="ZP19" s="1455"/>
      <c r="ZQ19" s="1455"/>
      <c r="ZR19" s="1455"/>
      <c r="ZS19" s="1455"/>
      <c r="ZT19" s="1455"/>
      <c r="ZU19" s="1455"/>
      <c r="ZV19" s="1455"/>
      <c r="ZW19" s="1455"/>
      <c r="ZX19" s="1455"/>
      <c r="ZY19" s="1455"/>
      <c r="ZZ19" s="1455"/>
      <c r="AAA19" s="1455"/>
      <c r="AAB19" s="1455"/>
      <c r="AAC19" s="1455"/>
      <c r="AAD19" s="1455"/>
      <c r="AAE19" s="1455"/>
      <c r="AAF19" s="1455"/>
      <c r="AAG19" s="1455"/>
      <c r="AAH19" s="1455"/>
      <c r="AAI19" s="1455"/>
      <c r="AAJ19" s="1455"/>
      <c r="AAK19" s="1455"/>
      <c r="AAL19" s="1455"/>
      <c r="AAM19" s="1455"/>
      <c r="AAN19" s="1455"/>
      <c r="AAO19" s="1455"/>
      <c r="AAP19" s="1455"/>
      <c r="AAQ19" s="1455"/>
      <c r="AAR19" s="1455"/>
      <c r="AAS19" s="1455"/>
      <c r="AAT19" s="1455"/>
      <c r="AAU19" s="1455"/>
      <c r="AAV19" s="1455"/>
      <c r="AAW19" s="1455"/>
      <c r="AAX19" s="1455"/>
      <c r="AAY19" s="1455"/>
      <c r="AAZ19" s="1455"/>
      <c r="ABA19" s="1455"/>
      <c r="ABB19" s="1455"/>
      <c r="ABC19" s="1455"/>
      <c r="ABD19" s="1455"/>
      <c r="ABE19" s="1455"/>
      <c r="ABF19" s="1455"/>
      <c r="ABG19" s="1455"/>
      <c r="ABH19" s="1455"/>
      <c r="ABI19" s="1455"/>
      <c r="ABJ19" s="1455"/>
      <c r="ABK19" s="1455"/>
      <c r="ABL19" s="1455"/>
      <c r="ABM19" s="1455"/>
      <c r="ABN19" s="1455"/>
      <c r="ABO19" s="1455"/>
      <c r="ABP19" s="1455"/>
      <c r="ABQ19" s="1455"/>
      <c r="ABR19" s="1455"/>
      <c r="ABS19" s="1455"/>
      <c r="ABT19" s="1455"/>
      <c r="ABU19" s="1455"/>
      <c r="ABV19" s="1455"/>
      <c r="ABW19" s="1455"/>
      <c r="ABX19" s="1455"/>
      <c r="ABY19" s="1455"/>
      <c r="ABZ19" s="1455"/>
      <c r="ACA19" s="1455"/>
      <c r="ACB19" s="1455"/>
      <c r="ACC19" s="1455"/>
      <c r="ACD19" s="1455"/>
      <c r="ACE19" s="1455"/>
      <c r="ACF19" s="1455"/>
      <c r="ACG19" s="1455"/>
      <c r="ACH19" s="1455"/>
      <c r="ACI19" s="1455"/>
      <c r="ACJ19" s="1455"/>
      <c r="ACK19" s="1455"/>
      <c r="ACL19" s="1455"/>
      <c r="ACM19" s="1455"/>
      <c r="ACN19" s="1455"/>
      <c r="ACO19" s="1455"/>
      <c r="ACP19" s="1455"/>
      <c r="ACQ19" s="1455"/>
      <c r="ACR19" s="1455"/>
      <c r="ACS19" s="1455"/>
      <c r="ACT19" s="1455"/>
      <c r="ACU19" s="1455"/>
      <c r="ACV19" s="1455"/>
      <c r="ACW19" s="1455"/>
      <c r="ACX19" s="1455"/>
      <c r="ACY19" s="1455"/>
      <c r="ACZ19" s="1455"/>
      <c r="ADA19" s="1455"/>
      <c r="ADB19" s="1455"/>
      <c r="ADC19" s="1455"/>
      <c r="ADD19" s="1455"/>
      <c r="ADE19" s="1455"/>
      <c r="ADF19" s="1455"/>
      <c r="ADG19" s="1455"/>
      <c r="ADH19" s="1455"/>
      <c r="ADI19" s="1455"/>
      <c r="ADJ19" s="1455"/>
      <c r="ADK19" s="1455"/>
      <c r="ADL19" s="1455"/>
      <c r="ADM19" s="1455"/>
      <c r="ADN19" s="1455"/>
      <c r="ADO19" s="1455"/>
      <c r="ADP19" s="1455"/>
      <c r="ADQ19" s="1455"/>
      <c r="ADR19" s="1455"/>
      <c r="ADS19" s="1455"/>
      <c r="ADT19" s="1455"/>
      <c r="ADU19" s="1455"/>
      <c r="ADV19" s="1455"/>
      <c r="ADW19" s="1455"/>
      <c r="ADX19" s="1455"/>
      <c r="ADY19" s="1455"/>
      <c r="ADZ19" s="1455"/>
      <c r="AEA19" s="1455"/>
      <c r="AEB19" s="1455"/>
      <c r="AEC19" s="1455"/>
      <c r="AED19" s="1455"/>
      <c r="AEE19" s="1455"/>
      <c r="AEF19" s="1455"/>
      <c r="AEG19" s="1455"/>
      <c r="AEH19" s="1455"/>
      <c r="AEI19" s="1455"/>
      <c r="AEJ19" s="1455"/>
      <c r="AEK19" s="1455"/>
      <c r="AEL19" s="1455"/>
      <c r="AEM19" s="1455"/>
      <c r="AEN19" s="1455"/>
      <c r="AEO19" s="1455"/>
      <c r="AEP19" s="1455"/>
      <c r="AEQ19" s="1455"/>
      <c r="AER19" s="1455"/>
      <c r="AES19" s="1455"/>
      <c r="AET19" s="1455"/>
      <c r="AEU19" s="1455"/>
      <c r="AEV19" s="1455"/>
      <c r="AEW19" s="1455"/>
      <c r="AEX19" s="1455"/>
      <c r="AEY19" s="1455"/>
      <c r="AEZ19" s="1455"/>
      <c r="AFA19" s="1455"/>
      <c r="AFB19" s="1455"/>
      <c r="AFC19" s="1455"/>
      <c r="AFD19" s="1455"/>
      <c r="AFE19" s="1455"/>
      <c r="AFF19" s="1455"/>
      <c r="AFG19" s="1455"/>
      <c r="AFH19" s="1455"/>
      <c r="AFI19" s="1455"/>
      <c r="AFJ19" s="1455"/>
      <c r="AFK19" s="1455"/>
      <c r="AFL19" s="1455"/>
      <c r="AFM19" s="1455"/>
      <c r="AFN19" s="1455"/>
      <c r="AFO19" s="1455"/>
      <c r="AFP19" s="1455"/>
      <c r="AFQ19" s="1455"/>
      <c r="AFR19" s="1455"/>
      <c r="AFS19" s="1455"/>
      <c r="AFT19" s="1455"/>
      <c r="AFU19" s="1455"/>
      <c r="AFV19" s="1455"/>
      <c r="AFW19" s="1455"/>
      <c r="AFX19" s="1455"/>
      <c r="AFY19" s="1455"/>
      <c r="AFZ19" s="1455"/>
      <c r="AGA19" s="1455"/>
      <c r="AGB19" s="1455"/>
      <c r="AGC19" s="1455"/>
      <c r="AGD19" s="1455"/>
      <c r="AGE19" s="1455"/>
      <c r="AGF19" s="1455"/>
      <c r="AGG19" s="1455"/>
      <c r="AGH19" s="1455"/>
      <c r="AGI19" s="1455"/>
      <c r="AGJ19" s="1455"/>
      <c r="AGK19" s="1455"/>
      <c r="AGL19" s="1455"/>
      <c r="AGM19" s="1455"/>
      <c r="AGN19" s="1455"/>
      <c r="AGO19" s="1455"/>
      <c r="AGP19" s="1455"/>
      <c r="AGQ19" s="1455"/>
      <c r="AGR19" s="1455"/>
      <c r="AGS19" s="1455"/>
      <c r="AGT19" s="1455"/>
      <c r="AGU19" s="1455"/>
      <c r="AGV19" s="1455"/>
      <c r="AGW19" s="1455"/>
      <c r="AGX19" s="1455"/>
      <c r="AGY19" s="1455"/>
      <c r="AGZ19" s="1455"/>
      <c r="AHA19" s="1455"/>
      <c r="AHB19" s="1455"/>
      <c r="AHC19" s="1455"/>
      <c r="AHD19" s="1455"/>
      <c r="AHE19" s="1455"/>
      <c r="AHF19" s="1455"/>
      <c r="AHG19" s="1455"/>
      <c r="AHH19" s="1455"/>
      <c r="AHI19" s="1455"/>
      <c r="AHJ19" s="1455"/>
      <c r="AHK19" s="1455"/>
      <c r="AHL19" s="1455"/>
      <c r="AHM19" s="1455"/>
      <c r="AHN19" s="1455"/>
      <c r="AHO19" s="1455"/>
      <c r="AHP19" s="1455"/>
      <c r="AHQ19" s="1455"/>
      <c r="AHR19" s="1455"/>
      <c r="AHS19" s="1455"/>
      <c r="AHT19" s="1455"/>
      <c r="AHU19" s="1455"/>
      <c r="AHV19" s="1455"/>
      <c r="AHW19" s="1455"/>
      <c r="AHX19" s="1455"/>
      <c r="AHY19" s="1455"/>
      <c r="AHZ19" s="1455"/>
      <c r="AIA19" s="1455"/>
      <c r="AIB19" s="1455"/>
      <c r="AIC19" s="1455"/>
      <c r="AID19" s="1455"/>
      <c r="AIE19" s="1455"/>
      <c r="AIF19" s="1455"/>
      <c r="AIG19" s="1455"/>
      <c r="AIH19" s="1455"/>
      <c r="AII19" s="1455"/>
      <c r="AIJ19" s="1455"/>
      <c r="AIK19" s="1455"/>
      <c r="AIL19" s="1455"/>
      <c r="AIM19" s="1455"/>
      <c r="AIN19" s="1455"/>
      <c r="AIO19" s="1455"/>
      <c r="AIP19" s="1455"/>
      <c r="AIQ19" s="1455"/>
      <c r="AIR19" s="1455"/>
      <c r="AIS19" s="1455"/>
      <c r="AIT19" s="1455"/>
      <c r="AIU19" s="1455"/>
      <c r="AIV19" s="1455"/>
      <c r="AIW19" s="1455"/>
      <c r="AIX19" s="1455"/>
      <c r="AIY19" s="1455"/>
      <c r="AIZ19" s="1455"/>
      <c r="AJA19" s="1455"/>
      <c r="AJB19" s="1455"/>
      <c r="AJC19" s="1455"/>
      <c r="AJD19" s="1455"/>
      <c r="AJE19" s="1455"/>
      <c r="AJF19" s="1455"/>
      <c r="AJG19" s="1455"/>
      <c r="AJH19" s="1455"/>
      <c r="AJI19" s="1455"/>
      <c r="AJJ19" s="1455"/>
      <c r="AJK19" s="1455"/>
      <c r="AJL19" s="1455"/>
      <c r="AJM19" s="1455"/>
      <c r="AJN19" s="1455"/>
      <c r="AJO19" s="1455"/>
      <c r="AJP19" s="1455"/>
      <c r="AJQ19" s="1455"/>
      <c r="AJR19" s="1455"/>
      <c r="AJS19" s="1455"/>
      <c r="AJT19" s="1455"/>
      <c r="AJU19" s="1455"/>
      <c r="AJV19" s="1455"/>
      <c r="AJW19" s="1455"/>
      <c r="AJX19" s="1455"/>
      <c r="AJY19" s="1455"/>
      <c r="AJZ19" s="1455"/>
      <c r="AKA19" s="1455"/>
      <c r="AKB19" s="1455"/>
      <c r="AKC19" s="1455"/>
      <c r="AKD19" s="1455"/>
      <c r="AKE19" s="1455"/>
      <c r="AKF19" s="1455"/>
    </row>
    <row r="20" spans="1:968" s="728" customFormat="1">
      <c r="A20" s="718"/>
      <c r="B20" s="719" t="s">
        <v>195</v>
      </c>
      <c r="C20" s="719"/>
      <c r="D20" s="730"/>
      <c r="E20" s="730"/>
      <c r="F20" s="721">
        <f>SUM(F15:F19)</f>
        <v>2643263</v>
      </c>
      <c r="G20" s="722">
        <f>SUM(G15:G19)</f>
        <v>2064889.9990089906</v>
      </c>
      <c r="H20" s="722">
        <f>SUM(H15:H19)</f>
        <v>2894451.33</v>
      </c>
      <c r="I20" s="722">
        <f>SUM(I15:I19)</f>
        <v>1272633.3312827297</v>
      </c>
      <c r="J20" s="722">
        <f>SUM(J15:J19)</f>
        <v>4167084.6612827298</v>
      </c>
      <c r="K20" s="724"/>
      <c r="L20" s="725">
        <f t="shared" ref="L20:R20" si="10">SUM(L15:L19)</f>
        <v>4987041.3290089909</v>
      </c>
      <c r="M20" s="725">
        <f t="shared" si="10"/>
        <v>6259674.6602917202</v>
      </c>
      <c r="N20" s="725">
        <f t="shared" si="10"/>
        <v>342725</v>
      </c>
      <c r="O20" s="725">
        <f t="shared" si="10"/>
        <v>4626197.8933293046</v>
      </c>
      <c r="P20" s="725">
        <f t="shared" si="10"/>
        <v>5806748.2934060488</v>
      </c>
      <c r="Q20" s="725">
        <f t="shared" si="10"/>
        <v>7476282.5100209229</v>
      </c>
      <c r="R20" s="1378">
        <f t="shared" si="10"/>
        <v>317926.71614100185</v>
      </c>
      <c r="S20" s="727">
        <f>Q20/O20</f>
        <v>1.6160749458645656</v>
      </c>
      <c r="T20" s="727">
        <f>(Q20+R20)/P20</f>
        <v>1.3422674502720862</v>
      </c>
      <c r="U20" s="727">
        <f t="shared" si="8"/>
        <v>1.4710190704949007</v>
      </c>
      <c r="V20" s="685"/>
      <c r="W20" s="1456"/>
      <c r="X20" s="1455"/>
      <c r="Y20" s="1455"/>
      <c r="Z20" s="1455"/>
      <c r="AA20" s="1455"/>
      <c r="AB20" s="1455"/>
      <c r="AC20" s="1455"/>
      <c r="AD20" s="1455"/>
      <c r="AE20" s="1455"/>
      <c r="AF20" s="1455"/>
      <c r="AG20" s="1455"/>
      <c r="AH20" s="1455"/>
      <c r="AI20" s="1455"/>
      <c r="AJ20" s="1455"/>
      <c r="AK20" s="1455"/>
      <c r="AL20" s="1455"/>
      <c r="AM20" s="1455"/>
      <c r="AN20" s="1455"/>
      <c r="AO20" s="1455"/>
      <c r="AP20" s="1455"/>
      <c r="AQ20" s="1455"/>
      <c r="AR20" s="1455"/>
      <c r="AS20" s="1455"/>
      <c r="AT20" s="1455"/>
      <c r="AU20" s="1455"/>
      <c r="AV20" s="1455"/>
      <c r="AW20" s="1455"/>
      <c r="AX20" s="1455"/>
      <c r="AY20" s="1455"/>
      <c r="AZ20" s="1455"/>
      <c r="BA20" s="1455"/>
      <c r="BB20" s="1455"/>
      <c r="BC20" s="1455"/>
      <c r="BD20" s="1455"/>
      <c r="BE20" s="1455"/>
      <c r="BF20" s="1455"/>
      <c r="BG20" s="1455"/>
      <c r="BH20" s="1455"/>
      <c r="BI20" s="1455"/>
      <c r="BJ20" s="1455"/>
      <c r="BK20" s="1455"/>
      <c r="BL20" s="1455"/>
      <c r="BM20" s="1455"/>
      <c r="BN20" s="1455"/>
      <c r="BO20" s="1455"/>
      <c r="BP20" s="1455"/>
      <c r="BQ20" s="1455"/>
      <c r="BR20" s="1455"/>
      <c r="BS20" s="1455"/>
      <c r="BT20" s="1455"/>
      <c r="BU20" s="1455"/>
      <c r="BV20" s="1455"/>
      <c r="BW20" s="1455"/>
      <c r="BX20" s="1455"/>
      <c r="BY20" s="1455"/>
      <c r="BZ20" s="1455"/>
      <c r="CA20" s="1455"/>
      <c r="CB20" s="1455"/>
      <c r="CC20" s="1455"/>
      <c r="CD20" s="1455"/>
      <c r="CE20" s="1455"/>
      <c r="CF20" s="1455"/>
      <c r="CG20" s="1455"/>
      <c r="CH20" s="1455"/>
      <c r="CI20" s="1455"/>
      <c r="CJ20" s="1455"/>
      <c r="CK20" s="1455"/>
      <c r="CL20" s="1455"/>
      <c r="CM20" s="1455"/>
      <c r="CN20" s="1455"/>
      <c r="CO20" s="1455"/>
      <c r="CP20" s="1455"/>
      <c r="CQ20" s="1455"/>
      <c r="CR20" s="1455"/>
      <c r="CS20" s="1455"/>
      <c r="CT20" s="1455"/>
      <c r="CU20" s="1455"/>
      <c r="CV20" s="1455"/>
      <c r="CW20" s="1455"/>
      <c r="CX20" s="1455"/>
      <c r="CY20" s="1455"/>
      <c r="CZ20" s="1455"/>
      <c r="DA20" s="1455"/>
      <c r="DB20" s="1455"/>
      <c r="DC20" s="1455"/>
      <c r="DD20" s="1455"/>
      <c r="DE20" s="1455"/>
      <c r="DF20" s="1455"/>
      <c r="DG20" s="1455"/>
      <c r="DH20" s="1455"/>
      <c r="DI20" s="1455"/>
      <c r="DJ20" s="1455"/>
      <c r="DK20" s="1455"/>
      <c r="DL20" s="1455"/>
      <c r="DM20" s="1455"/>
      <c r="DN20" s="1455"/>
      <c r="DO20" s="1455"/>
      <c r="DP20" s="1455"/>
      <c r="DQ20" s="1455"/>
      <c r="DR20" s="1455"/>
      <c r="DS20" s="1455"/>
      <c r="DT20" s="1455"/>
      <c r="DU20" s="1455"/>
      <c r="DV20" s="1455"/>
      <c r="DW20" s="1455"/>
      <c r="DX20" s="1455"/>
      <c r="DY20" s="1455"/>
      <c r="DZ20" s="1455"/>
      <c r="EA20" s="1455"/>
      <c r="EB20" s="1455"/>
      <c r="EC20" s="1455"/>
      <c r="ED20" s="1455"/>
      <c r="EE20" s="1455"/>
      <c r="EF20" s="1455"/>
      <c r="EG20" s="1455"/>
      <c r="EH20" s="1455"/>
      <c r="EI20" s="1455"/>
      <c r="EJ20" s="1455"/>
      <c r="EK20" s="1455"/>
      <c r="EL20" s="1455"/>
      <c r="EM20" s="1455"/>
      <c r="EN20" s="1455"/>
      <c r="EO20" s="1455"/>
      <c r="EP20" s="1455"/>
      <c r="EQ20" s="1455"/>
      <c r="ER20" s="1455"/>
      <c r="ES20" s="1455"/>
      <c r="ET20" s="1455"/>
      <c r="EU20" s="1455"/>
      <c r="EV20" s="1455"/>
      <c r="EW20" s="1455"/>
      <c r="EX20" s="1455"/>
      <c r="EY20" s="1455"/>
      <c r="EZ20" s="1455"/>
      <c r="FA20" s="1455"/>
      <c r="FB20" s="1455"/>
      <c r="FC20" s="1455"/>
      <c r="FD20" s="1455"/>
      <c r="FE20" s="1455"/>
      <c r="FF20" s="1455"/>
      <c r="FG20" s="1455"/>
      <c r="FH20" s="1455"/>
      <c r="FI20" s="1455"/>
      <c r="FJ20" s="1455"/>
      <c r="FK20" s="1455"/>
      <c r="FL20" s="1455"/>
      <c r="FM20" s="1455"/>
      <c r="FN20" s="1455"/>
      <c r="FO20" s="1455"/>
      <c r="FP20" s="1455"/>
      <c r="FQ20" s="1455"/>
      <c r="FR20" s="1455"/>
      <c r="FS20" s="1455"/>
      <c r="FT20" s="1455"/>
      <c r="FU20" s="1455"/>
      <c r="FV20" s="1455"/>
      <c r="FW20" s="1455"/>
      <c r="FX20" s="1455"/>
      <c r="FY20" s="1455"/>
      <c r="FZ20" s="1455"/>
      <c r="GA20" s="1455"/>
      <c r="GB20" s="1455"/>
      <c r="GC20" s="1455"/>
      <c r="GD20" s="1455"/>
      <c r="GE20" s="1455"/>
      <c r="GF20" s="1455"/>
      <c r="GG20" s="1455"/>
      <c r="GH20" s="1455"/>
      <c r="GI20" s="1455"/>
      <c r="GJ20" s="1455"/>
      <c r="GK20" s="1455"/>
      <c r="GL20" s="1455"/>
      <c r="GM20" s="1455"/>
      <c r="GN20" s="1455"/>
      <c r="GO20" s="1455"/>
      <c r="GP20" s="1455"/>
      <c r="GQ20" s="1455"/>
      <c r="GR20" s="1455"/>
      <c r="GS20" s="1455"/>
      <c r="GT20" s="1455"/>
      <c r="GU20" s="1455"/>
      <c r="GV20" s="1455"/>
      <c r="GW20" s="1455"/>
      <c r="GX20" s="1455"/>
      <c r="GY20" s="1455"/>
      <c r="GZ20" s="1455"/>
      <c r="HA20" s="1455"/>
      <c r="HB20" s="1455"/>
      <c r="HC20" s="1455"/>
      <c r="HD20" s="1455"/>
      <c r="HE20" s="1455"/>
      <c r="HF20" s="1455"/>
      <c r="HG20" s="1455"/>
      <c r="HH20" s="1455"/>
      <c r="HI20" s="1455"/>
      <c r="HJ20" s="1455"/>
      <c r="HK20" s="1455"/>
      <c r="HL20" s="1455"/>
      <c r="HM20" s="1455"/>
      <c r="HN20" s="1455"/>
      <c r="HO20" s="1455"/>
      <c r="HP20" s="1455"/>
      <c r="HQ20" s="1455"/>
      <c r="HR20" s="1455"/>
      <c r="HS20" s="1455"/>
      <c r="HT20" s="1455"/>
      <c r="HU20" s="1455"/>
      <c r="HV20" s="1455"/>
      <c r="HW20" s="1455"/>
      <c r="HX20" s="1455"/>
      <c r="HY20" s="1455"/>
      <c r="HZ20" s="1455"/>
      <c r="IA20" s="1455"/>
      <c r="IB20" s="1455"/>
      <c r="IC20" s="1455"/>
      <c r="ID20" s="1455"/>
      <c r="IE20" s="1455"/>
      <c r="IF20" s="1455"/>
      <c r="IG20" s="1455"/>
      <c r="IH20" s="1455"/>
      <c r="II20" s="1455"/>
      <c r="IJ20" s="1455"/>
      <c r="IK20" s="1455"/>
      <c r="IL20" s="1455"/>
      <c r="IM20" s="1455"/>
      <c r="IN20" s="1455"/>
      <c r="IO20" s="1455"/>
      <c r="IP20" s="1455"/>
      <c r="IQ20" s="1455"/>
      <c r="IR20" s="1455"/>
      <c r="IS20" s="1455"/>
      <c r="IT20" s="1455"/>
      <c r="IU20" s="1455"/>
      <c r="IV20" s="1455"/>
      <c r="IW20" s="1455"/>
      <c r="IX20" s="1455"/>
      <c r="IY20" s="1455"/>
      <c r="IZ20" s="1455"/>
      <c r="JA20" s="1455"/>
      <c r="JB20" s="1455"/>
      <c r="JC20" s="1455"/>
      <c r="JD20" s="1455"/>
      <c r="JE20" s="1455"/>
      <c r="JF20" s="1455"/>
      <c r="JG20" s="1455"/>
      <c r="JH20" s="1455"/>
      <c r="JI20" s="1455"/>
      <c r="JJ20" s="1455"/>
      <c r="JK20" s="1455"/>
      <c r="JL20" s="1455"/>
      <c r="JM20" s="1455"/>
      <c r="JN20" s="1455"/>
      <c r="JO20" s="1455"/>
      <c r="JP20" s="1455"/>
      <c r="JQ20" s="1455"/>
      <c r="JR20" s="1455"/>
      <c r="JS20" s="1455"/>
      <c r="JT20" s="1455"/>
      <c r="JU20" s="1455"/>
      <c r="JV20" s="1455"/>
      <c r="JW20" s="1455"/>
      <c r="JX20" s="1455"/>
      <c r="JY20" s="1455"/>
      <c r="JZ20" s="1455"/>
      <c r="KA20" s="1455"/>
      <c r="KB20" s="1455"/>
      <c r="KC20" s="1455"/>
      <c r="KD20" s="1455"/>
      <c r="KE20" s="1455"/>
      <c r="KF20" s="1455"/>
      <c r="KG20" s="1455"/>
      <c r="KH20" s="1455"/>
      <c r="KI20" s="1455"/>
      <c r="KJ20" s="1455"/>
      <c r="KK20" s="1455"/>
      <c r="KL20" s="1455"/>
      <c r="KM20" s="1455"/>
      <c r="KN20" s="1455"/>
      <c r="KO20" s="1455"/>
      <c r="KP20" s="1455"/>
      <c r="KQ20" s="1455"/>
      <c r="KR20" s="1455"/>
      <c r="KS20" s="1455"/>
      <c r="KT20" s="1455"/>
      <c r="KU20" s="1455"/>
      <c r="KV20" s="1455"/>
      <c r="KW20" s="1455"/>
      <c r="KX20" s="1455"/>
      <c r="KY20" s="1455"/>
      <c r="KZ20" s="1455"/>
      <c r="LA20" s="1455"/>
      <c r="LB20" s="1455"/>
      <c r="LC20" s="1455"/>
      <c r="LD20" s="1455"/>
      <c r="LE20" s="1455"/>
      <c r="LF20" s="1455"/>
      <c r="LG20" s="1455"/>
      <c r="LH20" s="1455"/>
      <c r="LI20" s="1455"/>
      <c r="LJ20" s="1455"/>
      <c r="LK20" s="1455"/>
      <c r="LL20" s="1455"/>
      <c r="LM20" s="1455"/>
      <c r="LN20" s="1455"/>
      <c r="LO20" s="1455"/>
      <c r="LP20" s="1455"/>
      <c r="LQ20" s="1455"/>
      <c r="LR20" s="1455"/>
      <c r="LS20" s="1455"/>
      <c r="LT20" s="1455"/>
      <c r="LU20" s="1455"/>
      <c r="LV20" s="1455"/>
      <c r="LW20" s="1455"/>
      <c r="LX20" s="1455"/>
      <c r="LY20" s="1455"/>
      <c r="LZ20" s="1455"/>
      <c r="MA20" s="1455"/>
      <c r="MB20" s="1455"/>
      <c r="MC20" s="1455"/>
      <c r="MD20" s="1455"/>
      <c r="ME20" s="1455"/>
      <c r="MF20" s="1455"/>
      <c r="MG20" s="1455"/>
      <c r="MH20" s="1455"/>
      <c r="MI20" s="1455"/>
      <c r="MJ20" s="1455"/>
      <c r="MK20" s="1455"/>
      <c r="ML20" s="1455"/>
      <c r="MM20" s="1455"/>
      <c r="MN20" s="1455"/>
      <c r="MO20" s="1455"/>
      <c r="MP20" s="1455"/>
      <c r="MQ20" s="1455"/>
      <c r="MR20" s="1455"/>
      <c r="MS20" s="1455"/>
      <c r="MT20" s="1455"/>
      <c r="MU20" s="1455"/>
      <c r="MV20" s="1455"/>
      <c r="MW20" s="1455"/>
      <c r="MX20" s="1455"/>
      <c r="MY20" s="1455"/>
      <c r="MZ20" s="1455"/>
      <c r="NA20" s="1455"/>
      <c r="NB20" s="1455"/>
      <c r="NC20" s="1455"/>
      <c r="ND20" s="1455"/>
      <c r="NE20" s="1455"/>
      <c r="NF20" s="1455"/>
      <c r="NG20" s="1455"/>
      <c r="NH20" s="1455"/>
      <c r="NI20" s="1455"/>
      <c r="NJ20" s="1455"/>
      <c r="NK20" s="1455"/>
      <c r="NL20" s="1455"/>
      <c r="NM20" s="1455"/>
      <c r="NN20" s="1455"/>
      <c r="NO20" s="1455"/>
      <c r="NP20" s="1455"/>
      <c r="NQ20" s="1455"/>
      <c r="NR20" s="1455"/>
      <c r="NS20" s="1455"/>
      <c r="NT20" s="1455"/>
      <c r="NU20" s="1455"/>
      <c r="NV20" s="1455"/>
      <c r="NW20" s="1455"/>
      <c r="NX20" s="1455"/>
      <c r="NY20" s="1455"/>
      <c r="NZ20" s="1455"/>
      <c r="OA20" s="1455"/>
      <c r="OB20" s="1455"/>
      <c r="OC20" s="1455"/>
      <c r="OD20" s="1455"/>
      <c r="OE20" s="1455"/>
      <c r="OF20" s="1455"/>
      <c r="OG20" s="1455"/>
      <c r="OH20" s="1455"/>
      <c r="OI20" s="1455"/>
      <c r="OJ20" s="1455"/>
      <c r="OK20" s="1455"/>
      <c r="OL20" s="1455"/>
      <c r="OM20" s="1455"/>
      <c r="ON20" s="1455"/>
      <c r="OO20" s="1455"/>
      <c r="OP20" s="1455"/>
      <c r="OQ20" s="1455"/>
      <c r="OR20" s="1455"/>
      <c r="OS20" s="1455"/>
      <c r="OT20" s="1455"/>
      <c r="OU20" s="1455"/>
      <c r="OV20" s="1455"/>
      <c r="OW20" s="1455"/>
      <c r="OX20" s="1455"/>
      <c r="OY20" s="1455"/>
      <c r="OZ20" s="1455"/>
      <c r="PA20" s="1455"/>
      <c r="PB20" s="1455"/>
      <c r="PC20" s="1455"/>
      <c r="PD20" s="1455"/>
      <c r="PE20" s="1455"/>
      <c r="PF20" s="1455"/>
      <c r="PG20" s="1455"/>
      <c r="PH20" s="1455"/>
      <c r="PI20" s="1455"/>
      <c r="PJ20" s="1455"/>
      <c r="PK20" s="1455"/>
      <c r="PL20" s="1455"/>
      <c r="PM20" s="1455"/>
      <c r="PN20" s="1455"/>
      <c r="PO20" s="1455"/>
      <c r="PP20" s="1455"/>
      <c r="PQ20" s="1455"/>
      <c r="PR20" s="1455"/>
      <c r="PS20" s="1455"/>
      <c r="PT20" s="1455"/>
      <c r="PU20" s="1455"/>
      <c r="PV20" s="1455"/>
      <c r="PW20" s="1455"/>
      <c r="PX20" s="1455"/>
      <c r="PY20" s="1455"/>
      <c r="PZ20" s="1455"/>
      <c r="QA20" s="1455"/>
      <c r="QB20" s="1455"/>
      <c r="QC20" s="1455"/>
      <c r="QD20" s="1455"/>
      <c r="QE20" s="1455"/>
      <c r="QF20" s="1455"/>
      <c r="QG20" s="1455"/>
      <c r="QH20" s="1455"/>
      <c r="QI20" s="1455"/>
      <c r="QJ20" s="1455"/>
      <c r="QK20" s="1455"/>
      <c r="QL20" s="1455"/>
      <c r="QM20" s="1455"/>
      <c r="QN20" s="1455"/>
      <c r="QO20" s="1455"/>
      <c r="QP20" s="1455"/>
      <c r="QQ20" s="1455"/>
      <c r="QR20" s="1455"/>
      <c r="QS20" s="1455"/>
      <c r="QT20" s="1455"/>
      <c r="QU20" s="1455"/>
      <c r="QV20" s="1455"/>
      <c r="QW20" s="1455"/>
      <c r="QX20" s="1455"/>
      <c r="QY20" s="1455"/>
      <c r="QZ20" s="1455"/>
      <c r="RA20" s="1455"/>
      <c r="RB20" s="1455"/>
      <c r="RC20" s="1455"/>
      <c r="RD20" s="1455"/>
      <c r="RE20" s="1455"/>
      <c r="RF20" s="1455"/>
      <c r="RG20" s="1455"/>
      <c r="RH20" s="1455"/>
      <c r="RI20" s="1455"/>
      <c r="RJ20" s="1455"/>
      <c r="RK20" s="1455"/>
      <c r="RL20" s="1455"/>
      <c r="RM20" s="1455"/>
      <c r="RN20" s="1455"/>
      <c r="RO20" s="1455"/>
      <c r="RP20" s="1455"/>
      <c r="RQ20" s="1455"/>
      <c r="RR20" s="1455"/>
      <c r="RS20" s="1455"/>
      <c r="RT20" s="1455"/>
      <c r="RU20" s="1455"/>
      <c r="RV20" s="1455"/>
      <c r="RW20" s="1455"/>
      <c r="RX20" s="1455"/>
      <c r="RY20" s="1455"/>
      <c r="RZ20" s="1455"/>
      <c r="SA20" s="1455"/>
      <c r="SB20" s="1455"/>
      <c r="SC20" s="1455"/>
      <c r="SD20" s="1455"/>
      <c r="SE20" s="1455"/>
      <c r="SF20" s="1455"/>
      <c r="SG20" s="1455"/>
      <c r="SH20" s="1455"/>
      <c r="SI20" s="1455"/>
      <c r="SJ20" s="1455"/>
      <c r="SK20" s="1455"/>
      <c r="SL20" s="1455"/>
      <c r="SM20" s="1455"/>
      <c r="SN20" s="1455"/>
      <c r="SO20" s="1455"/>
      <c r="SP20" s="1455"/>
      <c r="SQ20" s="1455"/>
      <c r="SR20" s="1455"/>
      <c r="SS20" s="1455"/>
      <c r="ST20" s="1455"/>
      <c r="SU20" s="1455"/>
      <c r="SV20" s="1455"/>
      <c r="SW20" s="1455"/>
      <c r="SX20" s="1455"/>
      <c r="SY20" s="1455"/>
      <c r="SZ20" s="1455"/>
      <c r="TA20" s="1455"/>
      <c r="TB20" s="1455"/>
      <c r="TC20" s="1455"/>
      <c r="TD20" s="1455"/>
      <c r="TE20" s="1455"/>
      <c r="TF20" s="1455"/>
      <c r="TG20" s="1455"/>
      <c r="TH20" s="1455"/>
      <c r="TI20" s="1455"/>
      <c r="TJ20" s="1455"/>
      <c r="TK20" s="1455"/>
      <c r="TL20" s="1455"/>
      <c r="TM20" s="1455"/>
      <c r="TN20" s="1455"/>
      <c r="TO20" s="1455"/>
      <c r="TP20" s="1455"/>
      <c r="TQ20" s="1455"/>
      <c r="TR20" s="1455"/>
      <c r="TS20" s="1455"/>
      <c r="TT20" s="1455"/>
      <c r="TU20" s="1455"/>
      <c r="TV20" s="1455"/>
      <c r="TW20" s="1455"/>
      <c r="TX20" s="1455"/>
      <c r="TY20" s="1455"/>
      <c r="TZ20" s="1455"/>
      <c r="UA20" s="1455"/>
      <c r="UB20" s="1455"/>
      <c r="UC20" s="1455"/>
      <c r="UD20" s="1455"/>
      <c r="UE20" s="1455"/>
      <c r="UF20" s="1455"/>
      <c r="UG20" s="1455"/>
      <c r="UH20" s="1455"/>
      <c r="UI20" s="1455"/>
      <c r="UJ20" s="1455"/>
      <c r="UK20" s="1455"/>
      <c r="UL20" s="1455"/>
      <c r="UM20" s="1455"/>
      <c r="UN20" s="1455"/>
      <c r="UO20" s="1455"/>
      <c r="UP20" s="1455"/>
      <c r="UQ20" s="1455"/>
      <c r="UR20" s="1455"/>
      <c r="US20" s="1455"/>
      <c r="UT20" s="1455"/>
      <c r="UU20" s="1455"/>
      <c r="UV20" s="1455"/>
      <c r="UW20" s="1455"/>
      <c r="UX20" s="1455"/>
      <c r="UY20" s="1455"/>
      <c r="UZ20" s="1455"/>
      <c r="VA20" s="1455"/>
      <c r="VB20" s="1455"/>
      <c r="VC20" s="1455"/>
      <c r="VD20" s="1455"/>
      <c r="VE20" s="1455"/>
      <c r="VF20" s="1455"/>
      <c r="VG20" s="1455"/>
      <c r="VH20" s="1455"/>
      <c r="VI20" s="1455"/>
      <c r="VJ20" s="1455"/>
      <c r="VK20" s="1455"/>
      <c r="VL20" s="1455"/>
      <c r="VM20" s="1455"/>
      <c r="VN20" s="1455"/>
      <c r="VO20" s="1455"/>
      <c r="VP20" s="1455"/>
      <c r="VQ20" s="1455"/>
      <c r="VR20" s="1455"/>
      <c r="VS20" s="1455"/>
      <c r="VT20" s="1455"/>
      <c r="VU20" s="1455"/>
      <c r="VV20" s="1455"/>
      <c r="VW20" s="1455"/>
      <c r="VX20" s="1455"/>
      <c r="VY20" s="1455"/>
      <c r="VZ20" s="1455"/>
      <c r="WA20" s="1455"/>
      <c r="WB20" s="1455"/>
      <c r="WC20" s="1455"/>
      <c r="WD20" s="1455"/>
      <c r="WE20" s="1455"/>
      <c r="WF20" s="1455"/>
      <c r="WG20" s="1455"/>
      <c r="WH20" s="1455"/>
      <c r="WI20" s="1455"/>
      <c r="WJ20" s="1455"/>
      <c r="WK20" s="1455"/>
      <c r="WL20" s="1455"/>
      <c r="WM20" s="1455"/>
      <c r="WN20" s="1455"/>
      <c r="WO20" s="1455"/>
      <c r="WP20" s="1455"/>
      <c r="WQ20" s="1455"/>
      <c r="WR20" s="1455"/>
      <c r="WS20" s="1455"/>
      <c r="WT20" s="1455"/>
      <c r="WU20" s="1455"/>
      <c r="WV20" s="1455"/>
      <c r="WW20" s="1455"/>
      <c r="WX20" s="1455"/>
      <c r="WY20" s="1455"/>
      <c r="WZ20" s="1455"/>
      <c r="XA20" s="1455"/>
      <c r="XB20" s="1455"/>
      <c r="XC20" s="1455"/>
      <c r="XD20" s="1455"/>
      <c r="XE20" s="1455"/>
      <c r="XF20" s="1455"/>
      <c r="XG20" s="1455"/>
      <c r="XH20" s="1455"/>
      <c r="XI20" s="1455"/>
      <c r="XJ20" s="1455"/>
      <c r="XK20" s="1455"/>
      <c r="XL20" s="1455"/>
      <c r="XM20" s="1455"/>
      <c r="XN20" s="1455"/>
      <c r="XO20" s="1455"/>
      <c r="XP20" s="1455"/>
      <c r="XQ20" s="1455"/>
      <c r="XR20" s="1455"/>
      <c r="XS20" s="1455"/>
      <c r="XT20" s="1455"/>
      <c r="XU20" s="1455"/>
      <c r="XV20" s="1455"/>
      <c r="XW20" s="1455"/>
      <c r="XX20" s="1455"/>
      <c r="XY20" s="1455"/>
      <c r="XZ20" s="1455"/>
      <c r="YA20" s="1455"/>
      <c r="YB20" s="1455"/>
      <c r="YC20" s="1455"/>
      <c r="YD20" s="1455"/>
      <c r="YE20" s="1455"/>
      <c r="YF20" s="1455"/>
      <c r="YG20" s="1455"/>
      <c r="YH20" s="1455"/>
      <c r="YI20" s="1455"/>
      <c r="YJ20" s="1455"/>
      <c r="YK20" s="1455"/>
      <c r="YL20" s="1455"/>
      <c r="YM20" s="1455"/>
      <c r="YN20" s="1455"/>
      <c r="YO20" s="1455"/>
      <c r="YP20" s="1455"/>
      <c r="YQ20" s="1455"/>
      <c r="YR20" s="1455"/>
      <c r="YS20" s="1455"/>
      <c r="YT20" s="1455"/>
      <c r="YU20" s="1455"/>
      <c r="YV20" s="1455"/>
      <c r="YW20" s="1455"/>
      <c r="YX20" s="1455"/>
      <c r="YY20" s="1455"/>
      <c r="YZ20" s="1455"/>
      <c r="ZA20" s="1455"/>
      <c r="ZB20" s="1455"/>
      <c r="ZC20" s="1455"/>
      <c r="ZD20" s="1455"/>
      <c r="ZE20" s="1455"/>
      <c r="ZF20" s="1455"/>
      <c r="ZG20" s="1455"/>
      <c r="ZH20" s="1455"/>
      <c r="ZI20" s="1455"/>
      <c r="ZJ20" s="1455"/>
      <c r="ZK20" s="1455"/>
      <c r="ZL20" s="1455"/>
      <c r="ZM20" s="1455"/>
      <c r="ZN20" s="1455"/>
      <c r="ZO20" s="1455"/>
      <c r="ZP20" s="1455"/>
      <c r="ZQ20" s="1455"/>
      <c r="ZR20" s="1455"/>
      <c r="ZS20" s="1455"/>
      <c r="ZT20" s="1455"/>
      <c r="ZU20" s="1455"/>
      <c r="ZV20" s="1455"/>
      <c r="ZW20" s="1455"/>
      <c r="ZX20" s="1455"/>
      <c r="ZY20" s="1455"/>
      <c r="ZZ20" s="1455"/>
      <c r="AAA20" s="1455"/>
      <c r="AAB20" s="1455"/>
      <c r="AAC20" s="1455"/>
      <c r="AAD20" s="1455"/>
      <c r="AAE20" s="1455"/>
      <c r="AAF20" s="1455"/>
      <c r="AAG20" s="1455"/>
      <c r="AAH20" s="1455"/>
      <c r="AAI20" s="1455"/>
      <c r="AAJ20" s="1455"/>
      <c r="AAK20" s="1455"/>
      <c r="AAL20" s="1455"/>
      <c r="AAM20" s="1455"/>
      <c r="AAN20" s="1455"/>
      <c r="AAO20" s="1455"/>
      <c r="AAP20" s="1455"/>
      <c r="AAQ20" s="1455"/>
      <c r="AAR20" s="1455"/>
      <c r="AAS20" s="1455"/>
      <c r="AAT20" s="1455"/>
      <c r="AAU20" s="1455"/>
      <c r="AAV20" s="1455"/>
      <c r="AAW20" s="1455"/>
      <c r="AAX20" s="1455"/>
      <c r="AAY20" s="1455"/>
      <c r="AAZ20" s="1455"/>
      <c r="ABA20" s="1455"/>
      <c r="ABB20" s="1455"/>
      <c r="ABC20" s="1455"/>
      <c r="ABD20" s="1455"/>
      <c r="ABE20" s="1455"/>
      <c r="ABF20" s="1455"/>
      <c r="ABG20" s="1455"/>
      <c r="ABH20" s="1455"/>
      <c r="ABI20" s="1455"/>
      <c r="ABJ20" s="1455"/>
      <c r="ABK20" s="1455"/>
      <c r="ABL20" s="1455"/>
      <c r="ABM20" s="1455"/>
      <c r="ABN20" s="1455"/>
      <c r="ABO20" s="1455"/>
      <c r="ABP20" s="1455"/>
      <c r="ABQ20" s="1455"/>
      <c r="ABR20" s="1455"/>
      <c r="ABS20" s="1455"/>
      <c r="ABT20" s="1455"/>
      <c r="ABU20" s="1455"/>
      <c r="ABV20" s="1455"/>
      <c r="ABW20" s="1455"/>
      <c r="ABX20" s="1455"/>
      <c r="ABY20" s="1455"/>
      <c r="ABZ20" s="1455"/>
      <c r="ACA20" s="1455"/>
      <c r="ACB20" s="1455"/>
      <c r="ACC20" s="1455"/>
      <c r="ACD20" s="1455"/>
      <c r="ACE20" s="1455"/>
      <c r="ACF20" s="1455"/>
      <c r="ACG20" s="1455"/>
      <c r="ACH20" s="1455"/>
      <c r="ACI20" s="1455"/>
      <c r="ACJ20" s="1455"/>
      <c r="ACK20" s="1455"/>
      <c r="ACL20" s="1455"/>
      <c r="ACM20" s="1455"/>
      <c r="ACN20" s="1455"/>
      <c r="ACO20" s="1455"/>
      <c r="ACP20" s="1455"/>
      <c r="ACQ20" s="1455"/>
      <c r="ACR20" s="1455"/>
      <c r="ACS20" s="1455"/>
      <c r="ACT20" s="1455"/>
      <c r="ACU20" s="1455"/>
      <c r="ACV20" s="1455"/>
      <c r="ACW20" s="1455"/>
      <c r="ACX20" s="1455"/>
      <c r="ACY20" s="1455"/>
      <c r="ACZ20" s="1455"/>
      <c r="ADA20" s="1455"/>
      <c r="ADB20" s="1455"/>
      <c r="ADC20" s="1455"/>
      <c r="ADD20" s="1455"/>
      <c r="ADE20" s="1455"/>
      <c r="ADF20" s="1455"/>
      <c r="ADG20" s="1455"/>
      <c r="ADH20" s="1455"/>
      <c r="ADI20" s="1455"/>
      <c r="ADJ20" s="1455"/>
      <c r="ADK20" s="1455"/>
      <c r="ADL20" s="1455"/>
      <c r="ADM20" s="1455"/>
      <c r="ADN20" s="1455"/>
      <c r="ADO20" s="1455"/>
      <c r="ADP20" s="1455"/>
      <c r="ADQ20" s="1455"/>
      <c r="ADR20" s="1455"/>
      <c r="ADS20" s="1455"/>
      <c r="ADT20" s="1455"/>
      <c r="ADU20" s="1455"/>
      <c r="ADV20" s="1455"/>
      <c r="ADW20" s="1455"/>
      <c r="ADX20" s="1455"/>
      <c r="ADY20" s="1455"/>
      <c r="ADZ20" s="1455"/>
      <c r="AEA20" s="1455"/>
      <c r="AEB20" s="1455"/>
      <c r="AEC20" s="1455"/>
      <c r="AED20" s="1455"/>
      <c r="AEE20" s="1455"/>
      <c r="AEF20" s="1455"/>
      <c r="AEG20" s="1455"/>
      <c r="AEH20" s="1455"/>
      <c r="AEI20" s="1455"/>
      <c r="AEJ20" s="1455"/>
      <c r="AEK20" s="1455"/>
      <c r="AEL20" s="1455"/>
      <c r="AEM20" s="1455"/>
      <c r="AEN20" s="1455"/>
      <c r="AEO20" s="1455"/>
      <c r="AEP20" s="1455"/>
      <c r="AEQ20" s="1455"/>
      <c r="AER20" s="1455"/>
      <c r="AES20" s="1455"/>
      <c r="AET20" s="1455"/>
      <c r="AEU20" s="1455"/>
      <c r="AEV20" s="1455"/>
      <c r="AEW20" s="1455"/>
      <c r="AEX20" s="1455"/>
      <c r="AEY20" s="1455"/>
      <c r="AEZ20" s="1455"/>
      <c r="AFA20" s="1455"/>
      <c r="AFB20" s="1455"/>
      <c r="AFC20" s="1455"/>
      <c r="AFD20" s="1455"/>
      <c r="AFE20" s="1455"/>
      <c r="AFF20" s="1455"/>
      <c r="AFG20" s="1455"/>
      <c r="AFH20" s="1455"/>
      <c r="AFI20" s="1455"/>
      <c r="AFJ20" s="1455"/>
      <c r="AFK20" s="1455"/>
      <c r="AFL20" s="1455"/>
      <c r="AFM20" s="1455"/>
      <c r="AFN20" s="1455"/>
      <c r="AFO20" s="1455"/>
      <c r="AFP20" s="1455"/>
      <c r="AFQ20" s="1455"/>
      <c r="AFR20" s="1455"/>
      <c r="AFS20" s="1455"/>
      <c r="AFT20" s="1455"/>
      <c r="AFU20" s="1455"/>
      <c r="AFV20" s="1455"/>
      <c r="AFW20" s="1455"/>
      <c r="AFX20" s="1455"/>
      <c r="AFY20" s="1455"/>
      <c r="AFZ20" s="1455"/>
      <c r="AGA20" s="1455"/>
      <c r="AGB20" s="1455"/>
      <c r="AGC20" s="1455"/>
      <c r="AGD20" s="1455"/>
      <c r="AGE20" s="1455"/>
      <c r="AGF20" s="1455"/>
      <c r="AGG20" s="1455"/>
      <c r="AGH20" s="1455"/>
      <c r="AGI20" s="1455"/>
      <c r="AGJ20" s="1455"/>
      <c r="AGK20" s="1455"/>
      <c r="AGL20" s="1455"/>
      <c r="AGM20" s="1455"/>
      <c r="AGN20" s="1455"/>
      <c r="AGO20" s="1455"/>
      <c r="AGP20" s="1455"/>
      <c r="AGQ20" s="1455"/>
      <c r="AGR20" s="1455"/>
      <c r="AGS20" s="1455"/>
      <c r="AGT20" s="1455"/>
      <c r="AGU20" s="1455"/>
      <c r="AGV20" s="1455"/>
      <c r="AGW20" s="1455"/>
      <c r="AGX20" s="1455"/>
      <c r="AGY20" s="1455"/>
      <c r="AGZ20" s="1455"/>
      <c r="AHA20" s="1455"/>
      <c r="AHB20" s="1455"/>
      <c r="AHC20" s="1455"/>
      <c r="AHD20" s="1455"/>
      <c r="AHE20" s="1455"/>
      <c r="AHF20" s="1455"/>
      <c r="AHG20" s="1455"/>
      <c r="AHH20" s="1455"/>
      <c r="AHI20" s="1455"/>
      <c r="AHJ20" s="1455"/>
      <c r="AHK20" s="1455"/>
      <c r="AHL20" s="1455"/>
      <c r="AHM20" s="1455"/>
      <c r="AHN20" s="1455"/>
      <c r="AHO20" s="1455"/>
      <c r="AHP20" s="1455"/>
      <c r="AHQ20" s="1455"/>
      <c r="AHR20" s="1455"/>
      <c r="AHS20" s="1455"/>
      <c r="AHT20" s="1455"/>
      <c r="AHU20" s="1455"/>
      <c r="AHV20" s="1455"/>
      <c r="AHW20" s="1455"/>
      <c r="AHX20" s="1455"/>
      <c r="AHY20" s="1455"/>
      <c r="AHZ20" s="1455"/>
      <c r="AIA20" s="1455"/>
      <c r="AIB20" s="1455"/>
      <c r="AIC20" s="1455"/>
      <c r="AID20" s="1455"/>
      <c r="AIE20" s="1455"/>
      <c r="AIF20" s="1455"/>
      <c r="AIG20" s="1455"/>
      <c r="AIH20" s="1455"/>
      <c r="AII20" s="1455"/>
      <c r="AIJ20" s="1455"/>
      <c r="AIK20" s="1455"/>
      <c r="AIL20" s="1455"/>
      <c r="AIM20" s="1455"/>
      <c r="AIN20" s="1455"/>
      <c r="AIO20" s="1455"/>
      <c r="AIP20" s="1455"/>
      <c r="AIQ20" s="1455"/>
      <c r="AIR20" s="1455"/>
      <c r="AIS20" s="1455"/>
      <c r="AIT20" s="1455"/>
      <c r="AIU20" s="1455"/>
      <c r="AIV20" s="1455"/>
      <c r="AIW20" s="1455"/>
      <c r="AIX20" s="1455"/>
      <c r="AIY20" s="1455"/>
      <c r="AIZ20" s="1455"/>
      <c r="AJA20" s="1455"/>
      <c r="AJB20" s="1455"/>
      <c r="AJC20" s="1455"/>
      <c r="AJD20" s="1455"/>
      <c r="AJE20" s="1455"/>
      <c r="AJF20" s="1455"/>
      <c r="AJG20" s="1455"/>
      <c r="AJH20" s="1455"/>
      <c r="AJI20" s="1455"/>
      <c r="AJJ20" s="1455"/>
      <c r="AJK20" s="1455"/>
      <c r="AJL20" s="1455"/>
      <c r="AJM20" s="1455"/>
      <c r="AJN20" s="1455"/>
      <c r="AJO20" s="1455"/>
      <c r="AJP20" s="1455"/>
      <c r="AJQ20" s="1455"/>
      <c r="AJR20" s="1455"/>
      <c r="AJS20" s="1455"/>
      <c r="AJT20" s="1455"/>
      <c r="AJU20" s="1455"/>
      <c r="AJV20" s="1455"/>
      <c r="AJW20" s="1455"/>
      <c r="AJX20" s="1455"/>
      <c r="AJY20" s="1455"/>
      <c r="AJZ20" s="1455"/>
      <c r="AKA20" s="1455"/>
      <c r="AKB20" s="1455"/>
      <c r="AKC20" s="1455"/>
      <c r="AKD20" s="1455"/>
      <c r="AKE20" s="1455"/>
      <c r="AKF20" s="1455"/>
    </row>
    <row r="21" spans="1:968" s="741" customFormat="1">
      <c r="A21" s="731"/>
      <c r="B21" s="732" t="s">
        <v>196</v>
      </c>
      <c r="C21" s="733"/>
      <c r="D21" s="734"/>
      <c r="E21" s="734"/>
      <c r="F21" s="734"/>
      <c r="G21" s="735"/>
      <c r="H21" s="735"/>
      <c r="I21" s="735"/>
      <c r="J21" s="736"/>
      <c r="K21" s="737"/>
      <c r="L21" s="738">
        <f>SUM(L22:L25)</f>
        <v>231678.90644999998</v>
      </c>
      <c r="M21" s="738">
        <f t="shared" ref="M21:M36" si="11">L21+K21+I21</f>
        <v>231678.90644999998</v>
      </c>
      <c r="N21" s="738">
        <v>0</v>
      </c>
      <c r="O21" s="738">
        <f>L21/(1+$B$2)^1</f>
        <v>214915.49763450833</v>
      </c>
      <c r="P21" s="738">
        <f>M21/(1+$B$2)^1</f>
        <v>214915.49763450833</v>
      </c>
      <c r="Q21" s="739"/>
      <c r="R21" s="1379"/>
      <c r="S21" s="740"/>
      <c r="T21" s="740"/>
      <c r="U21" s="740"/>
      <c r="V21" s="685"/>
      <c r="W21" s="1455"/>
      <c r="X21" s="1455"/>
      <c r="Y21" s="1455"/>
      <c r="Z21" s="1455"/>
      <c r="AA21" s="1455"/>
      <c r="AB21" s="1455"/>
      <c r="AC21" s="1455"/>
      <c r="AD21" s="1455"/>
      <c r="AE21" s="1455"/>
      <c r="AF21" s="1455"/>
      <c r="AG21" s="1455"/>
      <c r="AH21" s="1455"/>
      <c r="AI21" s="1455"/>
      <c r="AJ21" s="1455"/>
      <c r="AK21" s="1455"/>
      <c r="AL21" s="1455"/>
      <c r="AM21" s="1455"/>
      <c r="AN21" s="1455"/>
      <c r="AO21" s="1455"/>
      <c r="AP21" s="1455"/>
      <c r="AQ21" s="1455"/>
      <c r="AR21" s="1455"/>
      <c r="AS21" s="1455"/>
      <c r="AT21" s="1455"/>
      <c r="AU21" s="1455"/>
      <c r="AV21" s="1455"/>
      <c r="AW21" s="1455"/>
      <c r="AX21" s="1455"/>
      <c r="AY21" s="1455"/>
      <c r="AZ21" s="1455"/>
      <c r="BA21" s="1455"/>
      <c r="BB21" s="1455"/>
      <c r="BC21" s="1455"/>
      <c r="BD21" s="1455"/>
      <c r="BE21" s="1455"/>
      <c r="BF21" s="1455"/>
      <c r="BG21" s="1455"/>
      <c r="BH21" s="1455"/>
      <c r="BI21" s="1455"/>
      <c r="BJ21" s="1455"/>
      <c r="BK21" s="1455"/>
      <c r="BL21" s="1455"/>
      <c r="BM21" s="1455"/>
      <c r="BN21" s="1455"/>
      <c r="BO21" s="1455"/>
      <c r="BP21" s="1455"/>
      <c r="BQ21" s="1455"/>
      <c r="BR21" s="1455"/>
      <c r="BS21" s="1455"/>
      <c r="BT21" s="1455"/>
      <c r="BU21" s="1455"/>
      <c r="BV21" s="1455"/>
      <c r="BW21" s="1455"/>
      <c r="BX21" s="1455"/>
      <c r="BY21" s="1455"/>
      <c r="BZ21" s="1455"/>
      <c r="CA21" s="1455"/>
      <c r="CB21" s="1455"/>
      <c r="CC21" s="1455"/>
      <c r="CD21" s="1455"/>
      <c r="CE21" s="1455"/>
      <c r="CF21" s="1455"/>
      <c r="CG21" s="1455"/>
      <c r="CH21" s="1455"/>
      <c r="CI21" s="1455"/>
      <c r="CJ21" s="1455"/>
      <c r="CK21" s="1455"/>
      <c r="CL21" s="1455"/>
      <c r="CM21" s="1455"/>
      <c r="CN21" s="1455"/>
      <c r="CO21" s="1455"/>
      <c r="CP21" s="1455"/>
      <c r="CQ21" s="1455"/>
      <c r="CR21" s="1455"/>
      <c r="CS21" s="1455"/>
      <c r="CT21" s="1455"/>
      <c r="CU21" s="1455"/>
      <c r="CV21" s="1455"/>
      <c r="CW21" s="1455"/>
      <c r="CX21" s="1455"/>
      <c r="CY21" s="1455"/>
      <c r="CZ21" s="1455"/>
      <c r="DA21" s="1455"/>
      <c r="DB21" s="1455"/>
      <c r="DC21" s="1455"/>
      <c r="DD21" s="1455"/>
      <c r="DE21" s="1455"/>
      <c r="DF21" s="1455"/>
      <c r="DG21" s="1455"/>
      <c r="DH21" s="1455"/>
      <c r="DI21" s="1455"/>
      <c r="DJ21" s="1455"/>
      <c r="DK21" s="1455"/>
      <c r="DL21" s="1455"/>
      <c r="DM21" s="1455"/>
      <c r="DN21" s="1455"/>
      <c r="DO21" s="1455"/>
      <c r="DP21" s="1455"/>
      <c r="DQ21" s="1455"/>
      <c r="DR21" s="1455"/>
      <c r="DS21" s="1455"/>
      <c r="DT21" s="1455"/>
      <c r="DU21" s="1455"/>
      <c r="DV21" s="1455"/>
      <c r="DW21" s="1455"/>
      <c r="DX21" s="1455"/>
      <c r="DY21" s="1455"/>
      <c r="DZ21" s="1455"/>
      <c r="EA21" s="1455"/>
      <c r="EB21" s="1455"/>
      <c r="EC21" s="1455"/>
      <c r="ED21" s="1455"/>
      <c r="EE21" s="1455"/>
      <c r="EF21" s="1455"/>
      <c r="EG21" s="1455"/>
      <c r="EH21" s="1455"/>
      <c r="EI21" s="1455"/>
      <c r="EJ21" s="1455"/>
      <c r="EK21" s="1455"/>
      <c r="EL21" s="1455"/>
      <c r="EM21" s="1455"/>
      <c r="EN21" s="1455"/>
      <c r="EO21" s="1455"/>
      <c r="EP21" s="1455"/>
      <c r="EQ21" s="1455"/>
      <c r="ER21" s="1455"/>
      <c r="ES21" s="1455"/>
      <c r="ET21" s="1455"/>
      <c r="EU21" s="1455"/>
      <c r="EV21" s="1455"/>
      <c r="EW21" s="1455"/>
      <c r="EX21" s="1455"/>
      <c r="EY21" s="1455"/>
      <c r="EZ21" s="1455"/>
      <c r="FA21" s="1455"/>
      <c r="FB21" s="1455"/>
      <c r="FC21" s="1455"/>
      <c r="FD21" s="1455"/>
      <c r="FE21" s="1455"/>
      <c r="FF21" s="1455"/>
      <c r="FG21" s="1455"/>
      <c r="FH21" s="1455"/>
      <c r="FI21" s="1455"/>
      <c r="FJ21" s="1455"/>
      <c r="FK21" s="1455"/>
      <c r="FL21" s="1455"/>
      <c r="FM21" s="1455"/>
      <c r="FN21" s="1455"/>
      <c r="FO21" s="1455"/>
      <c r="FP21" s="1455"/>
      <c r="FQ21" s="1455"/>
      <c r="FR21" s="1455"/>
      <c r="FS21" s="1455"/>
      <c r="FT21" s="1455"/>
      <c r="FU21" s="1455"/>
      <c r="FV21" s="1455"/>
      <c r="FW21" s="1455"/>
      <c r="FX21" s="1455"/>
      <c r="FY21" s="1455"/>
      <c r="FZ21" s="1455"/>
      <c r="GA21" s="1455"/>
      <c r="GB21" s="1455"/>
      <c r="GC21" s="1455"/>
      <c r="GD21" s="1455"/>
      <c r="GE21" s="1455"/>
      <c r="GF21" s="1455"/>
      <c r="GG21" s="1455"/>
      <c r="GH21" s="1455"/>
      <c r="GI21" s="1455"/>
      <c r="GJ21" s="1455"/>
      <c r="GK21" s="1455"/>
      <c r="GL21" s="1455"/>
      <c r="GM21" s="1455"/>
      <c r="GN21" s="1455"/>
      <c r="GO21" s="1455"/>
      <c r="GP21" s="1455"/>
      <c r="GQ21" s="1455"/>
      <c r="GR21" s="1455"/>
      <c r="GS21" s="1455"/>
      <c r="GT21" s="1455"/>
      <c r="GU21" s="1455"/>
      <c r="GV21" s="1455"/>
      <c r="GW21" s="1455"/>
      <c r="GX21" s="1455"/>
      <c r="GY21" s="1455"/>
      <c r="GZ21" s="1455"/>
      <c r="HA21" s="1455"/>
      <c r="HB21" s="1455"/>
      <c r="HC21" s="1455"/>
      <c r="HD21" s="1455"/>
      <c r="HE21" s="1455"/>
      <c r="HF21" s="1455"/>
      <c r="HG21" s="1455"/>
      <c r="HH21" s="1455"/>
      <c r="HI21" s="1455"/>
      <c r="HJ21" s="1455"/>
      <c r="HK21" s="1455"/>
      <c r="HL21" s="1455"/>
      <c r="HM21" s="1455"/>
      <c r="HN21" s="1455"/>
      <c r="HO21" s="1455"/>
      <c r="HP21" s="1455"/>
      <c r="HQ21" s="1455"/>
      <c r="HR21" s="1455"/>
      <c r="HS21" s="1455"/>
      <c r="HT21" s="1455"/>
      <c r="HU21" s="1455"/>
      <c r="HV21" s="1455"/>
      <c r="HW21" s="1455"/>
      <c r="HX21" s="1455"/>
      <c r="HY21" s="1455"/>
      <c r="HZ21" s="1455"/>
      <c r="IA21" s="1455"/>
      <c r="IB21" s="1455"/>
      <c r="IC21" s="1455"/>
      <c r="ID21" s="1455"/>
      <c r="IE21" s="1455"/>
      <c r="IF21" s="1455"/>
      <c r="IG21" s="1455"/>
      <c r="IH21" s="1455"/>
      <c r="II21" s="1455"/>
      <c r="IJ21" s="1455"/>
      <c r="IK21" s="1455"/>
      <c r="IL21" s="1455"/>
      <c r="IM21" s="1455"/>
      <c r="IN21" s="1455"/>
      <c r="IO21" s="1455"/>
      <c r="IP21" s="1455"/>
      <c r="IQ21" s="1455"/>
      <c r="IR21" s="1455"/>
      <c r="IS21" s="1455"/>
      <c r="IT21" s="1455"/>
      <c r="IU21" s="1455"/>
      <c r="IV21" s="1455"/>
      <c r="IW21" s="1455"/>
      <c r="IX21" s="1455"/>
      <c r="IY21" s="1455"/>
      <c r="IZ21" s="1455"/>
      <c r="JA21" s="1455"/>
      <c r="JB21" s="1455"/>
      <c r="JC21" s="1455"/>
      <c r="JD21" s="1455"/>
      <c r="JE21" s="1455"/>
      <c r="JF21" s="1455"/>
      <c r="JG21" s="1455"/>
      <c r="JH21" s="1455"/>
      <c r="JI21" s="1455"/>
      <c r="JJ21" s="1455"/>
      <c r="JK21" s="1455"/>
      <c r="JL21" s="1455"/>
      <c r="JM21" s="1455"/>
      <c r="JN21" s="1455"/>
      <c r="JO21" s="1455"/>
      <c r="JP21" s="1455"/>
      <c r="JQ21" s="1455"/>
      <c r="JR21" s="1455"/>
      <c r="JS21" s="1455"/>
      <c r="JT21" s="1455"/>
      <c r="JU21" s="1455"/>
      <c r="JV21" s="1455"/>
      <c r="JW21" s="1455"/>
      <c r="JX21" s="1455"/>
      <c r="JY21" s="1455"/>
      <c r="JZ21" s="1455"/>
      <c r="KA21" s="1455"/>
      <c r="KB21" s="1455"/>
      <c r="KC21" s="1455"/>
      <c r="KD21" s="1455"/>
      <c r="KE21" s="1455"/>
      <c r="KF21" s="1455"/>
      <c r="KG21" s="1455"/>
      <c r="KH21" s="1455"/>
      <c r="KI21" s="1455"/>
      <c r="KJ21" s="1455"/>
      <c r="KK21" s="1455"/>
      <c r="KL21" s="1455"/>
      <c r="KM21" s="1455"/>
      <c r="KN21" s="1455"/>
      <c r="KO21" s="1455"/>
      <c r="KP21" s="1455"/>
      <c r="KQ21" s="1455"/>
      <c r="KR21" s="1455"/>
      <c r="KS21" s="1455"/>
      <c r="KT21" s="1455"/>
      <c r="KU21" s="1455"/>
      <c r="KV21" s="1455"/>
      <c r="KW21" s="1455"/>
      <c r="KX21" s="1455"/>
      <c r="KY21" s="1455"/>
      <c r="KZ21" s="1455"/>
      <c r="LA21" s="1455"/>
      <c r="LB21" s="1455"/>
      <c r="LC21" s="1455"/>
      <c r="LD21" s="1455"/>
      <c r="LE21" s="1455"/>
      <c r="LF21" s="1455"/>
      <c r="LG21" s="1455"/>
      <c r="LH21" s="1455"/>
      <c r="LI21" s="1455"/>
      <c r="LJ21" s="1455"/>
      <c r="LK21" s="1455"/>
      <c r="LL21" s="1455"/>
      <c r="LM21" s="1455"/>
      <c r="LN21" s="1455"/>
      <c r="LO21" s="1455"/>
      <c r="LP21" s="1455"/>
      <c r="LQ21" s="1455"/>
      <c r="LR21" s="1455"/>
      <c r="LS21" s="1455"/>
      <c r="LT21" s="1455"/>
      <c r="LU21" s="1455"/>
      <c r="LV21" s="1455"/>
      <c r="LW21" s="1455"/>
      <c r="LX21" s="1455"/>
      <c r="LY21" s="1455"/>
      <c r="LZ21" s="1455"/>
      <c r="MA21" s="1455"/>
      <c r="MB21" s="1455"/>
      <c r="MC21" s="1455"/>
      <c r="MD21" s="1455"/>
      <c r="ME21" s="1455"/>
      <c r="MF21" s="1455"/>
      <c r="MG21" s="1455"/>
      <c r="MH21" s="1455"/>
      <c r="MI21" s="1455"/>
      <c r="MJ21" s="1455"/>
      <c r="MK21" s="1455"/>
      <c r="ML21" s="1455"/>
      <c r="MM21" s="1455"/>
      <c r="MN21" s="1455"/>
      <c r="MO21" s="1455"/>
      <c r="MP21" s="1455"/>
      <c r="MQ21" s="1455"/>
      <c r="MR21" s="1455"/>
      <c r="MS21" s="1455"/>
      <c r="MT21" s="1455"/>
      <c r="MU21" s="1455"/>
      <c r="MV21" s="1455"/>
      <c r="MW21" s="1455"/>
      <c r="MX21" s="1455"/>
      <c r="MY21" s="1455"/>
      <c r="MZ21" s="1455"/>
      <c r="NA21" s="1455"/>
      <c r="NB21" s="1455"/>
      <c r="NC21" s="1455"/>
      <c r="ND21" s="1455"/>
      <c r="NE21" s="1455"/>
      <c r="NF21" s="1455"/>
      <c r="NG21" s="1455"/>
      <c r="NH21" s="1455"/>
      <c r="NI21" s="1455"/>
      <c r="NJ21" s="1455"/>
      <c r="NK21" s="1455"/>
      <c r="NL21" s="1455"/>
      <c r="NM21" s="1455"/>
      <c r="NN21" s="1455"/>
      <c r="NO21" s="1455"/>
      <c r="NP21" s="1455"/>
      <c r="NQ21" s="1455"/>
      <c r="NR21" s="1455"/>
      <c r="NS21" s="1455"/>
      <c r="NT21" s="1455"/>
      <c r="NU21" s="1455"/>
      <c r="NV21" s="1455"/>
      <c r="NW21" s="1455"/>
      <c r="NX21" s="1455"/>
      <c r="NY21" s="1455"/>
      <c r="NZ21" s="1455"/>
      <c r="OA21" s="1455"/>
      <c r="OB21" s="1455"/>
      <c r="OC21" s="1455"/>
      <c r="OD21" s="1455"/>
      <c r="OE21" s="1455"/>
      <c r="OF21" s="1455"/>
      <c r="OG21" s="1455"/>
      <c r="OH21" s="1455"/>
      <c r="OI21" s="1455"/>
      <c r="OJ21" s="1455"/>
      <c r="OK21" s="1455"/>
      <c r="OL21" s="1455"/>
      <c r="OM21" s="1455"/>
      <c r="ON21" s="1455"/>
      <c r="OO21" s="1455"/>
      <c r="OP21" s="1455"/>
      <c r="OQ21" s="1455"/>
      <c r="OR21" s="1455"/>
      <c r="OS21" s="1455"/>
      <c r="OT21" s="1455"/>
      <c r="OU21" s="1455"/>
      <c r="OV21" s="1455"/>
      <c r="OW21" s="1455"/>
      <c r="OX21" s="1455"/>
      <c r="OY21" s="1455"/>
      <c r="OZ21" s="1455"/>
      <c r="PA21" s="1455"/>
      <c r="PB21" s="1455"/>
      <c r="PC21" s="1455"/>
      <c r="PD21" s="1455"/>
      <c r="PE21" s="1455"/>
      <c r="PF21" s="1455"/>
      <c r="PG21" s="1455"/>
      <c r="PH21" s="1455"/>
      <c r="PI21" s="1455"/>
      <c r="PJ21" s="1455"/>
      <c r="PK21" s="1455"/>
      <c r="PL21" s="1455"/>
      <c r="PM21" s="1455"/>
      <c r="PN21" s="1455"/>
      <c r="PO21" s="1455"/>
      <c r="PP21" s="1455"/>
      <c r="PQ21" s="1455"/>
      <c r="PR21" s="1455"/>
      <c r="PS21" s="1455"/>
      <c r="PT21" s="1455"/>
      <c r="PU21" s="1455"/>
      <c r="PV21" s="1455"/>
      <c r="PW21" s="1455"/>
      <c r="PX21" s="1455"/>
      <c r="PY21" s="1455"/>
      <c r="PZ21" s="1455"/>
      <c r="QA21" s="1455"/>
      <c r="QB21" s="1455"/>
      <c r="QC21" s="1455"/>
      <c r="QD21" s="1455"/>
      <c r="QE21" s="1455"/>
      <c r="QF21" s="1455"/>
      <c r="QG21" s="1455"/>
      <c r="QH21" s="1455"/>
      <c r="QI21" s="1455"/>
      <c r="QJ21" s="1455"/>
      <c r="QK21" s="1455"/>
      <c r="QL21" s="1455"/>
      <c r="QM21" s="1455"/>
      <c r="QN21" s="1455"/>
      <c r="QO21" s="1455"/>
      <c r="QP21" s="1455"/>
      <c r="QQ21" s="1455"/>
      <c r="QR21" s="1455"/>
      <c r="QS21" s="1455"/>
      <c r="QT21" s="1455"/>
      <c r="QU21" s="1455"/>
      <c r="QV21" s="1455"/>
      <c r="QW21" s="1455"/>
      <c r="QX21" s="1455"/>
      <c r="QY21" s="1455"/>
      <c r="QZ21" s="1455"/>
      <c r="RA21" s="1455"/>
      <c r="RB21" s="1455"/>
      <c r="RC21" s="1455"/>
      <c r="RD21" s="1455"/>
      <c r="RE21" s="1455"/>
      <c r="RF21" s="1455"/>
      <c r="RG21" s="1455"/>
      <c r="RH21" s="1455"/>
      <c r="RI21" s="1455"/>
      <c r="RJ21" s="1455"/>
      <c r="RK21" s="1455"/>
      <c r="RL21" s="1455"/>
      <c r="RM21" s="1455"/>
      <c r="RN21" s="1455"/>
      <c r="RO21" s="1455"/>
      <c r="RP21" s="1455"/>
      <c r="RQ21" s="1455"/>
      <c r="RR21" s="1455"/>
      <c r="RS21" s="1455"/>
      <c r="RT21" s="1455"/>
      <c r="RU21" s="1455"/>
      <c r="RV21" s="1455"/>
      <c r="RW21" s="1455"/>
      <c r="RX21" s="1455"/>
      <c r="RY21" s="1455"/>
      <c r="RZ21" s="1455"/>
      <c r="SA21" s="1455"/>
      <c r="SB21" s="1455"/>
      <c r="SC21" s="1455"/>
      <c r="SD21" s="1455"/>
      <c r="SE21" s="1455"/>
      <c r="SF21" s="1455"/>
      <c r="SG21" s="1455"/>
      <c r="SH21" s="1455"/>
      <c r="SI21" s="1455"/>
      <c r="SJ21" s="1455"/>
      <c r="SK21" s="1455"/>
      <c r="SL21" s="1455"/>
      <c r="SM21" s="1455"/>
      <c r="SN21" s="1455"/>
      <c r="SO21" s="1455"/>
      <c r="SP21" s="1455"/>
      <c r="SQ21" s="1455"/>
      <c r="SR21" s="1455"/>
      <c r="SS21" s="1455"/>
      <c r="ST21" s="1455"/>
      <c r="SU21" s="1455"/>
      <c r="SV21" s="1455"/>
      <c r="SW21" s="1455"/>
      <c r="SX21" s="1455"/>
      <c r="SY21" s="1455"/>
      <c r="SZ21" s="1455"/>
      <c r="TA21" s="1455"/>
      <c r="TB21" s="1455"/>
      <c r="TC21" s="1455"/>
      <c r="TD21" s="1455"/>
      <c r="TE21" s="1455"/>
      <c r="TF21" s="1455"/>
      <c r="TG21" s="1455"/>
      <c r="TH21" s="1455"/>
      <c r="TI21" s="1455"/>
      <c r="TJ21" s="1455"/>
      <c r="TK21" s="1455"/>
      <c r="TL21" s="1455"/>
      <c r="TM21" s="1455"/>
      <c r="TN21" s="1455"/>
      <c r="TO21" s="1455"/>
      <c r="TP21" s="1455"/>
      <c r="TQ21" s="1455"/>
      <c r="TR21" s="1455"/>
      <c r="TS21" s="1455"/>
      <c r="TT21" s="1455"/>
      <c r="TU21" s="1455"/>
      <c r="TV21" s="1455"/>
      <c r="TW21" s="1455"/>
      <c r="TX21" s="1455"/>
      <c r="TY21" s="1455"/>
      <c r="TZ21" s="1455"/>
      <c r="UA21" s="1455"/>
      <c r="UB21" s="1455"/>
      <c r="UC21" s="1455"/>
      <c r="UD21" s="1455"/>
      <c r="UE21" s="1455"/>
      <c r="UF21" s="1455"/>
      <c r="UG21" s="1455"/>
      <c r="UH21" s="1455"/>
      <c r="UI21" s="1455"/>
      <c r="UJ21" s="1455"/>
      <c r="UK21" s="1455"/>
      <c r="UL21" s="1455"/>
      <c r="UM21" s="1455"/>
      <c r="UN21" s="1455"/>
      <c r="UO21" s="1455"/>
      <c r="UP21" s="1455"/>
      <c r="UQ21" s="1455"/>
      <c r="UR21" s="1455"/>
      <c r="US21" s="1455"/>
      <c r="UT21" s="1455"/>
      <c r="UU21" s="1455"/>
      <c r="UV21" s="1455"/>
      <c r="UW21" s="1455"/>
      <c r="UX21" s="1455"/>
      <c r="UY21" s="1455"/>
      <c r="UZ21" s="1455"/>
      <c r="VA21" s="1455"/>
      <c r="VB21" s="1455"/>
      <c r="VC21" s="1455"/>
      <c r="VD21" s="1455"/>
      <c r="VE21" s="1455"/>
      <c r="VF21" s="1455"/>
      <c r="VG21" s="1455"/>
      <c r="VH21" s="1455"/>
      <c r="VI21" s="1455"/>
      <c r="VJ21" s="1455"/>
      <c r="VK21" s="1455"/>
      <c r="VL21" s="1455"/>
      <c r="VM21" s="1455"/>
      <c r="VN21" s="1455"/>
      <c r="VO21" s="1455"/>
      <c r="VP21" s="1455"/>
      <c r="VQ21" s="1455"/>
      <c r="VR21" s="1455"/>
      <c r="VS21" s="1455"/>
      <c r="VT21" s="1455"/>
      <c r="VU21" s="1455"/>
      <c r="VV21" s="1455"/>
      <c r="VW21" s="1455"/>
      <c r="VX21" s="1455"/>
      <c r="VY21" s="1455"/>
      <c r="VZ21" s="1455"/>
      <c r="WA21" s="1455"/>
      <c r="WB21" s="1455"/>
      <c r="WC21" s="1455"/>
      <c r="WD21" s="1455"/>
      <c r="WE21" s="1455"/>
      <c r="WF21" s="1455"/>
      <c r="WG21" s="1455"/>
      <c r="WH21" s="1455"/>
      <c r="WI21" s="1455"/>
      <c r="WJ21" s="1455"/>
      <c r="WK21" s="1455"/>
      <c r="WL21" s="1455"/>
      <c r="WM21" s="1455"/>
      <c r="WN21" s="1455"/>
      <c r="WO21" s="1455"/>
      <c r="WP21" s="1455"/>
      <c r="WQ21" s="1455"/>
      <c r="WR21" s="1455"/>
      <c r="WS21" s="1455"/>
      <c r="WT21" s="1455"/>
      <c r="WU21" s="1455"/>
      <c r="WV21" s="1455"/>
      <c r="WW21" s="1455"/>
      <c r="WX21" s="1455"/>
      <c r="WY21" s="1455"/>
      <c r="WZ21" s="1455"/>
      <c r="XA21" s="1455"/>
      <c r="XB21" s="1455"/>
      <c r="XC21" s="1455"/>
      <c r="XD21" s="1455"/>
      <c r="XE21" s="1455"/>
      <c r="XF21" s="1455"/>
      <c r="XG21" s="1455"/>
      <c r="XH21" s="1455"/>
      <c r="XI21" s="1455"/>
      <c r="XJ21" s="1455"/>
      <c r="XK21" s="1455"/>
      <c r="XL21" s="1455"/>
      <c r="XM21" s="1455"/>
      <c r="XN21" s="1455"/>
      <c r="XO21" s="1455"/>
      <c r="XP21" s="1455"/>
      <c r="XQ21" s="1455"/>
      <c r="XR21" s="1455"/>
      <c r="XS21" s="1455"/>
      <c r="XT21" s="1455"/>
      <c r="XU21" s="1455"/>
      <c r="XV21" s="1455"/>
      <c r="XW21" s="1455"/>
      <c r="XX21" s="1455"/>
      <c r="XY21" s="1455"/>
      <c r="XZ21" s="1455"/>
      <c r="YA21" s="1455"/>
      <c r="YB21" s="1455"/>
      <c r="YC21" s="1455"/>
      <c r="YD21" s="1455"/>
      <c r="YE21" s="1455"/>
      <c r="YF21" s="1455"/>
      <c r="YG21" s="1455"/>
      <c r="YH21" s="1455"/>
      <c r="YI21" s="1455"/>
      <c r="YJ21" s="1455"/>
      <c r="YK21" s="1455"/>
      <c r="YL21" s="1455"/>
      <c r="YM21" s="1455"/>
      <c r="YN21" s="1455"/>
      <c r="YO21" s="1455"/>
      <c r="YP21" s="1455"/>
      <c r="YQ21" s="1455"/>
      <c r="YR21" s="1455"/>
      <c r="YS21" s="1455"/>
      <c r="YT21" s="1455"/>
      <c r="YU21" s="1455"/>
      <c r="YV21" s="1455"/>
      <c r="YW21" s="1455"/>
      <c r="YX21" s="1455"/>
      <c r="YY21" s="1455"/>
      <c r="YZ21" s="1455"/>
      <c r="ZA21" s="1455"/>
      <c r="ZB21" s="1455"/>
      <c r="ZC21" s="1455"/>
      <c r="ZD21" s="1455"/>
      <c r="ZE21" s="1455"/>
      <c r="ZF21" s="1455"/>
      <c r="ZG21" s="1455"/>
      <c r="ZH21" s="1455"/>
      <c r="ZI21" s="1455"/>
      <c r="ZJ21" s="1455"/>
      <c r="ZK21" s="1455"/>
      <c r="ZL21" s="1455"/>
      <c r="ZM21" s="1455"/>
      <c r="ZN21" s="1455"/>
      <c r="ZO21" s="1455"/>
      <c r="ZP21" s="1455"/>
      <c r="ZQ21" s="1455"/>
      <c r="ZR21" s="1455"/>
      <c r="ZS21" s="1455"/>
      <c r="ZT21" s="1455"/>
      <c r="ZU21" s="1455"/>
      <c r="ZV21" s="1455"/>
      <c r="ZW21" s="1455"/>
      <c r="ZX21" s="1455"/>
      <c r="ZY21" s="1455"/>
      <c r="ZZ21" s="1455"/>
      <c r="AAA21" s="1455"/>
      <c r="AAB21" s="1455"/>
      <c r="AAC21" s="1455"/>
      <c r="AAD21" s="1455"/>
      <c r="AAE21" s="1455"/>
      <c r="AAF21" s="1455"/>
      <c r="AAG21" s="1455"/>
      <c r="AAH21" s="1455"/>
      <c r="AAI21" s="1455"/>
      <c r="AAJ21" s="1455"/>
      <c r="AAK21" s="1455"/>
      <c r="AAL21" s="1455"/>
      <c r="AAM21" s="1455"/>
      <c r="AAN21" s="1455"/>
      <c r="AAO21" s="1455"/>
      <c r="AAP21" s="1455"/>
      <c r="AAQ21" s="1455"/>
      <c r="AAR21" s="1455"/>
      <c r="AAS21" s="1455"/>
      <c r="AAT21" s="1455"/>
      <c r="AAU21" s="1455"/>
      <c r="AAV21" s="1455"/>
      <c r="AAW21" s="1455"/>
      <c r="AAX21" s="1455"/>
      <c r="AAY21" s="1455"/>
      <c r="AAZ21" s="1455"/>
      <c r="ABA21" s="1455"/>
      <c r="ABB21" s="1455"/>
      <c r="ABC21" s="1455"/>
      <c r="ABD21" s="1455"/>
      <c r="ABE21" s="1455"/>
      <c r="ABF21" s="1455"/>
      <c r="ABG21" s="1455"/>
      <c r="ABH21" s="1455"/>
      <c r="ABI21" s="1455"/>
      <c r="ABJ21" s="1455"/>
      <c r="ABK21" s="1455"/>
      <c r="ABL21" s="1455"/>
      <c r="ABM21" s="1455"/>
      <c r="ABN21" s="1455"/>
      <c r="ABO21" s="1455"/>
      <c r="ABP21" s="1455"/>
      <c r="ABQ21" s="1455"/>
      <c r="ABR21" s="1455"/>
      <c r="ABS21" s="1455"/>
      <c r="ABT21" s="1455"/>
      <c r="ABU21" s="1455"/>
      <c r="ABV21" s="1455"/>
      <c r="ABW21" s="1455"/>
      <c r="ABX21" s="1455"/>
      <c r="ABY21" s="1455"/>
      <c r="ABZ21" s="1455"/>
      <c r="ACA21" s="1455"/>
      <c r="ACB21" s="1455"/>
      <c r="ACC21" s="1455"/>
      <c r="ACD21" s="1455"/>
      <c r="ACE21" s="1455"/>
      <c r="ACF21" s="1455"/>
      <c r="ACG21" s="1455"/>
      <c r="ACH21" s="1455"/>
      <c r="ACI21" s="1455"/>
      <c r="ACJ21" s="1455"/>
      <c r="ACK21" s="1455"/>
      <c r="ACL21" s="1455"/>
      <c r="ACM21" s="1455"/>
      <c r="ACN21" s="1455"/>
      <c r="ACO21" s="1455"/>
      <c r="ACP21" s="1455"/>
      <c r="ACQ21" s="1455"/>
      <c r="ACR21" s="1455"/>
      <c r="ACS21" s="1455"/>
      <c r="ACT21" s="1455"/>
      <c r="ACU21" s="1455"/>
      <c r="ACV21" s="1455"/>
      <c r="ACW21" s="1455"/>
      <c r="ACX21" s="1455"/>
      <c r="ACY21" s="1455"/>
      <c r="ACZ21" s="1455"/>
      <c r="ADA21" s="1455"/>
      <c r="ADB21" s="1455"/>
      <c r="ADC21" s="1455"/>
      <c r="ADD21" s="1455"/>
      <c r="ADE21" s="1455"/>
      <c r="ADF21" s="1455"/>
      <c r="ADG21" s="1455"/>
      <c r="ADH21" s="1455"/>
      <c r="ADI21" s="1455"/>
      <c r="ADJ21" s="1455"/>
      <c r="ADK21" s="1455"/>
      <c r="ADL21" s="1455"/>
      <c r="ADM21" s="1455"/>
      <c r="ADN21" s="1455"/>
      <c r="ADO21" s="1455"/>
      <c r="ADP21" s="1455"/>
      <c r="ADQ21" s="1455"/>
      <c r="ADR21" s="1455"/>
      <c r="ADS21" s="1455"/>
      <c r="ADT21" s="1455"/>
      <c r="ADU21" s="1455"/>
      <c r="ADV21" s="1455"/>
      <c r="ADW21" s="1455"/>
      <c r="ADX21" s="1455"/>
      <c r="ADY21" s="1455"/>
      <c r="ADZ21" s="1455"/>
      <c r="AEA21" s="1455"/>
      <c r="AEB21" s="1455"/>
      <c r="AEC21" s="1455"/>
      <c r="AED21" s="1455"/>
      <c r="AEE21" s="1455"/>
      <c r="AEF21" s="1455"/>
      <c r="AEG21" s="1455"/>
      <c r="AEH21" s="1455"/>
      <c r="AEI21" s="1455"/>
      <c r="AEJ21" s="1455"/>
      <c r="AEK21" s="1455"/>
      <c r="AEL21" s="1455"/>
      <c r="AEM21" s="1455"/>
      <c r="AEN21" s="1455"/>
      <c r="AEO21" s="1455"/>
      <c r="AEP21" s="1455"/>
      <c r="AEQ21" s="1455"/>
      <c r="AER21" s="1455"/>
      <c r="AES21" s="1455"/>
      <c r="AET21" s="1455"/>
      <c r="AEU21" s="1455"/>
      <c r="AEV21" s="1455"/>
      <c r="AEW21" s="1455"/>
      <c r="AEX21" s="1455"/>
      <c r="AEY21" s="1455"/>
      <c r="AEZ21" s="1455"/>
      <c r="AFA21" s="1455"/>
      <c r="AFB21" s="1455"/>
      <c r="AFC21" s="1455"/>
      <c r="AFD21" s="1455"/>
      <c r="AFE21" s="1455"/>
      <c r="AFF21" s="1455"/>
      <c r="AFG21" s="1455"/>
      <c r="AFH21" s="1455"/>
      <c r="AFI21" s="1455"/>
      <c r="AFJ21" s="1455"/>
      <c r="AFK21" s="1455"/>
      <c r="AFL21" s="1455"/>
      <c r="AFM21" s="1455"/>
      <c r="AFN21" s="1455"/>
      <c r="AFO21" s="1455"/>
      <c r="AFP21" s="1455"/>
      <c r="AFQ21" s="1455"/>
      <c r="AFR21" s="1455"/>
      <c r="AFS21" s="1455"/>
      <c r="AFT21" s="1455"/>
      <c r="AFU21" s="1455"/>
      <c r="AFV21" s="1455"/>
      <c r="AFW21" s="1455"/>
      <c r="AFX21" s="1455"/>
      <c r="AFY21" s="1455"/>
      <c r="AFZ21" s="1455"/>
      <c r="AGA21" s="1455"/>
      <c r="AGB21" s="1455"/>
      <c r="AGC21" s="1455"/>
      <c r="AGD21" s="1455"/>
      <c r="AGE21" s="1455"/>
      <c r="AGF21" s="1455"/>
      <c r="AGG21" s="1455"/>
      <c r="AGH21" s="1455"/>
      <c r="AGI21" s="1455"/>
      <c r="AGJ21" s="1455"/>
      <c r="AGK21" s="1455"/>
      <c r="AGL21" s="1455"/>
      <c r="AGM21" s="1455"/>
      <c r="AGN21" s="1455"/>
      <c r="AGO21" s="1455"/>
      <c r="AGP21" s="1455"/>
      <c r="AGQ21" s="1455"/>
      <c r="AGR21" s="1455"/>
      <c r="AGS21" s="1455"/>
      <c r="AGT21" s="1455"/>
      <c r="AGU21" s="1455"/>
      <c r="AGV21" s="1455"/>
      <c r="AGW21" s="1455"/>
      <c r="AGX21" s="1455"/>
      <c r="AGY21" s="1455"/>
      <c r="AGZ21" s="1455"/>
      <c r="AHA21" s="1455"/>
      <c r="AHB21" s="1455"/>
      <c r="AHC21" s="1455"/>
      <c r="AHD21" s="1455"/>
      <c r="AHE21" s="1455"/>
      <c r="AHF21" s="1455"/>
      <c r="AHG21" s="1455"/>
      <c r="AHH21" s="1455"/>
      <c r="AHI21" s="1455"/>
      <c r="AHJ21" s="1455"/>
      <c r="AHK21" s="1455"/>
      <c r="AHL21" s="1455"/>
      <c r="AHM21" s="1455"/>
      <c r="AHN21" s="1455"/>
      <c r="AHO21" s="1455"/>
      <c r="AHP21" s="1455"/>
      <c r="AHQ21" s="1455"/>
      <c r="AHR21" s="1455"/>
      <c r="AHS21" s="1455"/>
      <c r="AHT21" s="1455"/>
      <c r="AHU21" s="1455"/>
      <c r="AHV21" s="1455"/>
      <c r="AHW21" s="1455"/>
      <c r="AHX21" s="1455"/>
      <c r="AHY21" s="1455"/>
      <c r="AHZ21" s="1455"/>
      <c r="AIA21" s="1455"/>
      <c r="AIB21" s="1455"/>
      <c r="AIC21" s="1455"/>
      <c r="AID21" s="1455"/>
      <c r="AIE21" s="1455"/>
      <c r="AIF21" s="1455"/>
      <c r="AIG21" s="1455"/>
      <c r="AIH21" s="1455"/>
      <c r="AII21" s="1455"/>
      <c r="AIJ21" s="1455"/>
      <c r="AIK21" s="1455"/>
      <c r="AIL21" s="1455"/>
      <c r="AIM21" s="1455"/>
      <c r="AIN21" s="1455"/>
      <c r="AIO21" s="1455"/>
      <c r="AIP21" s="1455"/>
      <c r="AIQ21" s="1455"/>
      <c r="AIR21" s="1455"/>
      <c r="AIS21" s="1455"/>
      <c r="AIT21" s="1455"/>
      <c r="AIU21" s="1455"/>
      <c r="AIV21" s="1455"/>
      <c r="AIW21" s="1455"/>
      <c r="AIX21" s="1455"/>
      <c r="AIY21" s="1455"/>
      <c r="AIZ21" s="1455"/>
      <c r="AJA21" s="1455"/>
      <c r="AJB21" s="1455"/>
      <c r="AJC21" s="1455"/>
      <c r="AJD21" s="1455"/>
      <c r="AJE21" s="1455"/>
      <c r="AJF21" s="1455"/>
      <c r="AJG21" s="1455"/>
      <c r="AJH21" s="1455"/>
      <c r="AJI21" s="1455"/>
      <c r="AJJ21" s="1455"/>
      <c r="AJK21" s="1455"/>
      <c r="AJL21" s="1455"/>
      <c r="AJM21" s="1455"/>
      <c r="AJN21" s="1455"/>
      <c r="AJO21" s="1455"/>
      <c r="AJP21" s="1455"/>
      <c r="AJQ21" s="1455"/>
      <c r="AJR21" s="1455"/>
      <c r="AJS21" s="1455"/>
      <c r="AJT21" s="1455"/>
      <c r="AJU21" s="1455"/>
      <c r="AJV21" s="1455"/>
      <c r="AJW21" s="1455"/>
      <c r="AJX21" s="1455"/>
      <c r="AJY21" s="1455"/>
      <c r="AJZ21" s="1455"/>
      <c r="AKA21" s="1455"/>
      <c r="AKB21" s="1455"/>
      <c r="AKC21" s="1455"/>
      <c r="AKD21" s="1455"/>
      <c r="AKE21" s="1455"/>
      <c r="AKF21" s="1455"/>
    </row>
    <row r="22" spans="1:968" s="685" customFormat="1">
      <c r="A22" s="707"/>
      <c r="B22" s="742" t="s">
        <v>623</v>
      </c>
      <c r="C22" s="743"/>
      <c r="D22" s="744"/>
      <c r="E22" s="744"/>
      <c r="F22" s="744"/>
      <c r="G22" s="744"/>
      <c r="H22" s="711"/>
      <c r="I22" s="711"/>
      <c r="J22" s="712"/>
      <c r="K22" s="713"/>
      <c r="L22" s="825">
        <v>161691.82119999998</v>
      </c>
      <c r="M22" s="714">
        <f t="shared" si="11"/>
        <v>161691.82119999998</v>
      </c>
      <c r="N22" s="714">
        <v>0</v>
      </c>
      <c r="O22" s="714">
        <f>L22/(1+$B$2)^1</f>
        <v>149992.41298701297</v>
      </c>
      <c r="P22" s="714">
        <f>M22/(1+$B$2)^1</f>
        <v>149992.41298701297</v>
      </c>
      <c r="Q22" s="705"/>
      <c r="R22" s="1380"/>
      <c r="S22" s="745"/>
      <c r="T22" s="745"/>
      <c r="U22" s="745"/>
      <c r="W22" s="1455"/>
      <c r="X22" s="1455"/>
      <c r="Y22" s="1455"/>
      <c r="Z22" s="1455"/>
      <c r="AA22" s="1455"/>
      <c r="AB22" s="1455"/>
      <c r="AC22" s="1455"/>
      <c r="AD22" s="1455"/>
      <c r="AE22" s="1455"/>
      <c r="AF22" s="1455"/>
      <c r="AG22" s="1455"/>
      <c r="AH22" s="1455"/>
      <c r="AI22" s="1455"/>
      <c r="AJ22" s="1455"/>
      <c r="AK22" s="1455"/>
      <c r="AL22" s="1455"/>
      <c r="AM22" s="1455"/>
      <c r="AN22" s="1455"/>
      <c r="AO22" s="1455"/>
      <c r="AP22" s="1455"/>
      <c r="AQ22" s="1455"/>
      <c r="AR22" s="1455"/>
      <c r="AS22" s="1455"/>
      <c r="AT22" s="1455"/>
      <c r="AU22" s="1455"/>
      <c r="AV22" s="1455"/>
      <c r="AW22" s="1455"/>
      <c r="AX22" s="1455"/>
      <c r="AY22" s="1455"/>
      <c r="AZ22" s="1455"/>
      <c r="BA22" s="1455"/>
      <c r="BB22" s="1455"/>
      <c r="BC22" s="1455"/>
      <c r="BD22" s="1455"/>
      <c r="BE22" s="1455"/>
      <c r="BF22" s="1455"/>
      <c r="BG22" s="1455"/>
      <c r="BH22" s="1455"/>
      <c r="BI22" s="1455"/>
      <c r="BJ22" s="1455"/>
      <c r="BK22" s="1455"/>
      <c r="BL22" s="1455"/>
      <c r="BM22" s="1455"/>
      <c r="BN22" s="1455"/>
      <c r="BO22" s="1455"/>
      <c r="BP22" s="1455"/>
      <c r="BQ22" s="1455"/>
      <c r="BR22" s="1455"/>
      <c r="BS22" s="1455"/>
      <c r="BT22" s="1455"/>
      <c r="BU22" s="1455"/>
      <c r="BV22" s="1455"/>
      <c r="BW22" s="1455"/>
      <c r="BX22" s="1455"/>
      <c r="BY22" s="1455"/>
      <c r="BZ22" s="1455"/>
      <c r="CA22" s="1455"/>
      <c r="CB22" s="1455"/>
      <c r="CC22" s="1455"/>
      <c r="CD22" s="1455"/>
      <c r="CE22" s="1455"/>
      <c r="CF22" s="1455"/>
      <c r="CG22" s="1455"/>
      <c r="CH22" s="1455"/>
      <c r="CI22" s="1455"/>
      <c r="CJ22" s="1455"/>
      <c r="CK22" s="1455"/>
      <c r="CL22" s="1455"/>
      <c r="CM22" s="1455"/>
      <c r="CN22" s="1455"/>
      <c r="CO22" s="1455"/>
      <c r="CP22" s="1455"/>
      <c r="CQ22" s="1455"/>
      <c r="CR22" s="1455"/>
      <c r="CS22" s="1455"/>
      <c r="CT22" s="1455"/>
      <c r="CU22" s="1455"/>
      <c r="CV22" s="1455"/>
      <c r="CW22" s="1455"/>
      <c r="CX22" s="1455"/>
      <c r="CY22" s="1455"/>
      <c r="CZ22" s="1455"/>
      <c r="DA22" s="1455"/>
      <c r="DB22" s="1455"/>
      <c r="DC22" s="1455"/>
      <c r="DD22" s="1455"/>
      <c r="DE22" s="1455"/>
      <c r="DF22" s="1455"/>
      <c r="DG22" s="1455"/>
      <c r="DH22" s="1455"/>
      <c r="DI22" s="1455"/>
      <c r="DJ22" s="1455"/>
      <c r="DK22" s="1455"/>
      <c r="DL22" s="1455"/>
      <c r="DM22" s="1455"/>
      <c r="DN22" s="1455"/>
      <c r="DO22" s="1455"/>
      <c r="DP22" s="1455"/>
      <c r="DQ22" s="1455"/>
      <c r="DR22" s="1455"/>
      <c r="DS22" s="1455"/>
      <c r="DT22" s="1455"/>
      <c r="DU22" s="1455"/>
      <c r="DV22" s="1455"/>
      <c r="DW22" s="1455"/>
      <c r="DX22" s="1455"/>
      <c r="DY22" s="1455"/>
      <c r="DZ22" s="1455"/>
      <c r="EA22" s="1455"/>
      <c r="EB22" s="1455"/>
      <c r="EC22" s="1455"/>
      <c r="ED22" s="1455"/>
      <c r="EE22" s="1455"/>
      <c r="EF22" s="1455"/>
      <c r="EG22" s="1455"/>
      <c r="EH22" s="1455"/>
      <c r="EI22" s="1455"/>
      <c r="EJ22" s="1455"/>
      <c r="EK22" s="1455"/>
      <c r="EL22" s="1455"/>
      <c r="EM22" s="1455"/>
      <c r="EN22" s="1455"/>
      <c r="EO22" s="1455"/>
      <c r="EP22" s="1455"/>
      <c r="EQ22" s="1455"/>
      <c r="ER22" s="1455"/>
      <c r="ES22" s="1455"/>
      <c r="ET22" s="1455"/>
      <c r="EU22" s="1455"/>
      <c r="EV22" s="1455"/>
      <c r="EW22" s="1455"/>
      <c r="EX22" s="1455"/>
      <c r="EY22" s="1455"/>
      <c r="EZ22" s="1455"/>
      <c r="FA22" s="1455"/>
      <c r="FB22" s="1455"/>
      <c r="FC22" s="1455"/>
      <c r="FD22" s="1455"/>
      <c r="FE22" s="1455"/>
      <c r="FF22" s="1455"/>
      <c r="FG22" s="1455"/>
      <c r="FH22" s="1455"/>
      <c r="FI22" s="1455"/>
      <c r="FJ22" s="1455"/>
      <c r="FK22" s="1455"/>
      <c r="FL22" s="1455"/>
      <c r="FM22" s="1455"/>
      <c r="FN22" s="1455"/>
      <c r="FO22" s="1455"/>
      <c r="FP22" s="1455"/>
      <c r="FQ22" s="1455"/>
      <c r="FR22" s="1455"/>
      <c r="FS22" s="1455"/>
      <c r="FT22" s="1455"/>
      <c r="FU22" s="1455"/>
      <c r="FV22" s="1455"/>
      <c r="FW22" s="1455"/>
      <c r="FX22" s="1455"/>
      <c r="FY22" s="1455"/>
      <c r="FZ22" s="1455"/>
      <c r="GA22" s="1455"/>
      <c r="GB22" s="1455"/>
      <c r="GC22" s="1455"/>
      <c r="GD22" s="1455"/>
      <c r="GE22" s="1455"/>
      <c r="GF22" s="1455"/>
      <c r="GG22" s="1455"/>
      <c r="GH22" s="1455"/>
      <c r="GI22" s="1455"/>
      <c r="GJ22" s="1455"/>
      <c r="GK22" s="1455"/>
      <c r="GL22" s="1455"/>
      <c r="GM22" s="1455"/>
      <c r="GN22" s="1455"/>
      <c r="GO22" s="1455"/>
      <c r="GP22" s="1455"/>
      <c r="GQ22" s="1455"/>
      <c r="GR22" s="1455"/>
      <c r="GS22" s="1455"/>
      <c r="GT22" s="1455"/>
      <c r="GU22" s="1455"/>
      <c r="GV22" s="1455"/>
      <c r="GW22" s="1455"/>
      <c r="GX22" s="1455"/>
      <c r="GY22" s="1455"/>
      <c r="GZ22" s="1455"/>
      <c r="HA22" s="1455"/>
      <c r="HB22" s="1455"/>
      <c r="HC22" s="1455"/>
      <c r="HD22" s="1455"/>
      <c r="HE22" s="1455"/>
      <c r="HF22" s="1455"/>
      <c r="HG22" s="1455"/>
      <c r="HH22" s="1455"/>
      <c r="HI22" s="1455"/>
      <c r="HJ22" s="1455"/>
      <c r="HK22" s="1455"/>
      <c r="HL22" s="1455"/>
      <c r="HM22" s="1455"/>
      <c r="HN22" s="1455"/>
      <c r="HO22" s="1455"/>
      <c r="HP22" s="1455"/>
      <c r="HQ22" s="1455"/>
      <c r="HR22" s="1455"/>
      <c r="HS22" s="1455"/>
      <c r="HT22" s="1455"/>
      <c r="HU22" s="1455"/>
      <c r="HV22" s="1455"/>
      <c r="HW22" s="1455"/>
      <c r="HX22" s="1455"/>
      <c r="HY22" s="1455"/>
      <c r="HZ22" s="1455"/>
      <c r="IA22" s="1455"/>
      <c r="IB22" s="1455"/>
      <c r="IC22" s="1455"/>
      <c r="ID22" s="1455"/>
      <c r="IE22" s="1455"/>
      <c r="IF22" s="1455"/>
      <c r="IG22" s="1455"/>
      <c r="IH22" s="1455"/>
      <c r="II22" s="1455"/>
      <c r="IJ22" s="1455"/>
      <c r="IK22" s="1455"/>
      <c r="IL22" s="1455"/>
      <c r="IM22" s="1455"/>
      <c r="IN22" s="1455"/>
      <c r="IO22" s="1455"/>
      <c r="IP22" s="1455"/>
      <c r="IQ22" s="1455"/>
      <c r="IR22" s="1455"/>
      <c r="IS22" s="1455"/>
      <c r="IT22" s="1455"/>
      <c r="IU22" s="1455"/>
      <c r="IV22" s="1455"/>
      <c r="IW22" s="1455"/>
      <c r="IX22" s="1455"/>
      <c r="IY22" s="1455"/>
      <c r="IZ22" s="1455"/>
      <c r="JA22" s="1455"/>
      <c r="JB22" s="1455"/>
      <c r="JC22" s="1455"/>
      <c r="JD22" s="1455"/>
      <c r="JE22" s="1455"/>
      <c r="JF22" s="1455"/>
      <c r="JG22" s="1455"/>
      <c r="JH22" s="1455"/>
      <c r="JI22" s="1455"/>
      <c r="JJ22" s="1455"/>
      <c r="JK22" s="1455"/>
      <c r="JL22" s="1455"/>
      <c r="JM22" s="1455"/>
      <c r="JN22" s="1455"/>
      <c r="JO22" s="1455"/>
      <c r="JP22" s="1455"/>
      <c r="JQ22" s="1455"/>
      <c r="JR22" s="1455"/>
      <c r="JS22" s="1455"/>
      <c r="JT22" s="1455"/>
      <c r="JU22" s="1455"/>
      <c r="JV22" s="1455"/>
      <c r="JW22" s="1455"/>
      <c r="JX22" s="1455"/>
      <c r="JY22" s="1455"/>
      <c r="JZ22" s="1455"/>
      <c r="KA22" s="1455"/>
      <c r="KB22" s="1455"/>
      <c r="KC22" s="1455"/>
      <c r="KD22" s="1455"/>
      <c r="KE22" s="1455"/>
      <c r="KF22" s="1455"/>
      <c r="KG22" s="1455"/>
      <c r="KH22" s="1455"/>
      <c r="KI22" s="1455"/>
      <c r="KJ22" s="1455"/>
      <c r="KK22" s="1455"/>
      <c r="KL22" s="1455"/>
      <c r="KM22" s="1455"/>
      <c r="KN22" s="1455"/>
      <c r="KO22" s="1455"/>
      <c r="KP22" s="1455"/>
      <c r="KQ22" s="1455"/>
      <c r="KR22" s="1455"/>
      <c r="KS22" s="1455"/>
      <c r="KT22" s="1455"/>
      <c r="KU22" s="1455"/>
      <c r="KV22" s="1455"/>
      <c r="KW22" s="1455"/>
      <c r="KX22" s="1455"/>
      <c r="KY22" s="1455"/>
      <c r="KZ22" s="1455"/>
      <c r="LA22" s="1455"/>
      <c r="LB22" s="1455"/>
      <c r="LC22" s="1455"/>
      <c r="LD22" s="1455"/>
      <c r="LE22" s="1455"/>
      <c r="LF22" s="1455"/>
      <c r="LG22" s="1455"/>
      <c r="LH22" s="1455"/>
      <c r="LI22" s="1455"/>
      <c r="LJ22" s="1455"/>
      <c r="LK22" s="1455"/>
      <c r="LL22" s="1455"/>
      <c r="LM22" s="1455"/>
      <c r="LN22" s="1455"/>
      <c r="LO22" s="1455"/>
      <c r="LP22" s="1455"/>
      <c r="LQ22" s="1455"/>
      <c r="LR22" s="1455"/>
      <c r="LS22" s="1455"/>
      <c r="LT22" s="1455"/>
      <c r="LU22" s="1455"/>
      <c r="LV22" s="1455"/>
      <c r="LW22" s="1455"/>
      <c r="LX22" s="1455"/>
      <c r="LY22" s="1455"/>
      <c r="LZ22" s="1455"/>
      <c r="MA22" s="1455"/>
      <c r="MB22" s="1455"/>
      <c r="MC22" s="1455"/>
      <c r="MD22" s="1455"/>
      <c r="ME22" s="1455"/>
      <c r="MF22" s="1455"/>
      <c r="MG22" s="1455"/>
      <c r="MH22" s="1455"/>
      <c r="MI22" s="1455"/>
      <c r="MJ22" s="1455"/>
      <c r="MK22" s="1455"/>
      <c r="ML22" s="1455"/>
      <c r="MM22" s="1455"/>
      <c r="MN22" s="1455"/>
      <c r="MO22" s="1455"/>
      <c r="MP22" s="1455"/>
      <c r="MQ22" s="1455"/>
      <c r="MR22" s="1455"/>
      <c r="MS22" s="1455"/>
      <c r="MT22" s="1455"/>
      <c r="MU22" s="1455"/>
      <c r="MV22" s="1455"/>
      <c r="MW22" s="1455"/>
      <c r="MX22" s="1455"/>
      <c r="MY22" s="1455"/>
      <c r="MZ22" s="1455"/>
      <c r="NA22" s="1455"/>
      <c r="NB22" s="1455"/>
      <c r="NC22" s="1455"/>
      <c r="ND22" s="1455"/>
      <c r="NE22" s="1455"/>
      <c r="NF22" s="1455"/>
      <c r="NG22" s="1455"/>
      <c r="NH22" s="1455"/>
      <c r="NI22" s="1455"/>
      <c r="NJ22" s="1455"/>
      <c r="NK22" s="1455"/>
      <c r="NL22" s="1455"/>
      <c r="NM22" s="1455"/>
      <c r="NN22" s="1455"/>
      <c r="NO22" s="1455"/>
      <c r="NP22" s="1455"/>
      <c r="NQ22" s="1455"/>
      <c r="NR22" s="1455"/>
      <c r="NS22" s="1455"/>
      <c r="NT22" s="1455"/>
      <c r="NU22" s="1455"/>
      <c r="NV22" s="1455"/>
      <c r="NW22" s="1455"/>
      <c r="NX22" s="1455"/>
      <c r="NY22" s="1455"/>
      <c r="NZ22" s="1455"/>
      <c r="OA22" s="1455"/>
      <c r="OB22" s="1455"/>
      <c r="OC22" s="1455"/>
      <c r="OD22" s="1455"/>
      <c r="OE22" s="1455"/>
      <c r="OF22" s="1455"/>
      <c r="OG22" s="1455"/>
      <c r="OH22" s="1455"/>
      <c r="OI22" s="1455"/>
      <c r="OJ22" s="1455"/>
      <c r="OK22" s="1455"/>
      <c r="OL22" s="1455"/>
      <c r="OM22" s="1455"/>
      <c r="ON22" s="1455"/>
      <c r="OO22" s="1455"/>
      <c r="OP22" s="1455"/>
      <c r="OQ22" s="1455"/>
      <c r="OR22" s="1455"/>
      <c r="OS22" s="1455"/>
      <c r="OT22" s="1455"/>
      <c r="OU22" s="1455"/>
      <c r="OV22" s="1455"/>
      <c r="OW22" s="1455"/>
      <c r="OX22" s="1455"/>
      <c r="OY22" s="1455"/>
      <c r="OZ22" s="1455"/>
      <c r="PA22" s="1455"/>
      <c r="PB22" s="1455"/>
      <c r="PC22" s="1455"/>
      <c r="PD22" s="1455"/>
      <c r="PE22" s="1455"/>
      <c r="PF22" s="1455"/>
      <c r="PG22" s="1455"/>
      <c r="PH22" s="1455"/>
      <c r="PI22" s="1455"/>
      <c r="PJ22" s="1455"/>
      <c r="PK22" s="1455"/>
      <c r="PL22" s="1455"/>
      <c r="PM22" s="1455"/>
      <c r="PN22" s="1455"/>
      <c r="PO22" s="1455"/>
      <c r="PP22" s="1455"/>
      <c r="PQ22" s="1455"/>
      <c r="PR22" s="1455"/>
      <c r="PS22" s="1455"/>
      <c r="PT22" s="1455"/>
      <c r="PU22" s="1455"/>
      <c r="PV22" s="1455"/>
      <c r="PW22" s="1455"/>
      <c r="PX22" s="1455"/>
      <c r="PY22" s="1455"/>
      <c r="PZ22" s="1455"/>
      <c r="QA22" s="1455"/>
      <c r="QB22" s="1455"/>
      <c r="QC22" s="1455"/>
      <c r="QD22" s="1455"/>
      <c r="QE22" s="1455"/>
      <c r="QF22" s="1455"/>
      <c r="QG22" s="1455"/>
      <c r="QH22" s="1455"/>
      <c r="QI22" s="1455"/>
      <c r="QJ22" s="1455"/>
      <c r="QK22" s="1455"/>
      <c r="QL22" s="1455"/>
      <c r="QM22" s="1455"/>
      <c r="QN22" s="1455"/>
      <c r="QO22" s="1455"/>
      <c r="QP22" s="1455"/>
      <c r="QQ22" s="1455"/>
      <c r="QR22" s="1455"/>
      <c r="QS22" s="1455"/>
      <c r="QT22" s="1455"/>
      <c r="QU22" s="1455"/>
      <c r="QV22" s="1455"/>
      <c r="QW22" s="1455"/>
      <c r="QX22" s="1455"/>
      <c r="QY22" s="1455"/>
      <c r="QZ22" s="1455"/>
      <c r="RA22" s="1455"/>
      <c r="RB22" s="1455"/>
      <c r="RC22" s="1455"/>
      <c r="RD22" s="1455"/>
      <c r="RE22" s="1455"/>
      <c r="RF22" s="1455"/>
      <c r="RG22" s="1455"/>
      <c r="RH22" s="1455"/>
      <c r="RI22" s="1455"/>
      <c r="RJ22" s="1455"/>
      <c r="RK22" s="1455"/>
      <c r="RL22" s="1455"/>
      <c r="RM22" s="1455"/>
      <c r="RN22" s="1455"/>
      <c r="RO22" s="1455"/>
      <c r="RP22" s="1455"/>
      <c r="RQ22" s="1455"/>
      <c r="RR22" s="1455"/>
      <c r="RS22" s="1455"/>
      <c r="RT22" s="1455"/>
      <c r="RU22" s="1455"/>
      <c r="RV22" s="1455"/>
      <c r="RW22" s="1455"/>
      <c r="RX22" s="1455"/>
      <c r="RY22" s="1455"/>
      <c r="RZ22" s="1455"/>
      <c r="SA22" s="1455"/>
      <c r="SB22" s="1455"/>
      <c r="SC22" s="1455"/>
      <c r="SD22" s="1455"/>
      <c r="SE22" s="1455"/>
      <c r="SF22" s="1455"/>
      <c r="SG22" s="1455"/>
      <c r="SH22" s="1455"/>
      <c r="SI22" s="1455"/>
      <c r="SJ22" s="1455"/>
      <c r="SK22" s="1455"/>
      <c r="SL22" s="1455"/>
      <c r="SM22" s="1455"/>
      <c r="SN22" s="1455"/>
      <c r="SO22" s="1455"/>
      <c r="SP22" s="1455"/>
      <c r="SQ22" s="1455"/>
      <c r="SR22" s="1455"/>
      <c r="SS22" s="1455"/>
      <c r="ST22" s="1455"/>
      <c r="SU22" s="1455"/>
      <c r="SV22" s="1455"/>
      <c r="SW22" s="1455"/>
      <c r="SX22" s="1455"/>
      <c r="SY22" s="1455"/>
      <c r="SZ22" s="1455"/>
      <c r="TA22" s="1455"/>
      <c r="TB22" s="1455"/>
      <c r="TC22" s="1455"/>
      <c r="TD22" s="1455"/>
      <c r="TE22" s="1455"/>
      <c r="TF22" s="1455"/>
      <c r="TG22" s="1455"/>
      <c r="TH22" s="1455"/>
      <c r="TI22" s="1455"/>
      <c r="TJ22" s="1455"/>
      <c r="TK22" s="1455"/>
      <c r="TL22" s="1455"/>
      <c r="TM22" s="1455"/>
      <c r="TN22" s="1455"/>
      <c r="TO22" s="1455"/>
      <c r="TP22" s="1455"/>
      <c r="TQ22" s="1455"/>
      <c r="TR22" s="1455"/>
      <c r="TS22" s="1455"/>
      <c r="TT22" s="1455"/>
      <c r="TU22" s="1455"/>
      <c r="TV22" s="1455"/>
      <c r="TW22" s="1455"/>
      <c r="TX22" s="1455"/>
      <c r="TY22" s="1455"/>
      <c r="TZ22" s="1455"/>
      <c r="UA22" s="1455"/>
      <c r="UB22" s="1455"/>
      <c r="UC22" s="1455"/>
      <c r="UD22" s="1455"/>
      <c r="UE22" s="1455"/>
      <c r="UF22" s="1455"/>
      <c r="UG22" s="1455"/>
      <c r="UH22" s="1455"/>
      <c r="UI22" s="1455"/>
      <c r="UJ22" s="1455"/>
      <c r="UK22" s="1455"/>
      <c r="UL22" s="1455"/>
      <c r="UM22" s="1455"/>
      <c r="UN22" s="1455"/>
      <c r="UO22" s="1455"/>
      <c r="UP22" s="1455"/>
      <c r="UQ22" s="1455"/>
      <c r="UR22" s="1455"/>
      <c r="US22" s="1455"/>
      <c r="UT22" s="1455"/>
      <c r="UU22" s="1455"/>
      <c r="UV22" s="1455"/>
      <c r="UW22" s="1455"/>
      <c r="UX22" s="1455"/>
      <c r="UY22" s="1455"/>
      <c r="UZ22" s="1455"/>
      <c r="VA22" s="1455"/>
      <c r="VB22" s="1455"/>
      <c r="VC22" s="1455"/>
      <c r="VD22" s="1455"/>
      <c r="VE22" s="1455"/>
      <c r="VF22" s="1455"/>
      <c r="VG22" s="1455"/>
      <c r="VH22" s="1455"/>
      <c r="VI22" s="1455"/>
      <c r="VJ22" s="1455"/>
      <c r="VK22" s="1455"/>
      <c r="VL22" s="1455"/>
      <c r="VM22" s="1455"/>
      <c r="VN22" s="1455"/>
      <c r="VO22" s="1455"/>
      <c r="VP22" s="1455"/>
      <c r="VQ22" s="1455"/>
      <c r="VR22" s="1455"/>
      <c r="VS22" s="1455"/>
      <c r="VT22" s="1455"/>
      <c r="VU22" s="1455"/>
      <c r="VV22" s="1455"/>
      <c r="VW22" s="1455"/>
      <c r="VX22" s="1455"/>
      <c r="VY22" s="1455"/>
      <c r="VZ22" s="1455"/>
      <c r="WA22" s="1455"/>
      <c r="WB22" s="1455"/>
      <c r="WC22" s="1455"/>
      <c r="WD22" s="1455"/>
      <c r="WE22" s="1455"/>
      <c r="WF22" s="1455"/>
      <c r="WG22" s="1455"/>
      <c r="WH22" s="1455"/>
      <c r="WI22" s="1455"/>
      <c r="WJ22" s="1455"/>
      <c r="WK22" s="1455"/>
      <c r="WL22" s="1455"/>
      <c r="WM22" s="1455"/>
      <c r="WN22" s="1455"/>
      <c r="WO22" s="1455"/>
      <c r="WP22" s="1455"/>
      <c r="WQ22" s="1455"/>
      <c r="WR22" s="1455"/>
      <c r="WS22" s="1455"/>
      <c r="WT22" s="1455"/>
      <c r="WU22" s="1455"/>
      <c r="WV22" s="1455"/>
      <c r="WW22" s="1455"/>
      <c r="WX22" s="1455"/>
      <c r="WY22" s="1455"/>
      <c r="WZ22" s="1455"/>
      <c r="XA22" s="1455"/>
      <c r="XB22" s="1455"/>
      <c r="XC22" s="1455"/>
      <c r="XD22" s="1455"/>
      <c r="XE22" s="1455"/>
      <c r="XF22" s="1455"/>
      <c r="XG22" s="1455"/>
      <c r="XH22" s="1455"/>
      <c r="XI22" s="1455"/>
      <c r="XJ22" s="1455"/>
      <c r="XK22" s="1455"/>
      <c r="XL22" s="1455"/>
      <c r="XM22" s="1455"/>
      <c r="XN22" s="1455"/>
      <c r="XO22" s="1455"/>
      <c r="XP22" s="1455"/>
      <c r="XQ22" s="1455"/>
      <c r="XR22" s="1455"/>
      <c r="XS22" s="1455"/>
      <c r="XT22" s="1455"/>
      <c r="XU22" s="1455"/>
      <c r="XV22" s="1455"/>
      <c r="XW22" s="1455"/>
      <c r="XX22" s="1455"/>
      <c r="XY22" s="1455"/>
      <c r="XZ22" s="1455"/>
      <c r="YA22" s="1455"/>
      <c r="YB22" s="1455"/>
      <c r="YC22" s="1455"/>
      <c r="YD22" s="1455"/>
      <c r="YE22" s="1455"/>
      <c r="YF22" s="1455"/>
      <c r="YG22" s="1455"/>
      <c r="YH22" s="1455"/>
      <c r="YI22" s="1455"/>
      <c r="YJ22" s="1455"/>
      <c r="YK22" s="1455"/>
      <c r="YL22" s="1455"/>
      <c r="YM22" s="1455"/>
      <c r="YN22" s="1455"/>
      <c r="YO22" s="1455"/>
      <c r="YP22" s="1455"/>
      <c r="YQ22" s="1455"/>
      <c r="YR22" s="1455"/>
      <c r="YS22" s="1455"/>
      <c r="YT22" s="1455"/>
      <c r="YU22" s="1455"/>
      <c r="YV22" s="1455"/>
      <c r="YW22" s="1455"/>
      <c r="YX22" s="1455"/>
      <c r="YY22" s="1455"/>
      <c r="YZ22" s="1455"/>
      <c r="ZA22" s="1455"/>
      <c r="ZB22" s="1455"/>
      <c r="ZC22" s="1455"/>
      <c r="ZD22" s="1455"/>
      <c r="ZE22" s="1455"/>
      <c r="ZF22" s="1455"/>
      <c r="ZG22" s="1455"/>
      <c r="ZH22" s="1455"/>
      <c r="ZI22" s="1455"/>
      <c r="ZJ22" s="1455"/>
      <c r="ZK22" s="1455"/>
      <c r="ZL22" s="1455"/>
      <c r="ZM22" s="1455"/>
      <c r="ZN22" s="1455"/>
      <c r="ZO22" s="1455"/>
      <c r="ZP22" s="1455"/>
      <c r="ZQ22" s="1455"/>
      <c r="ZR22" s="1455"/>
      <c r="ZS22" s="1455"/>
      <c r="ZT22" s="1455"/>
      <c r="ZU22" s="1455"/>
      <c r="ZV22" s="1455"/>
      <c r="ZW22" s="1455"/>
      <c r="ZX22" s="1455"/>
      <c r="ZY22" s="1455"/>
      <c r="ZZ22" s="1455"/>
      <c r="AAA22" s="1455"/>
      <c r="AAB22" s="1455"/>
      <c r="AAC22" s="1455"/>
      <c r="AAD22" s="1455"/>
      <c r="AAE22" s="1455"/>
      <c r="AAF22" s="1455"/>
      <c r="AAG22" s="1455"/>
      <c r="AAH22" s="1455"/>
      <c r="AAI22" s="1455"/>
      <c r="AAJ22" s="1455"/>
      <c r="AAK22" s="1455"/>
      <c r="AAL22" s="1455"/>
      <c r="AAM22" s="1455"/>
      <c r="AAN22" s="1455"/>
      <c r="AAO22" s="1455"/>
      <c r="AAP22" s="1455"/>
      <c r="AAQ22" s="1455"/>
      <c r="AAR22" s="1455"/>
      <c r="AAS22" s="1455"/>
      <c r="AAT22" s="1455"/>
      <c r="AAU22" s="1455"/>
      <c r="AAV22" s="1455"/>
      <c r="AAW22" s="1455"/>
      <c r="AAX22" s="1455"/>
      <c r="AAY22" s="1455"/>
      <c r="AAZ22" s="1455"/>
      <c r="ABA22" s="1455"/>
      <c r="ABB22" s="1455"/>
      <c r="ABC22" s="1455"/>
      <c r="ABD22" s="1455"/>
      <c r="ABE22" s="1455"/>
      <c r="ABF22" s="1455"/>
      <c r="ABG22" s="1455"/>
      <c r="ABH22" s="1455"/>
      <c r="ABI22" s="1455"/>
      <c r="ABJ22" s="1455"/>
      <c r="ABK22" s="1455"/>
      <c r="ABL22" s="1455"/>
      <c r="ABM22" s="1455"/>
      <c r="ABN22" s="1455"/>
      <c r="ABO22" s="1455"/>
      <c r="ABP22" s="1455"/>
      <c r="ABQ22" s="1455"/>
      <c r="ABR22" s="1455"/>
      <c r="ABS22" s="1455"/>
      <c r="ABT22" s="1455"/>
      <c r="ABU22" s="1455"/>
      <c r="ABV22" s="1455"/>
      <c r="ABW22" s="1455"/>
      <c r="ABX22" s="1455"/>
      <c r="ABY22" s="1455"/>
      <c r="ABZ22" s="1455"/>
      <c r="ACA22" s="1455"/>
      <c r="ACB22" s="1455"/>
      <c r="ACC22" s="1455"/>
      <c r="ACD22" s="1455"/>
      <c r="ACE22" s="1455"/>
      <c r="ACF22" s="1455"/>
      <c r="ACG22" s="1455"/>
      <c r="ACH22" s="1455"/>
      <c r="ACI22" s="1455"/>
      <c r="ACJ22" s="1455"/>
      <c r="ACK22" s="1455"/>
      <c r="ACL22" s="1455"/>
      <c r="ACM22" s="1455"/>
      <c r="ACN22" s="1455"/>
      <c r="ACO22" s="1455"/>
      <c r="ACP22" s="1455"/>
      <c r="ACQ22" s="1455"/>
      <c r="ACR22" s="1455"/>
      <c r="ACS22" s="1455"/>
      <c r="ACT22" s="1455"/>
      <c r="ACU22" s="1455"/>
      <c r="ACV22" s="1455"/>
      <c r="ACW22" s="1455"/>
      <c r="ACX22" s="1455"/>
      <c r="ACY22" s="1455"/>
      <c r="ACZ22" s="1455"/>
      <c r="ADA22" s="1455"/>
      <c r="ADB22" s="1455"/>
      <c r="ADC22" s="1455"/>
      <c r="ADD22" s="1455"/>
      <c r="ADE22" s="1455"/>
      <c r="ADF22" s="1455"/>
      <c r="ADG22" s="1455"/>
      <c r="ADH22" s="1455"/>
      <c r="ADI22" s="1455"/>
      <c r="ADJ22" s="1455"/>
      <c r="ADK22" s="1455"/>
      <c r="ADL22" s="1455"/>
      <c r="ADM22" s="1455"/>
      <c r="ADN22" s="1455"/>
      <c r="ADO22" s="1455"/>
      <c r="ADP22" s="1455"/>
      <c r="ADQ22" s="1455"/>
      <c r="ADR22" s="1455"/>
      <c r="ADS22" s="1455"/>
      <c r="ADT22" s="1455"/>
      <c r="ADU22" s="1455"/>
      <c r="ADV22" s="1455"/>
      <c r="ADW22" s="1455"/>
      <c r="ADX22" s="1455"/>
      <c r="ADY22" s="1455"/>
      <c r="ADZ22" s="1455"/>
      <c r="AEA22" s="1455"/>
      <c r="AEB22" s="1455"/>
      <c r="AEC22" s="1455"/>
      <c r="AED22" s="1455"/>
      <c r="AEE22" s="1455"/>
      <c r="AEF22" s="1455"/>
      <c r="AEG22" s="1455"/>
      <c r="AEH22" s="1455"/>
      <c r="AEI22" s="1455"/>
      <c r="AEJ22" s="1455"/>
      <c r="AEK22" s="1455"/>
      <c r="AEL22" s="1455"/>
      <c r="AEM22" s="1455"/>
      <c r="AEN22" s="1455"/>
      <c r="AEO22" s="1455"/>
      <c r="AEP22" s="1455"/>
      <c r="AEQ22" s="1455"/>
      <c r="AER22" s="1455"/>
      <c r="AES22" s="1455"/>
      <c r="AET22" s="1455"/>
      <c r="AEU22" s="1455"/>
      <c r="AEV22" s="1455"/>
      <c r="AEW22" s="1455"/>
      <c r="AEX22" s="1455"/>
      <c r="AEY22" s="1455"/>
      <c r="AEZ22" s="1455"/>
      <c r="AFA22" s="1455"/>
      <c r="AFB22" s="1455"/>
      <c r="AFC22" s="1455"/>
      <c r="AFD22" s="1455"/>
      <c r="AFE22" s="1455"/>
      <c r="AFF22" s="1455"/>
      <c r="AFG22" s="1455"/>
      <c r="AFH22" s="1455"/>
      <c r="AFI22" s="1455"/>
      <c r="AFJ22" s="1455"/>
      <c r="AFK22" s="1455"/>
      <c r="AFL22" s="1455"/>
      <c r="AFM22" s="1455"/>
      <c r="AFN22" s="1455"/>
      <c r="AFO22" s="1455"/>
      <c r="AFP22" s="1455"/>
      <c r="AFQ22" s="1455"/>
      <c r="AFR22" s="1455"/>
      <c r="AFS22" s="1455"/>
      <c r="AFT22" s="1455"/>
      <c r="AFU22" s="1455"/>
      <c r="AFV22" s="1455"/>
      <c r="AFW22" s="1455"/>
      <c r="AFX22" s="1455"/>
      <c r="AFY22" s="1455"/>
      <c r="AFZ22" s="1455"/>
      <c r="AGA22" s="1455"/>
      <c r="AGB22" s="1455"/>
      <c r="AGC22" s="1455"/>
      <c r="AGD22" s="1455"/>
      <c r="AGE22" s="1455"/>
      <c r="AGF22" s="1455"/>
      <c r="AGG22" s="1455"/>
      <c r="AGH22" s="1455"/>
      <c r="AGI22" s="1455"/>
      <c r="AGJ22" s="1455"/>
      <c r="AGK22" s="1455"/>
      <c r="AGL22" s="1455"/>
      <c r="AGM22" s="1455"/>
      <c r="AGN22" s="1455"/>
      <c r="AGO22" s="1455"/>
      <c r="AGP22" s="1455"/>
      <c r="AGQ22" s="1455"/>
      <c r="AGR22" s="1455"/>
      <c r="AGS22" s="1455"/>
      <c r="AGT22" s="1455"/>
      <c r="AGU22" s="1455"/>
      <c r="AGV22" s="1455"/>
      <c r="AGW22" s="1455"/>
      <c r="AGX22" s="1455"/>
      <c r="AGY22" s="1455"/>
      <c r="AGZ22" s="1455"/>
      <c r="AHA22" s="1455"/>
      <c r="AHB22" s="1455"/>
      <c r="AHC22" s="1455"/>
      <c r="AHD22" s="1455"/>
      <c r="AHE22" s="1455"/>
      <c r="AHF22" s="1455"/>
      <c r="AHG22" s="1455"/>
      <c r="AHH22" s="1455"/>
      <c r="AHI22" s="1455"/>
      <c r="AHJ22" s="1455"/>
      <c r="AHK22" s="1455"/>
      <c r="AHL22" s="1455"/>
      <c r="AHM22" s="1455"/>
      <c r="AHN22" s="1455"/>
      <c r="AHO22" s="1455"/>
      <c r="AHP22" s="1455"/>
      <c r="AHQ22" s="1455"/>
      <c r="AHR22" s="1455"/>
      <c r="AHS22" s="1455"/>
      <c r="AHT22" s="1455"/>
      <c r="AHU22" s="1455"/>
      <c r="AHV22" s="1455"/>
      <c r="AHW22" s="1455"/>
      <c r="AHX22" s="1455"/>
      <c r="AHY22" s="1455"/>
      <c r="AHZ22" s="1455"/>
      <c r="AIA22" s="1455"/>
      <c r="AIB22" s="1455"/>
      <c r="AIC22" s="1455"/>
      <c r="AID22" s="1455"/>
      <c r="AIE22" s="1455"/>
      <c r="AIF22" s="1455"/>
      <c r="AIG22" s="1455"/>
      <c r="AIH22" s="1455"/>
      <c r="AII22" s="1455"/>
      <c r="AIJ22" s="1455"/>
      <c r="AIK22" s="1455"/>
      <c r="AIL22" s="1455"/>
      <c r="AIM22" s="1455"/>
      <c r="AIN22" s="1455"/>
      <c r="AIO22" s="1455"/>
      <c r="AIP22" s="1455"/>
      <c r="AIQ22" s="1455"/>
      <c r="AIR22" s="1455"/>
      <c r="AIS22" s="1455"/>
      <c r="AIT22" s="1455"/>
      <c r="AIU22" s="1455"/>
      <c r="AIV22" s="1455"/>
      <c r="AIW22" s="1455"/>
      <c r="AIX22" s="1455"/>
      <c r="AIY22" s="1455"/>
      <c r="AIZ22" s="1455"/>
      <c r="AJA22" s="1455"/>
      <c r="AJB22" s="1455"/>
      <c r="AJC22" s="1455"/>
      <c r="AJD22" s="1455"/>
      <c r="AJE22" s="1455"/>
      <c r="AJF22" s="1455"/>
      <c r="AJG22" s="1455"/>
      <c r="AJH22" s="1455"/>
      <c r="AJI22" s="1455"/>
      <c r="AJJ22" s="1455"/>
      <c r="AJK22" s="1455"/>
      <c r="AJL22" s="1455"/>
      <c r="AJM22" s="1455"/>
      <c r="AJN22" s="1455"/>
      <c r="AJO22" s="1455"/>
      <c r="AJP22" s="1455"/>
      <c r="AJQ22" s="1455"/>
      <c r="AJR22" s="1455"/>
      <c r="AJS22" s="1455"/>
      <c r="AJT22" s="1455"/>
      <c r="AJU22" s="1455"/>
      <c r="AJV22" s="1455"/>
      <c r="AJW22" s="1455"/>
      <c r="AJX22" s="1455"/>
      <c r="AJY22" s="1455"/>
      <c r="AJZ22" s="1455"/>
      <c r="AKA22" s="1455"/>
      <c r="AKB22" s="1455"/>
      <c r="AKC22" s="1455"/>
      <c r="AKD22" s="1455"/>
      <c r="AKE22" s="1455"/>
      <c r="AKF22" s="1455"/>
    </row>
    <row r="23" spans="1:968" s="685" customFormat="1">
      <c r="A23" s="707"/>
      <c r="B23" s="746" t="s">
        <v>624</v>
      </c>
      <c r="C23" s="747"/>
      <c r="D23" s="744"/>
      <c r="E23" s="744"/>
      <c r="F23" s="748"/>
      <c r="G23" s="711"/>
      <c r="H23" s="711"/>
      <c r="I23" s="711"/>
      <c r="J23" s="712"/>
      <c r="K23" s="713"/>
      <c r="L23" s="825">
        <v>48328.74</v>
      </c>
      <c r="M23" s="714">
        <f t="shared" si="11"/>
        <v>48328.74</v>
      </c>
      <c r="N23" s="714">
        <v>0</v>
      </c>
      <c r="O23" s="714">
        <f t="shared" ref="O23:O43" si="12">L23/(1+$B$2)^1</f>
        <v>44831.855287569568</v>
      </c>
      <c r="P23" s="714">
        <f t="shared" ref="P23:P43" si="13">M23/(1+$B$2)^1</f>
        <v>44831.855287569568</v>
      </c>
      <c r="Q23" s="705"/>
      <c r="R23" s="1380"/>
      <c r="S23" s="745"/>
      <c r="T23" s="745"/>
      <c r="U23" s="745"/>
      <c r="W23" s="1455"/>
      <c r="X23" s="1455"/>
      <c r="Y23" s="1455"/>
      <c r="Z23" s="1455"/>
      <c r="AA23" s="1455"/>
      <c r="AB23" s="1455"/>
      <c r="AC23" s="1455"/>
      <c r="AD23" s="1455"/>
      <c r="AE23" s="1455"/>
      <c r="AF23" s="1455"/>
      <c r="AG23" s="1455"/>
      <c r="AH23" s="1455"/>
      <c r="AI23" s="1455"/>
      <c r="AJ23" s="1455"/>
      <c r="AK23" s="1455"/>
      <c r="AL23" s="1455"/>
      <c r="AM23" s="1455"/>
      <c r="AN23" s="1455"/>
      <c r="AO23" s="1455"/>
      <c r="AP23" s="1455"/>
      <c r="AQ23" s="1455"/>
      <c r="AR23" s="1455"/>
      <c r="AS23" s="1455"/>
      <c r="AT23" s="1455"/>
      <c r="AU23" s="1455"/>
      <c r="AV23" s="1455"/>
      <c r="AW23" s="1455"/>
      <c r="AX23" s="1455"/>
      <c r="AY23" s="1455"/>
      <c r="AZ23" s="1455"/>
      <c r="BA23" s="1455"/>
      <c r="BB23" s="1455"/>
      <c r="BC23" s="1455"/>
      <c r="BD23" s="1455"/>
      <c r="BE23" s="1455"/>
      <c r="BF23" s="1455"/>
      <c r="BG23" s="1455"/>
      <c r="BH23" s="1455"/>
      <c r="BI23" s="1455"/>
      <c r="BJ23" s="1455"/>
      <c r="BK23" s="1455"/>
      <c r="BL23" s="1455"/>
      <c r="BM23" s="1455"/>
      <c r="BN23" s="1455"/>
      <c r="BO23" s="1455"/>
      <c r="BP23" s="1455"/>
      <c r="BQ23" s="1455"/>
      <c r="BR23" s="1455"/>
      <c r="BS23" s="1455"/>
      <c r="BT23" s="1455"/>
      <c r="BU23" s="1455"/>
      <c r="BV23" s="1455"/>
      <c r="BW23" s="1455"/>
      <c r="BX23" s="1455"/>
      <c r="BY23" s="1455"/>
      <c r="BZ23" s="1455"/>
      <c r="CA23" s="1455"/>
      <c r="CB23" s="1455"/>
      <c r="CC23" s="1455"/>
      <c r="CD23" s="1455"/>
      <c r="CE23" s="1455"/>
      <c r="CF23" s="1455"/>
      <c r="CG23" s="1455"/>
      <c r="CH23" s="1455"/>
      <c r="CI23" s="1455"/>
      <c r="CJ23" s="1455"/>
      <c r="CK23" s="1455"/>
      <c r="CL23" s="1455"/>
      <c r="CM23" s="1455"/>
      <c r="CN23" s="1455"/>
      <c r="CO23" s="1455"/>
      <c r="CP23" s="1455"/>
      <c r="CQ23" s="1455"/>
      <c r="CR23" s="1455"/>
      <c r="CS23" s="1455"/>
      <c r="CT23" s="1455"/>
      <c r="CU23" s="1455"/>
      <c r="CV23" s="1455"/>
      <c r="CW23" s="1455"/>
      <c r="CX23" s="1455"/>
      <c r="CY23" s="1455"/>
      <c r="CZ23" s="1455"/>
      <c r="DA23" s="1455"/>
      <c r="DB23" s="1455"/>
      <c r="DC23" s="1455"/>
      <c r="DD23" s="1455"/>
      <c r="DE23" s="1455"/>
      <c r="DF23" s="1455"/>
      <c r="DG23" s="1455"/>
      <c r="DH23" s="1455"/>
      <c r="DI23" s="1455"/>
      <c r="DJ23" s="1455"/>
      <c r="DK23" s="1455"/>
      <c r="DL23" s="1455"/>
      <c r="DM23" s="1455"/>
      <c r="DN23" s="1455"/>
      <c r="DO23" s="1455"/>
      <c r="DP23" s="1455"/>
      <c r="DQ23" s="1455"/>
      <c r="DR23" s="1455"/>
      <c r="DS23" s="1455"/>
      <c r="DT23" s="1455"/>
      <c r="DU23" s="1455"/>
      <c r="DV23" s="1455"/>
      <c r="DW23" s="1455"/>
      <c r="DX23" s="1455"/>
      <c r="DY23" s="1455"/>
      <c r="DZ23" s="1455"/>
      <c r="EA23" s="1455"/>
      <c r="EB23" s="1455"/>
      <c r="EC23" s="1455"/>
      <c r="ED23" s="1455"/>
      <c r="EE23" s="1455"/>
      <c r="EF23" s="1455"/>
      <c r="EG23" s="1455"/>
      <c r="EH23" s="1455"/>
      <c r="EI23" s="1455"/>
      <c r="EJ23" s="1455"/>
      <c r="EK23" s="1455"/>
      <c r="EL23" s="1455"/>
      <c r="EM23" s="1455"/>
      <c r="EN23" s="1455"/>
      <c r="EO23" s="1455"/>
      <c r="EP23" s="1455"/>
      <c r="EQ23" s="1455"/>
      <c r="ER23" s="1455"/>
      <c r="ES23" s="1455"/>
      <c r="ET23" s="1455"/>
      <c r="EU23" s="1455"/>
      <c r="EV23" s="1455"/>
      <c r="EW23" s="1455"/>
      <c r="EX23" s="1455"/>
      <c r="EY23" s="1455"/>
      <c r="EZ23" s="1455"/>
      <c r="FA23" s="1455"/>
      <c r="FB23" s="1455"/>
      <c r="FC23" s="1455"/>
      <c r="FD23" s="1455"/>
      <c r="FE23" s="1455"/>
      <c r="FF23" s="1455"/>
      <c r="FG23" s="1455"/>
      <c r="FH23" s="1455"/>
      <c r="FI23" s="1455"/>
      <c r="FJ23" s="1455"/>
      <c r="FK23" s="1455"/>
      <c r="FL23" s="1455"/>
      <c r="FM23" s="1455"/>
      <c r="FN23" s="1455"/>
      <c r="FO23" s="1455"/>
      <c r="FP23" s="1455"/>
      <c r="FQ23" s="1455"/>
      <c r="FR23" s="1455"/>
      <c r="FS23" s="1455"/>
      <c r="FT23" s="1455"/>
      <c r="FU23" s="1455"/>
      <c r="FV23" s="1455"/>
      <c r="FW23" s="1455"/>
      <c r="FX23" s="1455"/>
      <c r="FY23" s="1455"/>
      <c r="FZ23" s="1455"/>
      <c r="GA23" s="1455"/>
      <c r="GB23" s="1455"/>
      <c r="GC23" s="1455"/>
      <c r="GD23" s="1455"/>
      <c r="GE23" s="1455"/>
      <c r="GF23" s="1455"/>
      <c r="GG23" s="1455"/>
      <c r="GH23" s="1455"/>
      <c r="GI23" s="1455"/>
      <c r="GJ23" s="1455"/>
      <c r="GK23" s="1455"/>
      <c r="GL23" s="1455"/>
      <c r="GM23" s="1455"/>
      <c r="GN23" s="1455"/>
      <c r="GO23" s="1455"/>
      <c r="GP23" s="1455"/>
      <c r="GQ23" s="1455"/>
      <c r="GR23" s="1455"/>
      <c r="GS23" s="1455"/>
      <c r="GT23" s="1455"/>
      <c r="GU23" s="1455"/>
      <c r="GV23" s="1455"/>
      <c r="GW23" s="1455"/>
      <c r="GX23" s="1455"/>
      <c r="GY23" s="1455"/>
      <c r="GZ23" s="1455"/>
      <c r="HA23" s="1455"/>
      <c r="HB23" s="1455"/>
      <c r="HC23" s="1455"/>
      <c r="HD23" s="1455"/>
      <c r="HE23" s="1455"/>
      <c r="HF23" s="1455"/>
      <c r="HG23" s="1455"/>
      <c r="HH23" s="1455"/>
      <c r="HI23" s="1455"/>
      <c r="HJ23" s="1455"/>
      <c r="HK23" s="1455"/>
      <c r="HL23" s="1455"/>
      <c r="HM23" s="1455"/>
      <c r="HN23" s="1455"/>
      <c r="HO23" s="1455"/>
      <c r="HP23" s="1455"/>
      <c r="HQ23" s="1455"/>
      <c r="HR23" s="1455"/>
      <c r="HS23" s="1455"/>
      <c r="HT23" s="1455"/>
      <c r="HU23" s="1455"/>
      <c r="HV23" s="1455"/>
      <c r="HW23" s="1455"/>
      <c r="HX23" s="1455"/>
      <c r="HY23" s="1455"/>
      <c r="HZ23" s="1455"/>
      <c r="IA23" s="1455"/>
      <c r="IB23" s="1455"/>
      <c r="IC23" s="1455"/>
      <c r="ID23" s="1455"/>
      <c r="IE23" s="1455"/>
      <c r="IF23" s="1455"/>
      <c r="IG23" s="1455"/>
      <c r="IH23" s="1455"/>
      <c r="II23" s="1455"/>
      <c r="IJ23" s="1455"/>
      <c r="IK23" s="1455"/>
      <c r="IL23" s="1455"/>
      <c r="IM23" s="1455"/>
      <c r="IN23" s="1455"/>
      <c r="IO23" s="1455"/>
      <c r="IP23" s="1455"/>
      <c r="IQ23" s="1455"/>
      <c r="IR23" s="1455"/>
      <c r="IS23" s="1455"/>
      <c r="IT23" s="1455"/>
      <c r="IU23" s="1455"/>
      <c r="IV23" s="1455"/>
      <c r="IW23" s="1455"/>
      <c r="IX23" s="1455"/>
      <c r="IY23" s="1455"/>
      <c r="IZ23" s="1455"/>
      <c r="JA23" s="1455"/>
      <c r="JB23" s="1455"/>
      <c r="JC23" s="1455"/>
      <c r="JD23" s="1455"/>
      <c r="JE23" s="1455"/>
      <c r="JF23" s="1455"/>
      <c r="JG23" s="1455"/>
      <c r="JH23" s="1455"/>
      <c r="JI23" s="1455"/>
      <c r="JJ23" s="1455"/>
      <c r="JK23" s="1455"/>
      <c r="JL23" s="1455"/>
      <c r="JM23" s="1455"/>
      <c r="JN23" s="1455"/>
      <c r="JO23" s="1455"/>
      <c r="JP23" s="1455"/>
      <c r="JQ23" s="1455"/>
      <c r="JR23" s="1455"/>
      <c r="JS23" s="1455"/>
      <c r="JT23" s="1455"/>
      <c r="JU23" s="1455"/>
      <c r="JV23" s="1455"/>
      <c r="JW23" s="1455"/>
      <c r="JX23" s="1455"/>
      <c r="JY23" s="1455"/>
      <c r="JZ23" s="1455"/>
      <c r="KA23" s="1455"/>
      <c r="KB23" s="1455"/>
      <c r="KC23" s="1455"/>
      <c r="KD23" s="1455"/>
      <c r="KE23" s="1455"/>
      <c r="KF23" s="1455"/>
      <c r="KG23" s="1455"/>
      <c r="KH23" s="1455"/>
      <c r="KI23" s="1455"/>
      <c r="KJ23" s="1455"/>
      <c r="KK23" s="1455"/>
      <c r="KL23" s="1455"/>
      <c r="KM23" s="1455"/>
      <c r="KN23" s="1455"/>
      <c r="KO23" s="1455"/>
      <c r="KP23" s="1455"/>
      <c r="KQ23" s="1455"/>
      <c r="KR23" s="1455"/>
      <c r="KS23" s="1455"/>
      <c r="KT23" s="1455"/>
      <c r="KU23" s="1455"/>
      <c r="KV23" s="1455"/>
      <c r="KW23" s="1455"/>
      <c r="KX23" s="1455"/>
      <c r="KY23" s="1455"/>
      <c r="KZ23" s="1455"/>
      <c r="LA23" s="1455"/>
      <c r="LB23" s="1455"/>
      <c r="LC23" s="1455"/>
      <c r="LD23" s="1455"/>
      <c r="LE23" s="1455"/>
      <c r="LF23" s="1455"/>
      <c r="LG23" s="1455"/>
      <c r="LH23" s="1455"/>
      <c r="LI23" s="1455"/>
      <c r="LJ23" s="1455"/>
      <c r="LK23" s="1455"/>
      <c r="LL23" s="1455"/>
      <c r="LM23" s="1455"/>
      <c r="LN23" s="1455"/>
      <c r="LO23" s="1455"/>
      <c r="LP23" s="1455"/>
      <c r="LQ23" s="1455"/>
      <c r="LR23" s="1455"/>
      <c r="LS23" s="1455"/>
      <c r="LT23" s="1455"/>
      <c r="LU23" s="1455"/>
      <c r="LV23" s="1455"/>
      <c r="LW23" s="1455"/>
      <c r="LX23" s="1455"/>
      <c r="LY23" s="1455"/>
      <c r="LZ23" s="1455"/>
      <c r="MA23" s="1455"/>
      <c r="MB23" s="1455"/>
      <c r="MC23" s="1455"/>
      <c r="MD23" s="1455"/>
      <c r="ME23" s="1455"/>
      <c r="MF23" s="1455"/>
      <c r="MG23" s="1455"/>
      <c r="MH23" s="1455"/>
      <c r="MI23" s="1455"/>
      <c r="MJ23" s="1455"/>
      <c r="MK23" s="1455"/>
      <c r="ML23" s="1455"/>
      <c r="MM23" s="1455"/>
      <c r="MN23" s="1455"/>
      <c r="MO23" s="1455"/>
      <c r="MP23" s="1455"/>
      <c r="MQ23" s="1455"/>
      <c r="MR23" s="1455"/>
      <c r="MS23" s="1455"/>
      <c r="MT23" s="1455"/>
      <c r="MU23" s="1455"/>
      <c r="MV23" s="1455"/>
      <c r="MW23" s="1455"/>
      <c r="MX23" s="1455"/>
      <c r="MY23" s="1455"/>
      <c r="MZ23" s="1455"/>
      <c r="NA23" s="1455"/>
      <c r="NB23" s="1455"/>
      <c r="NC23" s="1455"/>
      <c r="ND23" s="1455"/>
      <c r="NE23" s="1455"/>
      <c r="NF23" s="1455"/>
      <c r="NG23" s="1455"/>
      <c r="NH23" s="1455"/>
      <c r="NI23" s="1455"/>
      <c r="NJ23" s="1455"/>
      <c r="NK23" s="1455"/>
      <c r="NL23" s="1455"/>
      <c r="NM23" s="1455"/>
      <c r="NN23" s="1455"/>
      <c r="NO23" s="1455"/>
      <c r="NP23" s="1455"/>
      <c r="NQ23" s="1455"/>
      <c r="NR23" s="1455"/>
      <c r="NS23" s="1455"/>
      <c r="NT23" s="1455"/>
      <c r="NU23" s="1455"/>
      <c r="NV23" s="1455"/>
      <c r="NW23" s="1455"/>
      <c r="NX23" s="1455"/>
      <c r="NY23" s="1455"/>
      <c r="NZ23" s="1455"/>
      <c r="OA23" s="1455"/>
      <c r="OB23" s="1455"/>
      <c r="OC23" s="1455"/>
      <c r="OD23" s="1455"/>
      <c r="OE23" s="1455"/>
      <c r="OF23" s="1455"/>
      <c r="OG23" s="1455"/>
      <c r="OH23" s="1455"/>
      <c r="OI23" s="1455"/>
      <c r="OJ23" s="1455"/>
      <c r="OK23" s="1455"/>
      <c r="OL23" s="1455"/>
      <c r="OM23" s="1455"/>
      <c r="ON23" s="1455"/>
      <c r="OO23" s="1455"/>
      <c r="OP23" s="1455"/>
      <c r="OQ23" s="1455"/>
      <c r="OR23" s="1455"/>
      <c r="OS23" s="1455"/>
      <c r="OT23" s="1455"/>
      <c r="OU23" s="1455"/>
      <c r="OV23" s="1455"/>
      <c r="OW23" s="1455"/>
      <c r="OX23" s="1455"/>
      <c r="OY23" s="1455"/>
      <c r="OZ23" s="1455"/>
      <c r="PA23" s="1455"/>
      <c r="PB23" s="1455"/>
      <c r="PC23" s="1455"/>
      <c r="PD23" s="1455"/>
      <c r="PE23" s="1455"/>
      <c r="PF23" s="1455"/>
      <c r="PG23" s="1455"/>
      <c r="PH23" s="1455"/>
      <c r="PI23" s="1455"/>
      <c r="PJ23" s="1455"/>
      <c r="PK23" s="1455"/>
      <c r="PL23" s="1455"/>
      <c r="PM23" s="1455"/>
      <c r="PN23" s="1455"/>
      <c r="PO23" s="1455"/>
      <c r="PP23" s="1455"/>
      <c r="PQ23" s="1455"/>
      <c r="PR23" s="1455"/>
      <c r="PS23" s="1455"/>
      <c r="PT23" s="1455"/>
      <c r="PU23" s="1455"/>
      <c r="PV23" s="1455"/>
      <c r="PW23" s="1455"/>
      <c r="PX23" s="1455"/>
      <c r="PY23" s="1455"/>
      <c r="PZ23" s="1455"/>
      <c r="QA23" s="1455"/>
      <c r="QB23" s="1455"/>
      <c r="QC23" s="1455"/>
      <c r="QD23" s="1455"/>
      <c r="QE23" s="1455"/>
      <c r="QF23" s="1455"/>
      <c r="QG23" s="1455"/>
      <c r="QH23" s="1455"/>
      <c r="QI23" s="1455"/>
      <c r="QJ23" s="1455"/>
      <c r="QK23" s="1455"/>
      <c r="QL23" s="1455"/>
      <c r="QM23" s="1455"/>
      <c r="QN23" s="1455"/>
      <c r="QO23" s="1455"/>
      <c r="QP23" s="1455"/>
      <c r="QQ23" s="1455"/>
      <c r="QR23" s="1455"/>
      <c r="QS23" s="1455"/>
      <c r="QT23" s="1455"/>
      <c r="QU23" s="1455"/>
      <c r="QV23" s="1455"/>
      <c r="QW23" s="1455"/>
      <c r="QX23" s="1455"/>
      <c r="QY23" s="1455"/>
      <c r="QZ23" s="1455"/>
      <c r="RA23" s="1455"/>
      <c r="RB23" s="1455"/>
      <c r="RC23" s="1455"/>
      <c r="RD23" s="1455"/>
      <c r="RE23" s="1455"/>
      <c r="RF23" s="1455"/>
      <c r="RG23" s="1455"/>
      <c r="RH23" s="1455"/>
      <c r="RI23" s="1455"/>
      <c r="RJ23" s="1455"/>
      <c r="RK23" s="1455"/>
      <c r="RL23" s="1455"/>
      <c r="RM23" s="1455"/>
      <c r="RN23" s="1455"/>
      <c r="RO23" s="1455"/>
      <c r="RP23" s="1455"/>
      <c r="RQ23" s="1455"/>
      <c r="RR23" s="1455"/>
      <c r="RS23" s="1455"/>
      <c r="RT23" s="1455"/>
      <c r="RU23" s="1455"/>
      <c r="RV23" s="1455"/>
      <c r="RW23" s="1455"/>
      <c r="RX23" s="1455"/>
      <c r="RY23" s="1455"/>
      <c r="RZ23" s="1455"/>
      <c r="SA23" s="1455"/>
      <c r="SB23" s="1455"/>
      <c r="SC23" s="1455"/>
      <c r="SD23" s="1455"/>
      <c r="SE23" s="1455"/>
      <c r="SF23" s="1455"/>
      <c r="SG23" s="1455"/>
      <c r="SH23" s="1455"/>
      <c r="SI23" s="1455"/>
      <c r="SJ23" s="1455"/>
      <c r="SK23" s="1455"/>
      <c r="SL23" s="1455"/>
      <c r="SM23" s="1455"/>
      <c r="SN23" s="1455"/>
      <c r="SO23" s="1455"/>
      <c r="SP23" s="1455"/>
      <c r="SQ23" s="1455"/>
      <c r="SR23" s="1455"/>
      <c r="SS23" s="1455"/>
      <c r="ST23" s="1455"/>
      <c r="SU23" s="1455"/>
      <c r="SV23" s="1455"/>
      <c r="SW23" s="1455"/>
      <c r="SX23" s="1455"/>
      <c r="SY23" s="1455"/>
      <c r="SZ23" s="1455"/>
      <c r="TA23" s="1455"/>
      <c r="TB23" s="1455"/>
      <c r="TC23" s="1455"/>
      <c r="TD23" s="1455"/>
      <c r="TE23" s="1455"/>
      <c r="TF23" s="1455"/>
      <c r="TG23" s="1455"/>
      <c r="TH23" s="1455"/>
      <c r="TI23" s="1455"/>
      <c r="TJ23" s="1455"/>
      <c r="TK23" s="1455"/>
      <c r="TL23" s="1455"/>
      <c r="TM23" s="1455"/>
      <c r="TN23" s="1455"/>
      <c r="TO23" s="1455"/>
      <c r="TP23" s="1455"/>
      <c r="TQ23" s="1455"/>
      <c r="TR23" s="1455"/>
      <c r="TS23" s="1455"/>
      <c r="TT23" s="1455"/>
      <c r="TU23" s="1455"/>
      <c r="TV23" s="1455"/>
      <c r="TW23" s="1455"/>
      <c r="TX23" s="1455"/>
      <c r="TY23" s="1455"/>
      <c r="TZ23" s="1455"/>
      <c r="UA23" s="1455"/>
      <c r="UB23" s="1455"/>
      <c r="UC23" s="1455"/>
      <c r="UD23" s="1455"/>
      <c r="UE23" s="1455"/>
      <c r="UF23" s="1455"/>
      <c r="UG23" s="1455"/>
      <c r="UH23" s="1455"/>
      <c r="UI23" s="1455"/>
      <c r="UJ23" s="1455"/>
      <c r="UK23" s="1455"/>
      <c r="UL23" s="1455"/>
      <c r="UM23" s="1455"/>
      <c r="UN23" s="1455"/>
      <c r="UO23" s="1455"/>
      <c r="UP23" s="1455"/>
      <c r="UQ23" s="1455"/>
      <c r="UR23" s="1455"/>
      <c r="US23" s="1455"/>
      <c r="UT23" s="1455"/>
      <c r="UU23" s="1455"/>
      <c r="UV23" s="1455"/>
      <c r="UW23" s="1455"/>
      <c r="UX23" s="1455"/>
      <c r="UY23" s="1455"/>
      <c r="UZ23" s="1455"/>
      <c r="VA23" s="1455"/>
      <c r="VB23" s="1455"/>
      <c r="VC23" s="1455"/>
      <c r="VD23" s="1455"/>
      <c r="VE23" s="1455"/>
      <c r="VF23" s="1455"/>
      <c r="VG23" s="1455"/>
      <c r="VH23" s="1455"/>
      <c r="VI23" s="1455"/>
      <c r="VJ23" s="1455"/>
      <c r="VK23" s="1455"/>
      <c r="VL23" s="1455"/>
      <c r="VM23" s="1455"/>
      <c r="VN23" s="1455"/>
      <c r="VO23" s="1455"/>
      <c r="VP23" s="1455"/>
      <c r="VQ23" s="1455"/>
      <c r="VR23" s="1455"/>
      <c r="VS23" s="1455"/>
      <c r="VT23" s="1455"/>
      <c r="VU23" s="1455"/>
      <c r="VV23" s="1455"/>
      <c r="VW23" s="1455"/>
      <c r="VX23" s="1455"/>
      <c r="VY23" s="1455"/>
      <c r="VZ23" s="1455"/>
      <c r="WA23" s="1455"/>
      <c r="WB23" s="1455"/>
      <c r="WC23" s="1455"/>
      <c r="WD23" s="1455"/>
      <c r="WE23" s="1455"/>
      <c r="WF23" s="1455"/>
      <c r="WG23" s="1455"/>
      <c r="WH23" s="1455"/>
      <c r="WI23" s="1455"/>
      <c r="WJ23" s="1455"/>
      <c r="WK23" s="1455"/>
      <c r="WL23" s="1455"/>
      <c r="WM23" s="1455"/>
      <c r="WN23" s="1455"/>
      <c r="WO23" s="1455"/>
      <c r="WP23" s="1455"/>
      <c r="WQ23" s="1455"/>
      <c r="WR23" s="1455"/>
      <c r="WS23" s="1455"/>
      <c r="WT23" s="1455"/>
      <c r="WU23" s="1455"/>
      <c r="WV23" s="1455"/>
      <c r="WW23" s="1455"/>
      <c r="WX23" s="1455"/>
      <c r="WY23" s="1455"/>
      <c r="WZ23" s="1455"/>
      <c r="XA23" s="1455"/>
      <c r="XB23" s="1455"/>
      <c r="XC23" s="1455"/>
      <c r="XD23" s="1455"/>
      <c r="XE23" s="1455"/>
      <c r="XF23" s="1455"/>
      <c r="XG23" s="1455"/>
      <c r="XH23" s="1455"/>
      <c r="XI23" s="1455"/>
      <c r="XJ23" s="1455"/>
      <c r="XK23" s="1455"/>
      <c r="XL23" s="1455"/>
      <c r="XM23" s="1455"/>
      <c r="XN23" s="1455"/>
      <c r="XO23" s="1455"/>
      <c r="XP23" s="1455"/>
      <c r="XQ23" s="1455"/>
      <c r="XR23" s="1455"/>
      <c r="XS23" s="1455"/>
      <c r="XT23" s="1455"/>
      <c r="XU23" s="1455"/>
      <c r="XV23" s="1455"/>
      <c r="XW23" s="1455"/>
      <c r="XX23" s="1455"/>
      <c r="XY23" s="1455"/>
      <c r="XZ23" s="1455"/>
      <c r="YA23" s="1455"/>
      <c r="YB23" s="1455"/>
      <c r="YC23" s="1455"/>
      <c r="YD23" s="1455"/>
      <c r="YE23" s="1455"/>
      <c r="YF23" s="1455"/>
      <c r="YG23" s="1455"/>
      <c r="YH23" s="1455"/>
      <c r="YI23" s="1455"/>
      <c r="YJ23" s="1455"/>
      <c r="YK23" s="1455"/>
      <c r="YL23" s="1455"/>
      <c r="YM23" s="1455"/>
      <c r="YN23" s="1455"/>
      <c r="YO23" s="1455"/>
      <c r="YP23" s="1455"/>
      <c r="YQ23" s="1455"/>
      <c r="YR23" s="1455"/>
      <c r="YS23" s="1455"/>
      <c r="YT23" s="1455"/>
      <c r="YU23" s="1455"/>
      <c r="YV23" s="1455"/>
      <c r="YW23" s="1455"/>
      <c r="YX23" s="1455"/>
      <c r="YY23" s="1455"/>
      <c r="YZ23" s="1455"/>
      <c r="ZA23" s="1455"/>
      <c r="ZB23" s="1455"/>
      <c r="ZC23" s="1455"/>
      <c r="ZD23" s="1455"/>
      <c r="ZE23" s="1455"/>
      <c r="ZF23" s="1455"/>
      <c r="ZG23" s="1455"/>
      <c r="ZH23" s="1455"/>
      <c r="ZI23" s="1455"/>
      <c r="ZJ23" s="1455"/>
      <c r="ZK23" s="1455"/>
      <c r="ZL23" s="1455"/>
      <c r="ZM23" s="1455"/>
      <c r="ZN23" s="1455"/>
      <c r="ZO23" s="1455"/>
      <c r="ZP23" s="1455"/>
      <c r="ZQ23" s="1455"/>
      <c r="ZR23" s="1455"/>
      <c r="ZS23" s="1455"/>
      <c r="ZT23" s="1455"/>
      <c r="ZU23" s="1455"/>
      <c r="ZV23" s="1455"/>
      <c r="ZW23" s="1455"/>
      <c r="ZX23" s="1455"/>
      <c r="ZY23" s="1455"/>
      <c r="ZZ23" s="1455"/>
      <c r="AAA23" s="1455"/>
      <c r="AAB23" s="1455"/>
      <c r="AAC23" s="1455"/>
      <c r="AAD23" s="1455"/>
      <c r="AAE23" s="1455"/>
      <c r="AAF23" s="1455"/>
      <c r="AAG23" s="1455"/>
      <c r="AAH23" s="1455"/>
      <c r="AAI23" s="1455"/>
      <c r="AAJ23" s="1455"/>
      <c r="AAK23" s="1455"/>
      <c r="AAL23" s="1455"/>
      <c r="AAM23" s="1455"/>
      <c r="AAN23" s="1455"/>
      <c r="AAO23" s="1455"/>
      <c r="AAP23" s="1455"/>
      <c r="AAQ23" s="1455"/>
      <c r="AAR23" s="1455"/>
      <c r="AAS23" s="1455"/>
      <c r="AAT23" s="1455"/>
      <c r="AAU23" s="1455"/>
      <c r="AAV23" s="1455"/>
      <c r="AAW23" s="1455"/>
      <c r="AAX23" s="1455"/>
      <c r="AAY23" s="1455"/>
      <c r="AAZ23" s="1455"/>
      <c r="ABA23" s="1455"/>
      <c r="ABB23" s="1455"/>
      <c r="ABC23" s="1455"/>
      <c r="ABD23" s="1455"/>
      <c r="ABE23" s="1455"/>
      <c r="ABF23" s="1455"/>
      <c r="ABG23" s="1455"/>
      <c r="ABH23" s="1455"/>
      <c r="ABI23" s="1455"/>
      <c r="ABJ23" s="1455"/>
      <c r="ABK23" s="1455"/>
      <c r="ABL23" s="1455"/>
      <c r="ABM23" s="1455"/>
      <c r="ABN23" s="1455"/>
      <c r="ABO23" s="1455"/>
      <c r="ABP23" s="1455"/>
      <c r="ABQ23" s="1455"/>
      <c r="ABR23" s="1455"/>
      <c r="ABS23" s="1455"/>
      <c r="ABT23" s="1455"/>
      <c r="ABU23" s="1455"/>
      <c r="ABV23" s="1455"/>
      <c r="ABW23" s="1455"/>
      <c r="ABX23" s="1455"/>
      <c r="ABY23" s="1455"/>
      <c r="ABZ23" s="1455"/>
      <c r="ACA23" s="1455"/>
      <c r="ACB23" s="1455"/>
      <c r="ACC23" s="1455"/>
      <c r="ACD23" s="1455"/>
      <c r="ACE23" s="1455"/>
      <c r="ACF23" s="1455"/>
      <c r="ACG23" s="1455"/>
      <c r="ACH23" s="1455"/>
      <c r="ACI23" s="1455"/>
      <c r="ACJ23" s="1455"/>
      <c r="ACK23" s="1455"/>
      <c r="ACL23" s="1455"/>
      <c r="ACM23" s="1455"/>
      <c r="ACN23" s="1455"/>
      <c r="ACO23" s="1455"/>
      <c r="ACP23" s="1455"/>
      <c r="ACQ23" s="1455"/>
      <c r="ACR23" s="1455"/>
      <c r="ACS23" s="1455"/>
      <c r="ACT23" s="1455"/>
      <c r="ACU23" s="1455"/>
      <c r="ACV23" s="1455"/>
      <c r="ACW23" s="1455"/>
      <c r="ACX23" s="1455"/>
      <c r="ACY23" s="1455"/>
      <c r="ACZ23" s="1455"/>
      <c r="ADA23" s="1455"/>
      <c r="ADB23" s="1455"/>
      <c r="ADC23" s="1455"/>
      <c r="ADD23" s="1455"/>
      <c r="ADE23" s="1455"/>
      <c r="ADF23" s="1455"/>
      <c r="ADG23" s="1455"/>
      <c r="ADH23" s="1455"/>
      <c r="ADI23" s="1455"/>
      <c r="ADJ23" s="1455"/>
      <c r="ADK23" s="1455"/>
      <c r="ADL23" s="1455"/>
      <c r="ADM23" s="1455"/>
      <c r="ADN23" s="1455"/>
      <c r="ADO23" s="1455"/>
      <c r="ADP23" s="1455"/>
      <c r="ADQ23" s="1455"/>
      <c r="ADR23" s="1455"/>
      <c r="ADS23" s="1455"/>
      <c r="ADT23" s="1455"/>
      <c r="ADU23" s="1455"/>
      <c r="ADV23" s="1455"/>
      <c r="ADW23" s="1455"/>
      <c r="ADX23" s="1455"/>
      <c r="ADY23" s="1455"/>
      <c r="ADZ23" s="1455"/>
      <c r="AEA23" s="1455"/>
      <c r="AEB23" s="1455"/>
      <c r="AEC23" s="1455"/>
      <c r="AED23" s="1455"/>
      <c r="AEE23" s="1455"/>
      <c r="AEF23" s="1455"/>
      <c r="AEG23" s="1455"/>
      <c r="AEH23" s="1455"/>
      <c r="AEI23" s="1455"/>
      <c r="AEJ23" s="1455"/>
      <c r="AEK23" s="1455"/>
      <c r="AEL23" s="1455"/>
      <c r="AEM23" s="1455"/>
      <c r="AEN23" s="1455"/>
      <c r="AEO23" s="1455"/>
      <c r="AEP23" s="1455"/>
      <c r="AEQ23" s="1455"/>
      <c r="AER23" s="1455"/>
      <c r="AES23" s="1455"/>
      <c r="AET23" s="1455"/>
      <c r="AEU23" s="1455"/>
      <c r="AEV23" s="1455"/>
      <c r="AEW23" s="1455"/>
      <c r="AEX23" s="1455"/>
      <c r="AEY23" s="1455"/>
      <c r="AEZ23" s="1455"/>
      <c r="AFA23" s="1455"/>
      <c r="AFB23" s="1455"/>
      <c r="AFC23" s="1455"/>
      <c r="AFD23" s="1455"/>
      <c r="AFE23" s="1455"/>
      <c r="AFF23" s="1455"/>
      <c r="AFG23" s="1455"/>
      <c r="AFH23" s="1455"/>
      <c r="AFI23" s="1455"/>
      <c r="AFJ23" s="1455"/>
      <c r="AFK23" s="1455"/>
      <c r="AFL23" s="1455"/>
      <c r="AFM23" s="1455"/>
      <c r="AFN23" s="1455"/>
      <c r="AFO23" s="1455"/>
      <c r="AFP23" s="1455"/>
      <c r="AFQ23" s="1455"/>
      <c r="AFR23" s="1455"/>
      <c r="AFS23" s="1455"/>
      <c r="AFT23" s="1455"/>
      <c r="AFU23" s="1455"/>
      <c r="AFV23" s="1455"/>
      <c r="AFW23" s="1455"/>
      <c r="AFX23" s="1455"/>
      <c r="AFY23" s="1455"/>
      <c r="AFZ23" s="1455"/>
      <c r="AGA23" s="1455"/>
      <c r="AGB23" s="1455"/>
      <c r="AGC23" s="1455"/>
      <c r="AGD23" s="1455"/>
      <c r="AGE23" s="1455"/>
      <c r="AGF23" s="1455"/>
      <c r="AGG23" s="1455"/>
      <c r="AGH23" s="1455"/>
      <c r="AGI23" s="1455"/>
      <c r="AGJ23" s="1455"/>
      <c r="AGK23" s="1455"/>
      <c r="AGL23" s="1455"/>
      <c r="AGM23" s="1455"/>
      <c r="AGN23" s="1455"/>
      <c r="AGO23" s="1455"/>
      <c r="AGP23" s="1455"/>
      <c r="AGQ23" s="1455"/>
      <c r="AGR23" s="1455"/>
      <c r="AGS23" s="1455"/>
      <c r="AGT23" s="1455"/>
      <c r="AGU23" s="1455"/>
      <c r="AGV23" s="1455"/>
      <c r="AGW23" s="1455"/>
      <c r="AGX23" s="1455"/>
      <c r="AGY23" s="1455"/>
      <c r="AGZ23" s="1455"/>
      <c r="AHA23" s="1455"/>
      <c r="AHB23" s="1455"/>
      <c r="AHC23" s="1455"/>
      <c r="AHD23" s="1455"/>
      <c r="AHE23" s="1455"/>
      <c r="AHF23" s="1455"/>
      <c r="AHG23" s="1455"/>
      <c r="AHH23" s="1455"/>
      <c r="AHI23" s="1455"/>
      <c r="AHJ23" s="1455"/>
      <c r="AHK23" s="1455"/>
      <c r="AHL23" s="1455"/>
      <c r="AHM23" s="1455"/>
      <c r="AHN23" s="1455"/>
      <c r="AHO23" s="1455"/>
      <c r="AHP23" s="1455"/>
      <c r="AHQ23" s="1455"/>
      <c r="AHR23" s="1455"/>
      <c r="AHS23" s="1455"/>
      <c r="AHT23" s="1455"/>
      <c r="AHU23" s="1455"/>
      <c r="AHV23" s="1455"/>
      <c r="AHW23" s="1455"/>
      <c r="AHX23" s="1455"/>
      <c r="AHY23" s="1455"/>
      <c r="AHZ23" s="1455"/>
      <c r="AIA23" s="1455"/>
      <c r="AIB23" s="1455"/>
      <c r="AIC23" s="1455"/>
      <c r="AID23" s="1455"/>
      <c r="AIE23" s="1455"/>
      <c r="AIF23" s="1455"/>
      <c r="AIG23" s="1455"/>
      <c r="AIH23" s="1455"/>
      <c r="AII23" s="1455"/>
      <c r="AIJ23" s="1455"/>
      <c r="AIK23" s="1455"/>
      <c r="AIL23" s="1455"/>
      <c r="AIM23" s="1455"/>
      <c r="AIN23" s="1455"/>
      <c r="AIO23" s="1455"/>
      <c r="AIP23" s="1455"/>
      <c r="AIQ23" s="1455"/>
      <c r="AIR23" s="1455"/>
      <c r="AIS23" s="1455"/>
      <c r="AIT23" s="1455"/>
      <c r="AIU23" s="1455"/>
      <c r="AIV23" s="1455"/>
      <c r="AIW23" s="1455"/>
      <c r="AIX23" s="1455"/>
      <c r="AIY23" s="1455"/>
      <c r="AIZ23" s="1455"/>
      <c r="AJA23" s="1455"/>
      <c r="AJB23" s="1455"/>
      <c r="AJC23" s="1455"/>
      <c r="AJD23" s="1455"/>
      <c r="AJE23" s="1455"/>
      <c r="AJF23" s="1455"/>
      <c r="AJG23" s="1455"/>
      <c r="AJH23" s="1455"/>
      <c r="AJI23" s="1455"/>
      <c r="AJJ23" s="1455"/>
      <c r="AJK23" s="1455"/>
      <c r="AJL23" s="1455"/>
      <c r="AJM23" s="1455"/>
      <c r="AJN23" s="1455"/>
      <c r="AJO23" s="1455"/>
      <c r="AJP23" s="1455"/>
      <c r="AJQ23" s="1455"/>
      <c r="AJR23" s="1455"/>
      <c r="AJS23" s="1455"/>
      <c r="AJT23" s="1455"/>
      <c r="AJU23" s="1455"/>
      <c r="AJV23" s="1455"/>
      <c r="AJW23" s="1455"/>
      <c r="AJX23" s="1455"/>
      <c r="AJY23" s="1455"/>
      <c r="AJZ23" s="1455"/>
      <c r="AKA23" s="1455"/>
      <c r="AKB23" s="1455"/>
      <c r="AKC23" s="1455"/>
      <c r="AKD23" s="1455"/>
      <c r="AKE23" s="1455"/>
      <c r="AKF23" s="1455"/>
    </row>
    <row r="24" spans="1:968" s="685" customFormat="1">
      <c r="A24" s="707"/>
      <c r="B24" s="742" t="s">
        <v>625</v>
      </c>
      <c r="C24" s="749"/>
      <c r="D24" s="744"/>
      <c r="E24" s="744"/>
      <c r="F24" s="744"/>
      <c r="G24" s="711"/>
      <c r="H24" s="711"/>
      <c r="I24" s="711"/>
      <c r="J24" s="712"/>
      <c r="K24" s="713"/>
      <c r="L24" s="825">
        <v>8169</v>
      </c>
      <c r="M24" s="714">
        <f t="shared" si="11"/>
        <v>8169</v>
      </c>
      <c r="N24" s="714">
        <v>0</v>
      </c>
      <c r="O24" s="714">
        <f t="shared" si="12"/>
        <v>7577.9220779220777</v>
      </c>
      <c r="P24" s="714">
        <f t="shared" si="13"/>
        <v>7577.9220779220777</v>
      </c>
      <c r="Q24" s="705"/>
      <c r="R24" s="1380"/>
      <c r="S24" s="745"/>
      <c r="T24" s="745"/>
      <c r="U24" s="745"/>
      <c r="W24" s="1455"/>
      <c r="X24" s="1455"/>
      <c r="Y24" s="1455"/>
      <c r="Z24" s="1455"/>
      <c r="AA24" s="1455"/>
      <c r="AB24" s="1455"/>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D24" s="1455"/>
      <c r="BE24" s="1455"/>
      <c r="BF24" s="1455"/>
      <c r="BG24" s="1455"/>
      <c r="BH24" s="1455"/>
      <c r="BI24" s="1455"/>
      <c r="BJ24" s="1455"/>
      <c r="BK24" s="1455"/>
      <c r="BL24" s="1455"/>
      <c r="BM24" s="1455"/>
      <c r="BN24" s="1455"/>
      <c r="BO24" s="1455"/>
      <c r="BP24" s="1455"/>
      <c r="BQ24" s="1455"/>
      <c r="BR24" s="1455"/>
      <c r="BS24" s="1455"/>
      <c r="BT24" s="1455"/>
      <c r="BU24" s="1455"/>
      <c r="BV24" s="1455"/>
      <c r="BW24" s="1455"/>
      <c r="BX24" s="1455"/>
      <c r="BY24" s="1455"/>
      <c r="BZ24" s="1455"/>
      <c r="CA24" s="1455"/>
      <c r="CB24" s="1455"/>
      <c r="CC24" s="1455"/>
      <c r="CD24" s="1455"/>
      <c r="CE24" s="1455"/>
      <c r="CF24" s="1455"/>
      <c r="CG24" s="1455"/>
      <c r="CH24" s="1455"/>
      <c r="CI24" s="1455"/>
      <c r="CJ24" s="1455"/>
      <c r="CK24" s="1455"/>
      <c r="CL24" s="1455"/>
      <c r="CM24" s="1455"/>
      <c r="CN24" s="1455"/>
      <c r="CO24" s="1455"/>
      <c r="CP24" s="1455"/>
      <c r="CQ24" s="1455"/>
      <c r="CR24" s="1455"/>
      <c r="CS24" s="1455"/>
      <c r="CT24" s="1455"/>
      <c r="CU24" s="1455"/>
      <c r="CV24" s="1455"/>
      <c r="CW24" s="1455"/>
      <c r="CX24" s="1455"/>
      <c r="CY24" s="1455"/>
      <c r="CZ24" s="1455"/>
      <c r="DA24" s="1455"/>
      <c r="DB24" s="1455"/>
      <c r="DC24" s="1455"/>
      <c r="DD24" s="1455"/>
      <c r="DE24" s="1455"/>
      <c r="DF24" s="1455"/>
      <c r="DG24" s="1455"/>
      <c r="DH24" s="1455"/>
      <c r="DI24" s="1455"/>
      <c r="DJ24" s="1455"/>
      <c r="DK24" s="1455"/>
      <c r="DL24" s="1455"/>
      <c r="DM24" s="1455"/>
      <c r="DN24" s="1455"/>
      <c r="DO24" s="1455"/>
      <c r="DP24" s="1455"/>
      <c r="DQ24" s="1455"/>
      <c r="DR24" s="1455"/>
      <c r="DS24" s="1455"/>
      <c r="DT24" s="1455"/>
      <c r="DU24" s="1455"/>
      <c r="DV24" s="1455"/>
      <c r="DW24" s="1455"/>
      <c r="DX24" s="1455"/>
      <c r="DY24" s="1455"/>
      <c r="DZ24" s="1455"/>
      <c r="EA24" s="1455"/>
      <c r="EB24" s="1455"/>
      <c r="EC24" s="1455"/>
      <c r="ED24" s="1455"/>
      <c r="EE24" s="1455"/>
      <c r="EF24" s="1455"/>
      <c r="EG24" s="1455"/>
      <c r="EH24" s="1455"/>
      <c r="EI24" s="1455"/>
      <c r="EJ24" s="1455"/>
      <c r="EK24" s="1455"/>
      <c r="EL24" s="1455"/>
      <c r="EM24" s="1455"/>
      <c r="EN24" s="1455"/>
      <c r="EO24" s="1455"/>
      <c r="EP24" s="1455"/>
      <c r="EQ24" s="1455"/>
      <c r="ER24" s="1455"/>
      <c r="ES24" s="1455"/>
      <c r="ET24" s="1455"/>
      <c r="EU24" s="1455"/>
      <c r="EV24" s="1455"/>
      <c r="EW24" s="1455"/>
      <c r="EX24" s="1455"/>
      <c r="EY24" s="1455"/>
      <c r="EZ24" s="1455"/>
      <c r="FA24" s="1455"/>
      <c r="FB24" s="1455"/>
      <c r="FC24" s="1455"/>
      <c r="FD24" s="1455"/>
      <c r="FE24" s="1455"/>
      <c r="FF24" s="1455"/>
      <c r="FG24" s="1455"/>
      <c r="FH24" s="1455"/>
      <c r="FI24" s="1455"/>
      <c r="FJ24" s="1455"/>
      <c r="FK24" s="1455"/>
      <c r="FL24" s="1455"/>
      <c r="FM24" s="1455"/>
      <c r="FN24" s="1455"/>
      <c r="FO24" s="1455"/>
      <c r="FP24" s="1455"/>
      <c r="FQ24" s="1455"/>
      <c r="FR24" s="1455"/>
      <c r="FS24" s="1455"/>
      <c r="FT24" s="1455"/>
      <c r="FU24" s="1455"/>
      <c r="FV24" s="1455"/>
      <c r="FW24" s="1455"/>
      <c r="FX24" s="1455"/>
      <c r="FY24" s="1455"/>
      <c r="FZ24" s="1455"/>
      <c r="GA24" s="1455"/>
      <c r="GB24" s="1455"/>
      <c r="GC24" s="1455"/>
      <c r="GD24" s="1455"/>
      <c r="GE24" s="1455"/>
      <c r="GF24" s="1455"/>
      <c r="GG24" s="1455"/>
      <c r="GH24" s="1455"/>
      <c r="GI24" s="1455"/>
      <c r="GJ24" s="1455"/>
      <c r="GK24" s="1455"/>
      <c r="GL24" s="1455"/>
      <c r="GM24" s="1455"/>
      <c r="GN24" s="1455"/>
      <c r="GO24" s="1455"/>
      <c r="GP24" s="1455"/>
      <c r="GQ24" s="1455"/>
      <c r="GR24" s="1455"/>
      <c r="GS24" s="1455"/>
      <c r="GT24" s="1455"/>
      <c r="GU24" s="1455"/>
      <c r="GV24" s="1455"/>
      <c r="GW24" s="1455"/>
      <c r="GX24" s="1455"/>
      <c r="GY24" s="1455"/>
      <c r="GZ24" s="1455"/>
      <c r="HA24" s="1455"/>
      <c r="HB24" s="1455"/>
      <c r="HC24" s="1455"/>
      <c r="HD24" s="1455"/>
      <c r="HE24" s="1455"/>
      <c r="HF24" s="1455"/>
      <c r="HG24" s="1455"/>
      <c r="HH24" s="1455"/>
      <c r="HI24" s="1455"/>
      <c r="HJ24" s="1455"/>
      <c r="HK24" s="1455"/>
      <c r="HL24" s="1455"/>
      <c r="HM24" s="1455"/>
      <c r="HN24" s="1455"/>
      <c r="HO24" s="1455"/>
      <c r="HP24" s="1455"/>
      <c r="HQ24" s="1455"/>
      <c r="HR24" s="1455"/>
      <c r="HS24" s="1455"/>
      <c r="HT24" s="1455"/>
      <c r="HU24" s="1455"/>
      <c r="HV24" s="1455"/>
      <c r="HW24" s="1455"/>
      <c r="HX24" s="1455"/>
      <c r="HY24" s="1455"/>
      <c r="HZ24" s="1455"/>
      <c r="IA24" s="1455"/>
      <c r="IB24" s="1455"/>
      <c r="IC24" s="1455"/>
      <c r="ID24" s="1455"/>
      <c r="IE24" s="1455"/>
      <c r="IF24" s="1455"/>
      <c r="IG24" s="1455"/>
      <c r="IH24" s="1455"/>
      <c r="II24" s="1455"/>
      <c r="IJ24" s="1455"/>
      <c r="IK24" s="1455"/>
      <c r="IL24" s="1455"/>
      <c r="IM24" s="1455"/>
      <c r="IN24" s="1455"/>
      <c r="IO24" s="1455"/>
      <c r="IP24" s="1455"/>
      <c r="IQ24" s="1455"/>
      <c r="IR24" s="1455"/>
      <c r="IS24" s="1455"/>
      <c r="IT24" s="1455"/>
      <c r="IU24" s="1455"/>
      <c r="IV24" s="1455"/>
      <c r="IW24" s="1455"/>
      <c r="IX24" s="1455"/>
      <c r="IY24" s="1455"/>
      <c r="IZ24" s="1455"/>
      <c r="JA24" s="1455"/>
      <c r="JB24" s="1455"/>
      <c r="JC24" s="1455"/>
      <c r="JD24" s="1455"/>
      <c r="JE24" s="1455"/>
      <c r="JF24" s="1455"/>
      <c r="JG24" s="1455"/>
      <c r="JH24" s="1455"/>
      <c r="JI24" s="1455"/>
      <c r="JJ24" s="1455"/>
      <c r="JK24" s="1455"/>
      <c r="JL24" s="1455"/>
      <c r="JM24" s="1455"/>
      <c r="JN24" s="1455"/>
      <c r="JO24" s="1455"/>
      <c r="JP24" s="1455"/>
      <c r="JQ24" s="1455"/>
      <c r="JR24" s="1455"/>
      <c r="JS24" s="1455"/>
      <c r="JT24" s="1455"/>
      <c r="JU24" s="1455"/>
      <c r="JV24" s="1455"/>
      <c r="JW24" s="1455"/>
      <c r="JX24" s="1455"/>
      <c r="JY24" s="1455"/>
      <c r="JZ24" s="1455"/>
      <c r="KA24" s="1455"/>
      <c r="KB24" s="1455"/>
      <c r="KC24" s="1455"/>
      <c r="KD24" s="1455"/>
      <c r="KE24" s="1455"/>
      <c r="KF24" s="1455"/>
      <c r="KG24" s="1455"/>
      <c r="KH24" s="1455"/>
      <c r="KI24" s="1455"/>
      <c r="KJ24" s="1455"/>
      <c r="KK24" s="1455"/>
      <c r="KL24" s="1455"/>
      <c r="KM24" s="1455"/>
      <c r="KN24" s="1455"/>
      <c r="KO24" s="1455"/>
      <c r="KP24" s="1455"/>
      <c r="KQ24" s="1455"/>
      <c r="KR24" s="1455"/>
      <c r="KS24" s="1455"/>
      <c r="KT24" s="1455"/>
      <c r="KU24" s="1455"/>
      <c r="KV24" s="1455"/>
      <c r="KW24" s="1455"/>
      <c r="KX24" s="1455"/>
      <c r="KY24" s="1455"/>
      <c r="KZ24" s="1455"/>
      <c r="LA24" s="1455"/>
      <c r="LB24" s="1455"/>
      <c r="LC24" s="1455"/>
      <c r="LD24" s="1455"/>
      <c r="LE24" s="1455"/>
      <c r="LF24" s="1455"/>
      <c r="LG24" s="1455"/>
      <c r="LH24" s="1455"/>
      <c r="LI24" s="1455"/>
      <c r="LJ24" s="1455"/>
      <c r="LK24" s="1455"/>
      <c r="LL24" s="1455"/>
      <c r="LM24" s="1455"/>
      <c r="LN24" s="1455"/>
      <c r="LO24" s="1455"/>
      <c r="LP24" s="1455"/>
      <c r="LQ24" s="1455"/>
      <c r="LR24" s="1455"/>
      <c r="LS24" s="1455"/>
      <c r="LT24" s="1455"/>
      <c r="LU24" s="1455"/>
      <c r="LV24" s="1455"/>
      <c r="LW24" s="1455"/>
      <c r="LX24" s="1455"/>
      <c r="LY24" s="1455"/>
      <c r="LZ24" s="1455"/>
      <c r="MA24" s="1455"/>
      <c r="MB24" s="1455"/>
      <c r="MC24" s="1455"/>
      <c r="MD24" s="1455"/>
      <c r="ME24" s="1455"/>
      <c r="MF24" s="1455"/>
      <c r="MG24" s="1455"/>
      <c r="MH24" s="1455"/>
      <c r="MI24" s="1455"/>
      <c r="MJ24" s="1455"/>
      <c r="MK24" s="1455"/>
      <c r="ML24" s="1455"/>
      <c r="MM24" s="1455"/>
      <c r="MN24" s="1455"/>
      <c r="MO24" s="1455"/>
      <c r="MP24" s="1455"/>
      <c r="MQ24" s="1455"/>
      <c r="MR24" s="1455"/>
      <c r="MS24" s="1455"/>
      <c r="MT24" s="1455"/>
      <c r="MU24" s="1455"/>
      <c r="MV24" s="1455"/>
      <c r="MW24" s="1455"/>
      <c r="MX24" s="1455"/>
      <c r="MY24" s="1455"/>
      <c r="MZ24" s="1455"/>
      <c r="NA24" s="1455"/>
      <c r="NB24" s="1455"/>
      <c r="NC24" s="1455"/>
      <c r="ND24" s="1455"/>
      <c r="NE24" s="1455"/>
      <c r="NF24" s="1455"/>
      <c r="NG24" s="1455"/>
      <c r="NH24" s="1455"/>
      <c r="NI24" s="1455"/>
      <c r="NJ24" s="1455"/>
      <c r="NK24" s="1455"/>
      <c r="NL24" s="1455"/>
      <c r="NM24" s="1455"/>
      <c r="NN24" s="1455"/>
      <c r="NO24" s="1455"/>
      <c r="NP24" s="1455"/>
      <c r="NQ24" s="1455"/>
      <c r="NR24" s="1455"/>
      <c r="NS24" s="1455"/>
      <c r="NT24" s="1455"/>
      <c r="NU24" s="1455"/>
      <c r="NV24" s="1455"/>
      <c r="NW24" s="1455"/>
      <c r="NX24" s="1455"/>
      <c r="NY24" s="1455"/>
      <c r="NZ24" s="1455"/>
      <c r="OA24" s="1455"/>
      <c r="OB24" s="1455"/>
      <c r="OC24" s="1455"/>
      <c r="OD24" s="1455"/>
      <c r="OE24" s="1455"/>
      <c r="OF24" s="1455"/>
      <c r="OG24" s="1455"/>
      <c r="OH24" s="1455"/>
      <c r="OI24" s="1455"/>
      <c r="OJ24" s="1455"/>
      <c r="OK24" s="1455"/>
      <c r="OL24" s="1455"/>
      <c r="OM24" s="1455"/>
      <c r="ON24" s="1455"/>
      <c r="OO24" s="1455"/>
      <c r="OP24" s="1455"/>
      <c r="OQ24" s="1455"/>
      <c r="OR24" s="1455"/>
      <c r="OS24" s="1455"/>
      <c r="OT24" s="1455"/>
      <c r="OU24" s="1455"/>
      <c r="OV24" s="1455"/>
      <c r="OW24" s="1455"/>
      <c r="OX24" s="1455"/>
      <c r="OY24" s="1455"/>
      <c r="OZ24" s="1455"/>
      <c r="PA24" s="1455"/>
      <c r="PB24" s="1455"/>
      <c r="PC24" s="1455"/>
      <c r="PD24" s="1455"/>
      <c r="PE24" s="1455"/>
      <c r="PF24" s="1455"/>
      <c r="PG24" s="1455"/>
      <c r="PH24" s="1455"/>
      <c r="PI24" s="1455"/>
      <c r="PJ24" s="1455"/>
      <c r="PK24" s="1455"/>
      <c r="PL24" s="1455"/>
      <c r="PM24" s="1455"/>
      <c r="PN24" s="1455"/>
      <c r="PO24" s="1455"/>
      <c r="PP24" s="1455"/>
      <c r="PQ24" s="1455"/>
      <c r="PR24" s="1455"/>
      <c r="PS24" s="1455"/>
      <c r="PT24" s="1455"/>
      <c r="PU24" s="1455"/>
      <c r="PV24" s="1455"/>
      <c r="PW24" s="1455"/>
      <c r="PX24" s="1455"/>
      <c r="PY24" s="1455"/>
      <c r="PZ24" s="1455"/>
      <c r="QA24" s="1455"/>
      <c r="QB24" s="1455"/>
      <c r="QC24" s="1455"/>
      <c r="QD24" s="1455"/>
      <c r="QE24" s="1455"/>
      <c r="QF24" s="1455"/>
      <c r="QG24" s="1455"/>
      <c r="QH24" s="1455"/>
      <c r="QI24" s="1455"/>
      <c r="QJ24" s="1455"/>
      <c r="QK24" s="1455"/>
      <c r="QL24" s="1455"/>
      <c r="QM24" s="1455"/>
      <c r="QN24" s="1455"/>
      <c r="QO24" s="1455"/>
      <c r="QP24" s="1455"/>
      <c r="QQ24" s="1455"/>
      <c r="QR24" s="1455"/>
      <c r="QS24" s="1455"/>
      <c r="QT24" s="1455"/>
      <c r="QU24" s="1455"/>
      <c r="QV24" s="1455"/>
      <c r="QW24" s="1455"/>
      <c r="QX24" s="1455"/>
      <c r="QY24" s="1455"/>
      <c r="QZ24" s="1455"/>
      <c r="RA24" s="1455"/>
      <c r="RB24" s="1455"/>
      <c r="RC24" s="1455"/>
      <c r="RD24" s="1455"/>
      <c r="RE24" s="1455"/>
      <c r="RF24" s="1455"/>
      <c r="RG24" s="1455"/>
      <c r="RH24" s="1455"/>
      <c r="RI24" s="1455"/>
      <c r="RJ24" s="1455"/>
      <c r="RK24" s="1455"/>
      <c r="RL24" s="1455"/>
      <c r="RM24" s="1455"/>
      <c r="RN24" s="1455"/>
      <c r="RO24" s="1455"/>
      <c r="RP24" s="1455"/>
      <c r="RQ24" s="1455"/>
      <c r="RR24" s="1455"/>
      <c r="RS24" s="1455"/>
      <c r="RT24" s="1455"/>
      <c r="RU24" s="1455"/>
      <c r="RV24" s="1455"/>
      <c r="RW24" s="1455"/>
      <c r="RX24" s="1455"/>
      <c r="RY24" s="1455"/>
      <c r="RZ24" s="1455"/>
      <c r="SA24" s="1455"/>
      <c r="SB24" s="1455"/>
      <c r="SC24" s="1455"/>
      <c r="SD24" s="1455"/>
      <c r="SE24" s="1455"/>
      <c r="SF24" s="1455"/>
      <c r="SG24" s="1455"/>
      <c r="SH24" s="1455"/>
      <c r="SI24" s="1455"/>
      <c r="SJ24" s="1455"/>
      <c r="SK24" s="1455"/>
      <c r="SL24" s="1455"/>
      <c r="SM24" s="1455"/>
      <c r="SN24" s="1455"/>
      <c r="SO24" s="1455"/>
      <c r="SP24" s="1455"/>
      <c r="SQ24" s="1455"/>
      <c r="SR24" s="1455"/>
      <c r="SS24" s="1455"/>
      <c r="ST24" s="1455"/>
      <c r="SU24" s="1455"/>
      <c r="SV24" s="1455"/>
      <c r="SW24" s="1455"/>
      <c r="SX24" s="1455"/>
      <c r="SY24" s="1455"/>
      <c r="SZ24" s="1455"/>
      <c r="TA24" s="1455"/>
      <c r="TB24" s="1455"/>
      <c r="TC24" s="1455"/>
      <c r="TD24" s="1455"/>
      <c r="TE24" s="1455"/>
      <c r="TF24" s="1455"/>
      <c r="TG24" s="1455"/>
      <c r="TH24" s="1455"/>
      <c r="TI24" s="1455"/>
      <c r="TJ24" s="1455"/>
      <c r="TK24" s="1455"/>
      <c r="TL24" s="1455"/>
      <c r="TM24" s="1455"/>
      <c r="TN24" s="1455"/>
      <c r="TO24" s="1455"/>
      <c r="TP24" s="1455"/>
      <c r="TQ24" s="1455"/>
      <c r="TR24" s="1455"/>
      <c r="TS24" s="1455"/>
      <c r="TT24" s="1455"/>
      <c r="TU24" s="1455"/>
      <c r="TV24" s="1455"/>
      <c r="TW24" s="1455"/>
      <c r="TX24" s="1455"/>
      <c r="TY24" s="1455"/>
      <c r="TZ24" s="1455"/>
      <c r="UA24" s="1455"/>
      <c r="UB24" s="1455"/>
      <c r="UC24" s="1455"/>
      <c r="UD24" s="1455"/>
      <c r="UE24" s="1455"/>
      <c r="UF24" s="1455"/>
      <c r="UG24" s="1455"/>
      <c r="UH24" s="1455"/>
      <c r="UI24" s="1455"/>
      <c r="UJ24" s="1455"/>
      <c r="UK24" s="1455"/>
      <c r="UL24" s="1455"/>
      <c r="UM24" s="1455"/>
      <c r="UN24" s="1455"/>
      <c r="UO24" s="1455"/>
      <c r="UP24" s="1455"/>
      <c r="UQ24" s="1455"/>
      <c r="UR24" s="1455"/>
      <c r="US24" s="1455"/>
      <c r="UT24" s="1455"/>
      <c r="UU24" s="1455"/>
      <c r="UV24" s="1455"/>
      <c r="UW24" s="1455"/>
      <c r="UX24" s="1455"/>
      <c r="UY24" s="1455"/>
      <c r="UZ24" s="1455"/>
      <c r="VA24" s="1455"/>
      <c r="VB24" s="1455"/>
      <c r="VC24" s="1455"/>
      <c r="VD24" s="1455"/>
      <c r="VE24" s="1455"/>
      <c r="VF24" s="1455"/>
      <c r="VG24" s="1455"/>
      <c r="VH24" s="1455"/>
      <c r="VI24" s="1455"/>
      <c r="VJ24" s="1455"/>
      <c r="VK24" s="1455"/>
      <c r="VL24" s="1455"/>
      <c r="VM24" s="1455"/>
      <c r="VN24" s="1455"/>
      <c r="VO24" s="1455"/>
      <c r="VP24" s="1455"/>
      <c r="VQ24" s="1455"/>
      <c r="VR24" s="1455"/>
      <c r="VS24" s="1455"/>
      <c r="VT24" s="1455"/>
      <c r="VU24" s="1455"/>
      <c r="VV24" s="1455"/>
      <c r="VW24" s="1455"/>
      <c r="VX24" s="1455"/>
      <c r="VY24" s="1455"/>
      <c r="VZ24" s="1455"/>
      <c r="WA24" s="1455"/>
      <c r="WB24" s="1455"/>
      <c r="WC24" s="1455"/>
      <c r="WD24" s="1455"/>
      <c r="WE24" s="1455"/>
      <c r="WF24" s="1455"/>
      <c r="WG24" s="1455"/>
      <c r="WH24" s="1455"/>
      <c r="WI24" s="1455"/>
      <c r="WJ24" s="1455"/>
      <c r="WK24" s="1455"/>
      <c r="WL24" s="1455"/>
      <c r="WM24" s="1455"/>
      <c r="WN24" s="1455"/>
      <c r="WO24" s="1455"/>
      <c r="WP24" s="1455"/>
      <c r="WQ24" s="1455"/>
      <c r="WR24" s="1455"/>
      <c r="WS24" s="1455"/>
      <c r="WT24" s="1455"/>
      <c r="WU24" s="1455"/>
      <c r="WV24" s="1455"/>
      <c r="WW24" s="1455"/>
      <c r="WX24" s="1455"/>
      <c r="WY24" s="1455"/>
      <c r="WZ24" s="1455"/>
      <c r="XA24" s="1455"/>
      <c r="XB24" s="1455"/>
      <c r="XC24" s="1455"/>
      <c r="XD24" s="1455"/>
      <c r="XE24" s="1455"/>
      <c r="XF24" s="1455"/>
      <c r="XG24" s="1455"/>
      <c r="XH24" s="1455"/>
      <c r="XI24" s="1455"/>
      <c r="XJ24" s="1455"/>
      <c r="XK24" s="1455"/>
      <c r="XL24" s="1455"/>
      <c r="XM24" s="1455"/>
      <c r="XN24" s="1455"/>
      <c r="XO24" s="1455"/>
      <c r="XP24" s="1455"/>
      <c r="XQ24" s="1455"/>
      <c r="XR24" s="1455"/>
      <c r="XS24" s="1455"/>
      <c r="XT24" s="1455"/>
      <c r="XU24" s="1455"/>
      <c r="XV24" s="1455"/>
      <c r="XW24" s="1455"/>
      <c r="XX24" s="1455"/>
      <c r="XY24" s="1455"/>
      <c r="XZ24" s="1455"/>
      <c r="YA24" s="1455"/>
      <c r="YB24" s="1455"/>
      <c r="YC24" s="1455"/>
      <c r="YD24" s="1455"/>
      <c r="YE24" s="1455"/>
      <c r="YF24" s="1455"/>
      <c r="YG24" s="1455"/>
      <c r="YH24" s="1455"/>
      <c r="YI24" s="1455"/>
      <c r="YJ24" s="1455"/>
      <c r="YK24" s="1455"/>
      <c r="YL24" s="1455"/>
      <c r="YM24" s="1455"/>
      <c r="YN24" s="1455"/>
      <c r="YO24" s="1455"/>
      <c r="YP24" s="1455"/>
      <c r="YQ24" s="1455"/>
      <c r="YR24" s="1455"/>
      <c r="YS24" s="1455"/>
      <c r="YT24" s="1455"/>
      <c r="YU24" s="1455"/>
      <c r="YV24" s="1455"/>
      <c r="YW24" s="1455"/>
      <c r="YX24" s="1455"/>
      <c r="YY24" s="1455"/>
      <c r="YZ24" s="1455"/>
      <c r="ZA24" s="1455"/>
      <c r="ZB24" s="1455"/>
      <c r="ZC24" s="1455"/>
      <c r="ZD24" s="1455"/>
      <c r="ZE24" s="1455"/>
      <c r="ZF24" s="1455"/>
      <c r="ZG24" s="1455"/>
      <c r="ZH24" s="1455"/>
      <c r="ZI24" s="1455"/>
      <c r="ZJ24" s="1455"/>
      <c r="ZK24" s="1455"/>
      <c r="ZL24" s="1455"/>
      <c r="ZM24" s="1455"/>
      <c r="ZN24" s="1455"/>
      <c r="ZO24" s="1455"/>
      <c r="ZP24" s="1455"/>
      <c r="ZQ24" s="1455"/>
      <c r="ZR24" s="1455"/>
      <c r="ZS24" s="1455"/>
      <c r="ZT24" s="1455"/>
      <c r="ZU24" s="1455"/>
      <c r="ZV24" s="1455"/>
      <c r="ZW24" s="1455"/>
      <c r="ZX24" s="1455"/>
      <c r="ZY24" s="1455"/>
      <c r="ZZ24" s="1455"/>
      <c r="AAA24" s="1455"/>
      <c r="AAB24" s="1455"/>
      <c r="AAC24" s="1455"/>
      <c r="AAD24" s="1455"/>
      <c r="AAE24" s="1455"/>
      <c r="AAF24" s="1455"/>
      <c r="AAG24" s="1455"/>
      <c r="AAH24" s="1455"/>
      <c r="AAI24" s="1455"/>
      <c r="AAJ24" s="1455"/>
      <c r="AAK24" s="1455"/>
      <c r="AAL24" s="1455"/>
      <c r="AAM24" s="1455"/>
      <c r="AAN24" s="1455"/>
      <c r="AAO24" s="1455"/>
      <c r="AAP24" s="1455"/>
      <c r="AAQ24" s="1455"/>
      <c r="AAR24" s="1455"/>
      <c r="AAS24" s="1455"/>
      <c r="AAT24" s="1455"/>
      <c r="AAU24" s="1455"/>
      <c r="AAV24" s="1455"/>
      <c r="AAW24" s="1455"/>
      <c r="AAX24" s="1455"/>
      <c r="AAY24" s="1455"/>
      <c r="AAZ24" s="1455"/>
      <c r="ABA24" s="1455"/>
      <c r="ABB24" s="1455"/>
      <c r="ABC24" s="1455"/>
      <c r="ABD24" s="1455"/>
      <c r="ABE24" s="1455"/>
      <c r="ABF24" s="1455"/>
      <c r="ABG24" s="1455"/>
      <c r="ABH24" s="1455"/>
      <c r="ABI24" s="1455"/>
      <c r="ABJ24" s="1455"/>
      <c r="ABK24" s="1455"/>
      <c r="ABL24" s="1455"/>
      <c r="ABM24" s="1455"/>
      <c r="ABN24" s="1455"/>
      <c r="ABO24" s="1455"/>
      <c r="ABP24" s="1455"/>
      <c r="ABQ24" s="1455"/>
      <c r="ABR24" s="1455"/>
      <c r="ABS24" s="1455"/>
      <c r="ABT24" s="1455"/>
      <c r="ABU24" s="1455"/>
      <c r="ABV24" s="1455"/>
      <c r="ABW24" s="1455"/>
      <c r="ABX24" s="1455"/>
      <c r="ABY24" s="1455"/>
      <c r="ABZ24" s="1455"/>
      <c r="ACA24" s="1455"/>
      <c r="ACB24" s="1455"/>
      <c r="ACC24" s="1455"/>
      <c r="ACD24" s="1455"/>
      <c r="ACE24" s="1455"/>
      <c r="ACF24" s="1455"/>
      <c r="ACG24" s="1455"/>
      <c r="ACH24" s="1455"/>
      <c r="ACI24" s="1455"/>
      <c r="ACJ24" s="1455"/>
      <c r="ACK24" s="1455"/>
      <c r="ACL24" s="1455"/>
      <c r="ACM24" s="1455"/>
      <c r="ACN24" s="1455"/>
      <c r="ACO24" s="1455"/>
      <c r="ACP24" s="1455"/>
      <c r="ACQ24" s="1455"/>
      <c r="ACR24" s="1455"/>
      <c r="ACS24" s="1455"/>
      <c r="ACT24" s="1455"/>
      <c r="ACU24" s="1455"/>
      <c r="ACV24" s="1455"/>
      <c r="ACW24" s="1455"/>
      <c r="ACX24" s="1455"/>
      <c r="ACY24" s="1455"/>
      <c r="ACZ24" s="1455"/>
      <c r="ADA24" s="1455"/>
      <c r="ADB24" s="1455"/>
      <c r="ADC24" s="1455"/>
      <c r="ADD24" s="1455"/>
      <c r="ADE24" s="1455"/>
      <c r="ADF24" s="1455"/>
      <c r="ADG24" s="1455"/>
      <c r="ADH24" s="1455"/>
      <c r="ADI24" s="1455"/>
      <c r="ADJ24" s="1455"/>
      <c r="ADK24" s="1455"/>
      <c r="ADL24" s="1455"/>
      <c r="ADM24" s="1455"/>
      <c r="ADN24" s="1455"/>
      <c r="ADO24" s="1455"/>
      <c r="ADP24" s="1455"/>
      <c r="ADQ24" s="1455"/>
      <c r="ADR24" s="1455"/>
      <c r="ADS24" s="1455"/>
      <c r="ADT24" s="1455"/>
      <c r="ADU24" s="1455"/>
      <c r="ADV24" s="1455"/>
      <c r="ADW24" s="1455"/>
      <c r="ADX24" s="1455"/>
      <c r="ADY24" s="1455"/>
      <c r="ADZ24" s="1455"/>
      <c r="AEA24" s="1455"/>
      <c r="AEB24" s="1455"/>
      <c r="AEC24" s="1455"/>
      <c r="AED24" s="1455"/>
      <c r="AEE24" s="1455"/>
      <c r="AEF24" s="1455"/>
      <c r="AEG24" s="1455"/>
      <c r="AEH24" s="1455"/>
      <c r="AEI24" s="1455"/>
      <c r="AEJ24" s="1455"/>
      <c r="AEK24" s="1455"/>
      <c r="AEL24" s="1455"/>
      <c r="AEM24" s="1455"/>
      <c r="AEN24" s="1455"/>
      <c r="AEO24" s="1455"/>
      <c r="AEP24" s="1455"/>
      <c r="AEQ24" s="1455"/>
      <c r="AER24" s="1455"/>
      <c r="AES24" s="1455"/>
      <c r="AET24" s="1455"/>
      <c r="AEU24" s="1455"/>
      <c r="AEV24" s="1455"/>
      <c r="AEW24" s="1455"/>
      <c r="AEX24" s="1455"/>
      <c r="AEY24" s="1455"/>
      <c r="AEZ24" s="1455"/>
      <c r="AFA24" s="1455"/>
      <c r="AFB24" s="1455"/>
      <c r="AFC24" s="1455"/>
      <c r="AFD24" s="1455"/>
      <c r="AFE24" s="1455"/>
      <c r="AFF24" s="1455"/>
      <c r="AFG24" s="1455"/>
      <c r="AFH24" s="1455"/>
      <c r="AFI24" s="1455"/>
      <c r="AFJ24" s="1455"/>
      <c r="AFK24" s="1455"/>
      <c r="AFL24" s="1455"/>
      <c r="AFM24" s="1455"/>
      <c r="AFN24" s="1455"/>
      <c r="AFO24" s="1455"/>
      <c r="AFP24" s="1455"/>
      <c r="AFQ24" s="1455"/>
      <c r="AFR24" s="1455"/>
      <c r="AFS24" s="1455"/>
      <c r="AFT24" s="1455"/>
      <c r="AFU24" s="1455"/>
      <c r="AFV24" s="1455"/>
      <c r="AFW24" s="1455"/>
      <c r="AFX24" s="1455"/>
      <c r="AFY24" s="1455"/>
      <c r="AFZ24" s="1455"/>
      <c r="AGA24" s="1455"/>
      <c r="AGB24" s="1455"/>
      <c r="AGC24" s="1455"/>
      <c r="AGD24" s="1455"/>
      <c r="AGE24" s="1455"/>
      <c r="AGF24" s="1455"/>
      <c r="AGG24" s="1455"/>
      <c r="AGH24" s="1455"/>
      <c r="AGI24" s="1455"/>
      <c r="AGJ24" s="1455"/>
      <c r="AGK24" s="1455"/>
      <c r="AGL24" s="1455"/>
      <c r="AGM24" s="1455"/>
      <c r="AGN24" s="1455"/>
      <c r="AGO24" s="1455"/>
      <c r="AGP24" s="1455"/>
      <c r="AGQ24" s="1455"/>
      <c r="AGR24" s="1455"/>
      <c r="AGS24" s="1455"/>
      <c r="AGT24" s="1455"/>
      <c r="AGU24" s="1455"/>
      <c r="AGV24" s="1455"/>
      <c r="AGW24" s="1455"/>
      <c r="AGX24" s="1455"/>
      <c r="AGY24" s="1455"/>
      <c r="AGZ24" s="1455"/>
      <c r="AHA24" s="1455"/>
      <c r="AHB24" s="1455"/>
      <c r="AHC24" s="1455"/>
      <c r="AHD24" s="1455"/>
      <c r="AHE24" s="1455"/>
      <c r="AHF24" s="1455"/>
      <c r="AHG24" s="1455"/>
      <c r="AHH24" s="1455"/>
      <c r="AHI24" s="1455"/>
      <c r="AHJ24" s="1455"/>
      <c r="AHK24" s="1455"/>
      <c r="AHL24" s="1455"/>
      <c r="AHM24" s="1455"/>
      <c r="AHN24" s="1455"/>
      <c r="AHO24" s="1455"/>
      <c r="AHP24" s="1455"/>
      <c r="AHQ24" s="1455"/>
      <c r="AHR24" s="1455"/>
      <c r="AHS24" s="1455"/>
      <c r="AHT24" s="1455"/>
      <c r="AHU24" s="1455"/>
      <c r="AHV24" s="1455"/>
      <c r="AHW24" s="1455"/>
      <c r="AHX24" s="1455"/>
      <c r="AHY24" s="1455"/>
      <c r="AHZ24" s="1455"/>
      <c r="AIA24" s="1455"/>
      <c r="AIB24" s="1455"/>
      <c r="AIC24" s="1455"/>
      <c r="AID24" s="1455"/>
      <c r="AIE24" s="1455"/>
      <c r="AIF24" s="1455"/>
      <c r="AIG24" s="1455"/>
      <c r="AIH24" s="1455"/>
      <c r="AII24" s="1455"/>
      <c r="AIJ24" s="1455"/>
      <c r="AIK24" s="1455"/>
      <c r="AIL24" s="1455"/>
      <c r="AIM24" s="1455"/>
      <c r="AIN24" s="1455"/>
      <c r="AIO24" s="1455"/>
      <c r="AIP24" s="1455"/>
      <c r="AIQ24" s="1455"/>
      <c r="AIR24" s="1455"/>
      <c r="AIS24" s="1455"/>
      <c r="AIT24" s="1455"/>
      <c r="AIU24" s="1455"/>
      <c r="AIV24" s="1455"/>
      <c r="AIW24" s="1455"/>
      <c r="AIX24" s="1455"/>
      <c r="AIY24" s="1455"/>
      <c r="AIZ24" s="1455"/>
      <c r="AJA24" s="1455"/>
      <c r="AJB24" s="1455"/>
      <c r="AJC24" s="1455"/>
      <c r="AJD24" s="1455"/>
      <c r="AJE24" s="1455"/>
      <c r="AJF24" s="1455"/>
      <c r="AJG24" s="1455"/>
      <c r="AJH24" s="1455"/>
      <c r="AJI24" s="1455"/>
      <c r="AJJ24" s="1455"/>
      <c r="AJK24" s="1455"/>
      <c r="AJL24" s="1455"/>
      <c r="AJM24" s="1455"/>
      <c r="AJN24" s="1455"/>
      <c r="AJO24" s="1455"/>
      <c r="AJP24" s="1455"/>
      <c r="AJQ24" s="1455"/>
      <c r="AJR24" s="1455"/>
      <c r="AJS24" s="1455"/>
      <c r="AJT24" s="1455"/>
      <c r="AJU24" s="1455"/>
      <c r="AJV24" s="1455"/>
      <c r="AJW24" s="1455"/>
      <c r="AJX24" s="1455"/>
      <c r="AJY24" s="1455"/>
      <c r="AJZ24" s="1455"/>
      <c r="AKA24" s="1455"/>
      <c r="AKB24" s="1455"/>
      <c r="AKC24" s="1455"/>
      <c r="AKD24" s="1455"/>
      <c r="AKE24" s="1455"/>
      <c r="AKF24" s="1455"/>
    </row>
    <row r="25" spans="1:968" s="685" customFormat="1">
      <c r="A25" s="707"/>
      <c r="B25" s="742" t="s">
        <v>626</v>
      </c>
      <c r="C25" s="749"/>
      <c r="D25" s="744"/>
      <c r="E25" s="744"/>
      <c r="F25" s="744"/>
      <c r="G25" s="711"/>
      <c r="H25" s="711"/>
      <c r="I25" s="711"/>
      <c r="J25" s="712"/>
      <c r="K25" s="713"/>
      <c r="L25" s="825">
        <v>13489.34525</v>
      </c>
      <c r="M25" s="714">
        <f t="shared" si="11"/>
        <v>13489.34525</v>
      </c>
      <c r="N25" s="714">
        <v>0</v>
      </c>
      <c r="O25" s="714">
        <f t="shared" si="12"/>
        <v>12513.30728200371</v>
      </c>
      <c r="P25" s="714">
        <f t="shared" si="13"/>
        <v>12513.30728200371</v>
      </c>
      <c r="Q25" s="705"/>
      <c r="R25" s="1380"/>
      <c r="S25" s="745"/>
      <c r="T25" s="745"/>
      <c r="U25" s="745"/>
      <c r="W25" s="1455"/>
      <c r="X25" s="1455"/>
      <c r="Y25" s="1455"/>
      <c r="Z25" s="1455"/>
      <c r="AA25" s="1455"/>
      <c r="AB25" s="1455"/>
      <c r="AC25" s="1455"/>
      <c r="AD25" s="1455"/>
      <c r="AE25" s="1455"/>
      <c r="AF25" s="1455"/>
      <c r="AG25" s="1455"/>
      <c r="AH25" s="1455"/>
      <c r="AI25" s="1455"/>
      <c r="AJ25" s="1455"/>
      <c r="AK25" s="1455"/>
      <c r="AL25" s="1455"/>
      <c r="AM25" s="1455"/>
      <c r="AN25" s="1455"/>
      <c r="AO25" s="1455"/>
      <c r="AP25" s="1455"/>
      <c r="AQ25" s="1455"/>
      <c r="AR25" s="1455"/>
      <c r="AS25" s="1455"/>
      <c r="AT25" s="1455"/>
      <c r="AU25" s="1455"/>
      <c r="AV25" s="1455"/>
      <c r="AW25" s="1455"/>
      <c r="AX25" s="1455"/>
      <c r="AY25" s="1455"/>
      <c r="AZ25" s="1455"/>
      <c r="BA25" s="1455"/>
      <c r="BB25" s="1455"/>
      <c r="BC25" s="1455"/>
      <c r="BD25" s="1455"/>
      <c r="BE25" s="1455"/>
      <c r="BF25" s="1455"/>
      <c r="BG25" s="1455"/>
      <c r="BH25" s="1455"/>
      <c r="BI25" s="1455"/>
      <c r="BJ25" s="1455"/>
      <c r="BK25" s="1455"/>
      <c r="BL25" s="1455"/>
      <c r="BM25" s="1455"/>
      <c r="BN25" s="1455"/>
      <c r="BO25" s="1455"/>
      <c r="BP25" s="1455"/>
      <c r="BQ25" s="1455"/>
      <c r="BR25" s="1455"/>
      <c r="BS25" s="1455"/>
      <c r="BT25" s="1455"/>
      <c r="BU25" s="1455"/>
      <c r="BV25" s="1455"/>
      <c r="BW25" s="1455"/>
      <c r="BX25" s="1455"/>
      <c r="BY25" s="1455"/>
      <c r="BZ25" s="1455"/>
      <c r="CA25" s="1455"/>
      <c r="CB25" s="1455"/>
      <c r="CC25" s="1455"/>
      <c r="CD25" s="1455"/>
      <c r="CE25" s="1455"/>
      <c r="CF25" s="1455"/>
      <c r="CG25" s="1455"/>
      <c r="CH25" s="1455"/>
      <c r="CI25" s="1455"/>
      <c r="CJ25" s="1455"/>
      <c r="CK25" s="1455"/>
      <c r="CL25" s="1455"/>
      <c r="CM25" s="1455"/>
      <c r="CN25" s="1455"/>
      <c r="CO25" s="1455"/>
      <c r="CP25" s="1455"/>
      <c r="CQ25" s="1455"/>
      <c r="CR25" s="1455"/>
      <c r="CS25" s="1455"/>
      <c r="CT25" s="1455"/>
      <c r="CU25" s="1455"/>
      <c r="CV25" s="1455"/>
      <c r="CW25" s="1455"/>
      <c r="CX25" s="1455"/>
      <c r="CY25" s="1455"/>
      <c r="CZ25" s="1455"/>
      <c r="DA25" s="1455"/>
      <c r="DB25" s="1455"/>
      <c r="DC25" s="1455"/>
      <c r="DD25" s="1455"/>
      <c r="DE25" s="1455"/>
      <c r="DF25" s="1455"/>
      <c r="DG25" s="1455"/>
      <c r="DH25" s="1455"/>
      <c r="DI25" s="1455"/>
      <c r="DJ25" s="1455"/>
      <c r="DK25" s="1455"/>
      <c r="DL25" s="1455"/>
      <c r="DM25" s="1455"/>
      <c r="DN25" s="1455"/>
      <c r="DO25" s="1455"/>
      <c r="DP25" s="1455"/>
      <c r="DQ25" s="1455"/>
      <c r="DR25" s="1455"/>
      <c r="DS25" s="1455"/>
      <c r="DT25" s="1455"/>
      <c r="DU25" s="1455"/>
      <c r="DV25" s="1455"/>
      <c r="DW25" s="1455"/>
      <c r="DX25" s="1455"/>
      <c r="DY25" s="1455"/>
      <c r="DZ25" s="1455"/>
      <c r="EA25" s="1455"/>
      <c r="EB25" s="1455"/>
      <c r="EC25" s="1455"/>
      <c r="ED25" s="1455"/>
      <c r="EE25" s="1455"/>
      <c r="EF25" s="1455"/>
      <c r="EG25" s="1455"/>
      <c r="EH25" s="1455"/>
      <c r="EI25" s="1455"/>
      <c r="EJ25" s="1455"/>
      <c r="EK25" s="1455"/>
      <c r="EL25" s="1455"/>
      <c r="EM25" s="1455"/>
      <c r="EN25" s="1455"/>
      <c r="EO25" s="1455"/>
      <c r="EP25" s="1455"/>
      <c r="EQ25" s="1455"/>
      <c r="ER25" s="1455"/>
      <c r="ES25" s="1455"/>
      <c r="ET25" s="1455"/>
      <c r="EU25" s="1455"/>
      <c r="EV25" s="1455"/>
      <c r="EW25" s="1455"/>
      <c r="EX25" s="1455"/>
      <c r="EY25" s="1455"/>
      <c r="EZ25" s="1455"/>
      <c r="FA25" s="1455"/>
      <c r="FB25" s="1455"/>
      <c r="FC25" s="1455"/>
      <c r="FD25" s="1455"/>
      <c r="FE25" s="1455"/>
      <c r="FF25" s="1455"/>
      <c r="FG25" s="1455"/>
      <c r="FH25" s="1455"/>
      <c r="FI25" s="1455"/>
      <c r="FJ25" s="1455"/>
      <c r="FK25" s="1455"/>
      <c r="FL25" s="1455"/>
      <c r="FM25" s="1455"/>
      <c r="FN25" s="1455"/>
      <c r="FO25" s="1455"/>
      <c r="FP25" s="1455"/>
      <c r="FQ25" s="1455"/>
      <c r="FR25" s="1455"/>
      <c r="FS25" s="1455"/>
      <c r="FT25" s="1455"/>
      <c r="FU25" s="1455"/>
      <c r="FV25" s="1455"/>
      <c r="FW25" s="1455"/>
      <c r="FX25" s="1455"/>
      <c r="FY25" s="1455"/>
      <c r="FZ25" s="1455"/>
      <c r="GA25" s="1455"/>
      <c r="GB25" s="1455"/>
      <c r="GC25" s="1455"/>
      <c r="GD25" s="1455"/>
      <c r="GE25" s="1455"/>
      <c r="GF25" s="1455"/>
      <c r="GG25" s="1455"/>
      <c r="GH25" s="1455"/>
      <c r="GI25" s="1455"/>
      <c r="GJ25" s="1455"/>
      <c r="GK25" s="1455"/>
      <c r="GL25" s="1455"/>
      <c r="GM25" s="1455"/>
      <c r="GN25" s="1455"/>
      <c r="GO25" s="1455"/>
      <c r="GP25" s="1455"/>
      <c r="GQ25" s="1455"/>
      <c r="GR25" s="1455"/>
      <c r="GS25" s="1455"/>
      <c r="GT25" s="1455"/>
      <c r="GU25" s="1455"/>
      <c r="GV25" s="1455"/>
      <c r="GW25" s="1455"/>
      <c r="GX25" s="1455"/>
      <c r="GY25" s="1455"/>
      <c r="GZ25" s="1455"/>
      <c r="HA25" s="1455"/>
      <c r="HB25" s="1455"/>
      <c r="HC25" s="1455"/>
      <c r="HD25" s="1455"/>
      <c r="HE25" s="1455"/>
      <c r="HF25" s="1455"/>
      <c r="HG25" s="1455"/>
      <c r="HH25" s="1455"/>
      <c r="HI25" s="1455"/>
      <c r="HJ25" s="1455"/>
      <c r="HK25" s="1455"/>
      <c r="HL25" s="1455"/>
      <c r="HM25" s="1455"/>
      <c r="HN25" s="1455"/>
      <c r="HO25" s="1455"/>
      <c r="HP25" s="1455"/>
      <c r="HQ25" s="1455"/>
      <c r="HR25" s="1455"/>
      <c r="HS25" s="1455"/>
      <c r="HT25" s="1455"/>
      <c r="HU25" s="1455"/>
      <c r="HV25" s="1455"/>
      <c r="HW25" s="1455"/>
      <c r="HX25" s="1455"/>
      <c r="HY25" s="1455"/>
      <c r="HZ25" s="1455"/>
      <c r="IA25" s="1455"/>
      <c r="IB25" s="1455"/>
      <c r="IC25" s="1455"/>
      <c r="ID25" s="1455"/>
      <c r="IE25" s="1455"/>
      <c r="IF25" s="1455"/>
      <c r="IG25" s="1455"/>
      <c r="IH25" s="1455"/>
      <c r="II25" s="1455"/>
      <c r="IJ25" s="1455"/>
      <c r="IK25" s="1455"/>
      <c r="IL25" s="1455"/>
      <c r="IM25" s="1455"/>
      <c r="IN25" s="1455"/>
      <c r="IO25" s="1455"/>
      <c r="IP25" s="1455"/>
      <c r="IQ25" s="1455"/>
      <c r="IR25" s="1455"/>
      <c r="IS25" s="1455"/>
      <c r="IT25" s="1455"/>
      <c r="IU25" s="1455"/>
      <c r="IV25" s="1455"/>
      <c r="IW25" s="1455"/>
      <c r="IX25" s="1455"/>
      <c r="IY25" s="1455"/>
      <c r="IZ25" s="1455"/>
      <c r="JA25" s="1455"/>
      <c r="JB25" s="1455"/>
      <c r="JC25" s="1455"/>
      <c r="JD25" s="1455"/>
      <c r="JE25" s="1455"/>
      <c r="JF25" s="1455"/>
      <c r="JG25" s="1455"/>
      <c r="JH25" s="1455"/>
      <c r="JI25" s="1455"/>
      <c r="JJ25" s="1455"/>
      <c r="JK25" s="1455"/>
      <c r="JL25" s="1455"/>
      <c r="JM25" s="1455"/>
      <c r="JN25" s="1455"/>
      <c r="JO25" s="1455"/>
      <c r="JP25" s="1455"/>
      <c r="JQ25" s="1455"/>
      <c r="JR25" s="1455"/>
      <c r="JS25" s="1455"/>
      <c r="JT25" s="1455"/>
      <c r="JU25" s="1455"/>
      <c r="JV25" s="1455"/>
      <c r="JW25" s="1455"/>
      <c r="JX25" s="1455"/>
      <c r="JY25" s="1455"/>
      <c r="JZ25" s="1455"/>
      <c r="KA25" s="1455"/>
      <c r="KB25" s="1455"/>
      <c r="KC25" s="1455"/>
      <c r="KD25" s="1455"/>
      <c r="KE25" s="1455"/>
      <c r="KF25" s="1455"/>
      <c r="KG25" s="1455"/>
      <c r="KH25" s="1455"/>
      <c r="KI25" s="1455"/>
      <c r="KJ25" s="1455"/>
      <c r="KK25" s="1455"/>
      <c r="KL25" s="1455"/>
      <c r="KM25" s="1455"/>
      <c r="KN25" s="1455"/>
      <c r="KO25" s="1455"/>
      <c r="KP25" s="1455"/>
      <c r="KQ25" s="1455"/>
      <c r="KR25" s="1455"/>
      <c r="KS25" s="1455"/>
      <c r="KT25" s="1455"/>
      <c r="KU25" s="1455"/>
      <c r="KV25" s="1455"/>
      <c r="KW25" s="1455"/>
      <c r="KX25" s="1455"/>
      <c r="KY25" s="1455"/>
      <c r="KZ25" s="1455"/>
      <c r="LA25" s="1455"/>
      <c r="LB25" s="1455"/>
      <c r="LC25" s="1455"/>
      <c r="LD25" s="1455"/>
      <c r="LE25" s="1455"/>
      <c r="LF25" s="1455"/>
      <c r="LG25" s="1455"/>
      <c r="LH25" s="1455"/>
      <c r="LI25" s="1455"/>
      <c r="LJ25" s="1455"/>
      <c r="LK25" s="1455"/>
      <c r="LL25" s="1455"/>
      <c r="LM25" s="1455"/>
      <c r="LN25" s="1455"/>
      <c r="LO25" s="1455"/>
      <c r="LP25" s="1455"/>
      <c r="LQ25" s="1455"/>
      <c r="LR25" s="1455"/>
      <c r="LS25" s="1455"/>
      <c r="LT25" s="1455"/>
      <c r="LU25" s="1455"/>
      <c r="LV25" s="1455"/>
      <c r="LW25" s="1455"/>
      <c r="LX25" s="1455"/>
      <c r="LY25" s="1455"/>
      <c r="LZ25" s="1455"/>
      <c r="MA25" s="1455"/>
      <c r="MB25" s="1455"/>
      <c r="MC25" s="1455"/>
      <c r="MD25" s="1455"/>
      <c r="ME25" s="1455"/>
      <c r="MF25" s="1455"/>
      <c r="MG25" s="1455"/>
      <c r="MH25" s="1455"/>
      <c r="MI25" s="1455"/>
      <c r="MJ25" s="1455"/>
      <c r="MK25" s="1455"/>
      <c r="ML25" s="1455"/>
      <c r="MM25" s="1455"/>
      <c r="MN25" s="1455"/>
      <c r="MO25" s="1455"/>
      <c r="MP25" s="1455"/>
      <c r="MQ25" s="1455"/>
      <c r="MR25" s="1455"/>
      <c r="MS25" s="1455"/>
      <c r="MT25" s="1455"/>
      <c r="MU25" s="1455"/>
      <c r="MV25" s="1455"/>
      <c r="MW25" s="1455"/>
      <c r="MX25" s="1455"/>
      <c r="MY25" s="1455"/>
      <c r="MZ25" s="1455"/>
      <c r="NA25" s="1455"/>
      <c r="NB25" s="1455"/>
      <c r="NC25" s="1455"/>
      <c r="ND25" s="1455"/>
      <c r="NE25" s="1455"/>
      <c r="NF25" s="1455"/>
      <c r="NG25" s="1455"/>
      <c r="NH25" s="1455"/>
      <c r="NI25" s="1455"/>
      <c r="NJ25" s="1455"/>
      <c r="NK25" s="1455"/>
      <c r="NL25" s="1455"/>
      <c r="NM25" s="1455"/>
      <c r="NN25" s="1455"/>
      <c r="NO25" s="1455"/>
      <c r="NP25" s="1455"/>
      <c r="NQ25" s="1455"/>
      <c r="NR25" s="1455"/>
      <c r="NS25" s="1455"/>
      <c r="NT25" s="1455"/>
      <c r="NU25" s="1455"/>
      <c r="NV25" s="1455"/>
      <c r="NW25" s="1455"/>
      <c r="NX25" s="1455"/>
      <c r="NY25" s="1455"/>
      <c r="NZ25" s="1455"/>
      <c r="OA25" s="1455"/>
      <c r="OB25" s="1455"/>
      <c r="OC25" s="1455"/>
      <c r="OD25" s="1455"/>
      <c r="OE25" s="1455"/>
      <c r="OF25" s="1455"/>
      <c r="OG25" s="1455"/>
      <c r="OH25" s="1455"/>
      <c r="OI25" s="1455"/>
      <c r="OJ25" s="1455"/>
      <c r="OK25" s="1455"/>
      <c r="OL25" s="1455"/>
      <c r="OM25" s="1455"/>
      <c r="ON25" s="1455"/>
      <c r="OO25" s="1455"/>
      <c r="OP25" s="1455"/>
      <c r="OQ25" s="1455"/>
      <c r="OR25" s="1455"/>
      <c r="OS25" s="1455"/>
      <c r="OT25" s="1455"/>
      <c r="OU25" s="1455"/>
      <c r="OV25" s="1455"/>
      <c r="OW25" s="1455"/>
      <c r="OX25" s="1455"/>
      <c r="OY25" s="1455"/>
      <c r="OZ25" s="1455"/>
      <c r="PA25" s="1455"/>
      <c r="PB25" s="1455"/>
      <c r="PC25" s="1455"/>
      <c r="PD25" s="1455"/>
      <c r="PE25" s="1455"/>
      <c r="PF25" s="1455"/>
      <c r="PG25" s="1455"/>
      <c r="PH25" s="1455"/>
      <c r="PI25" s="1455"/>
      <c r="PJ25" s="1455"/>
      <c r="PK25" s="1455"/>
      <c r="PL25" s="1455"/>
      <c r="PM25" s="1455"/>
      <c r="PN25" s="1455"/>
      <c r="PO25" s="1455"/>
      <c r="PP25" s="1455"/>
      <c r="PQ25" s="1455"/>
      <c r="PR25" s="1455"/>
      <c r="PS25" s="1455"/>
      <c r="PT25" s="1455"/>
      <c r="PU25" s="1455"/>
      <c r="PV25" s="1455"/>
      <c r="PW25" s="1455"/>
      <c r="PX25" s="1455"/>
      <c r="PY25" s="1455"/>
      <c r="PZ25" s="1455"/>
      <c r="QA25" s="1455"/>
      <c r="QB25" s="1455"/>
      <c r="QC25" s="1455"/>
      <c r="QD25" s="1455"/>
      <c r="QE25" s="1455"/>
      <c r="QF25" s="1455"/>
      <c r="QG25" s="1455"/>
      <c r="QH25" s="1455"/>
      <c r="QI25" s="1455"/>
      <c r="QJ25" s="1455"/>
      <c r="QK25" s="1455"/>
      <c r="QL25" s="1455"/>
      <c r="QM25" s="1455"/>
      <c r="QN25" s="1455"/>
      <c r="QO25" s="1455"/>
      <c r="QP25" s="1455"/>
      <c r="QQ25" s="1455"/>
      <c r="QR25" s="1455"/>
      <c r="QS25" s="1455"/>
      <c r="QT25" s="1455"/>
      <c r="QU25" s="1455"/>
      <c r="QV25" s="1455"/>
      <c r="QW25" s="1455"/>
      <c r="QX25" s="1455"/>
      <c r="QY25" s="1455"/>
      <c r="QZ25" s="1455"/>
      <c r="RA25" s="1455"/>
      <c r="RB25" s="1455"/>
      <c r="RC25" s="1455"/>
      <c r="RD25" s="1455"/>
      <c r="RE25" s="1455"/>
      <c r="RF25" s="1455"/>
      <c r="RG25" s="1455"/>
      <c r="RH25" s="1455"/>
      <c r="RI25" s="1455"/>
      <c r="RJ25" s="1455"/>
      <c r="RK25" s="1455"/>
      <c r="RL25" s="1455"/>
      <c r="RM25" s="1455"/>
      <c r="RN25" s="1455"/>
      <c r="RO25" s="1455"/>
      <c r="RP25" s="1455"/>
      <c r="RQ25" s="1455"/>
      <c r="RR25" s="1455"/>
      <c r="RS25" s="1455"/>
      <c r="RT25" s="1455"/>
      <c r="RU25" s="1455"/>
      <c r="RV25" s="1455"/>
      <c r="RW25" s="1455"/>
      <c r="RX25" s="1455"/>
      <c r="RY25" s="1455"/>
      <c r="RZ25" s="1455"/>
      <c r="SA25" s="1455"/>
      <c r="SB25" s="1455"/>
      <c r="SC25" s="1455"/>
      <c r="SD25" s="1455"/>
      <c r="SE25" s="1455"/>
      <c r="SF25" s="1455"/>
      <c r="SG25" s="1455"/>
      <c r="SH25" s="1455"/>
      <c r="SI25" s="1455"/>
      <c r="SJ25" s="1455"/>
      <c r="SK25" s="1455"/>
      <c r="SL25" s="1455"/>
      <c r="SM25" s="1455"/>
      <c r="SN25" s="1455"/>
      <c r="SO25" s="1455"/>
      <c r="SP25" s="1455"/>
      <c r="SQ25" s="1455"/>
      <c r="SR25" s="1455"/>
      <c r="SS25" s="1455"/>
      <c r="ST25" s="1455"/>
      <c r="SU25" s="1455"/>
      <c r="SV25" s="1455"/>
      <c r="SW25" s="1455"/>
      <c r="SX25" s="1455"/>
      <c r="SY25" s="1455"/>
      <c r="SZ25" s="1455"/>
      <c r="TA25" s="1455"/>
      <c r="TB25" s="1455"/>
      <c r="TC25" s="1455"/>
      <c r="TD25" s="1455"/>
      <c r="TE25" s="1455"/>
      <c r="TF25" s="1455"/>
      <c r="TG25" s="1455"/>
      <c r="TH25" s="1455"/>
      <c r="TI25" s="1455"/>
      <c r="TJ25" s="1455"/>
      <c r="TK25" s="1455"/>
      <c r="TL25" s="1455"/>
      <c r="TM25" s="1455"/>
      <c r="TN25" s="1455"/>
      <c r="TO25" s="1455"/>
      <c r="TP25" s="1455"/>
      <c r="TQ25" s="1455"/>
      <c r="TR25" s="1455"/>
      <c r="TS25" s="1455"/>
      <c r="TT25" s="1455"/>
      <c r="TU25" s="1455"/>
      <c r="TV25" s="1455"/>
      <c r="TW25" s="1455"/>
      <c r="TX25" s="1455"/>
      <c r="TY25" s="1455"/>
      <c r="TZ25" s="1455"/>
      <c r="UA25" s="1455"/>
      <c r="UB25" s="1455"/>
      <c r="UC25" s="1455"/>
      <c r="UD25" s="1455"/>
      <c r="UE25" s="1455"/>
      <c r="UF25" s="1455"/>
      <c r="UG25" s="1455"/>
      <c r="UH25" s="1455"/>
      <c r="UI25" s="1455"/>
      <c r="UJ25" s="1455"/>
      <c r="UK25" s="1455"/>
      <c r="UL25" s="1455"/>
      <c r="UM25" s="1455"/>
      <c r="UN25" s="1455"/>
      <c r="UO25" s="1455"/>
      <c r="UP25" s="1455"/>
      <c r="UQ25" s="1455"/>
      <c r="UR25" s="1455"/>
      <c r="US25" s="1455"/>
      <c r="UT25" s="1455"/>
      <c r="UU25" s="1455"/>
      <c r="UV25" s="1455"/>
      <c r="UW25" s="1455"/>
      <c r="UX25" s="1455"/>
      <c r="UY25" s="1455"/>
      <c r="UZ25" s="1455"/>
      <c r="VA25" s="1455"/>
      <c r="VB25" s="1455"/>
      <c r="VC25" s="1455"/>
      <c r="VD25" s="1455"/>
      <c r="VE25" s="1455"/>
      <c r="VF25" s="1455"/>
      <c r="VG25" s="1455"/>
      <c r="VH25" s="1455"/>
      <c r="VI25" s="1455"/>
      <c r="VJ25" s="1455"/>
      <c r="VK25" s="1455"/>
      <c r="VL25" s="1455"/>
      <c r="VM25" s="1455"/>
      <c r="VN25" s="1455"/>
      <c r="VO25" s="1455"/>
      <c r="VP25" s="1455"/>
      <c r="VQ25" s="1455"/>
      <c r="VR25" s="1455"/>
      <c r="VS25" s="1455"/>
      <c r="VT25" s="1455"/>
      <c r="VU25" s="1455"/>
      <c r="VV25" s="1455"/>
      <c r="VW25" s="1455"/>
      <c r="VX25" s="1455"/>
      <c r="VY25" s="1455"/>
      <c r="VZ25" s="1455"/>
      <c r="WA25" s="1455"/>
      <c r="WB25" s="1455"/>
      <c r="WC25" s="1455"/>
      <c r="WD25" s="1455"/>
      <c r="WE25" s="1455"/>
      <c r="WF25" s="1455"/>
      <c r="WG25" s="1455"/>
      <c r="WH25" s="1455"/>
      <c r="WI25" s="1455"/>
      <c r="WJ25" s="1455"/>
      <c r="WK25" s="1455"/>
      <c r="WL25" s="1455"/>
      <c r="WM25" s="1455"/>
      <c r="WN25" s="1455"/>
      <c r="WO25" s="1455"/>
      <c r="WP25" s="1455"/>
      <c r="WQ25" s="1455"/>
      <c r="WR25" s="1455"/>
      <c r="WS25" s="1455"/>
      <c r="WT25" s="1455"/>
      <c r="WU25" s="1455"/>
      <c r="WV25" s="1455"/>
      <c r="WW25" s="1455"/>
      <c r="WX25" s="1455"/>
      <c r="WY25" s="1455"/>
      <c r="WZ25" s="1455"/>
      <c r="XA25" s="1455"/>
      <c r="XB25" s="1455"/>
      <c r="XC25" s="1455"/>
      <c r="XD25" s="1455"/>
      <c r="XE25" s="1455"/>
      <c r="XF25" s="1455"/>
      <c r="XG25" s="1455"/>
      <c r="XH25" s="1455"/>
      <c r="XI25" s="1455"/>
      <c r="XJ25" s="1455"/>
      <c r="XK25" s="1455"/>
      <c r="XL25" s="1455"/>
      <c r="XM25" s="1455"/>
      <c r="XN25" s="1455"/>
      <c r="XO25" s="1455"/>
      <c r="XP25" s="1455"/>
      <c r="XQ25" s="1455"/>
      <c r="XR25" s="1455"/>
      <c r="XS25" s="1455"/>
      <c r="XT25" s="1455"/>
      <c r="XU25" s="1455"/>
      <c r="XV25" s="1455"/>
      <c r="XW25" s="1455"/>
      <c r="XX25" s="1455"/>
      <c r="XY25" s="1455"/>
      <c r="XZ25" s="1455"/>
      <c r="YA25" s="1455"/>
      <c r="YB25" s="1455"/>
      <c r="YC25" s="1455"/>
      <c r="YD25" s="1455"/>
      <c r="YE25" s="1455"/>
      <c r="YF25" s="1455"/>
      <c r="YG25" s="1455"/>
      <c r="YH25" s="1455"/>
      <c r="YI25" s="1455"/>
      <c r="YJ25" s="1455"/>
      <c r="YK25" s="1455"/>
      <c r="YL25" s="1455"/>
      <c r="YM25" s="1455"/>
      <c r="YN25" s="1455"/>
      <c r="YO25" s="1455"/>
      <c r="YP25" s="1455"/>
      <c r="YQ25" s="1455"/>
      <c r="YR25" s="1455"/>
      <c r="YS25" s="1455"/>
      <c r="YT25" s="1455"/>
      <c r="YU25" s="1455"/>
      <c r="YV25" s="1455"/>
      <c r="YW25" s="1455"/>
      <c r="YX25" s="1455"/>
      <c r="YY25" s="1455"/>
      <c r="YZ25" s="1455"/>
      <c r="ZA25" s="1455"/>
      <c r="ZB25" s="1455"/>
      <c r="ZC25" s="1455"/>
      <c r="ZD25" s="1455"/>
      <c r="ZE25" s="1455"/>
      <c r="ZF25" s="1455"/>
      <c r="ZG25" s="1455"/>
      <c r="ZH25" s="1455"/>
      <c r="ZI25" s="1455"/>
      <c r="ZJ25" s="1455"/>
      <c r="ZK25" s="1455"/>
      <c r="ZL25" s="1455"/>
      <c r="ZM25" s="1455"/>
      <c r="ZN25" s="1455"/>
      <c r="ZO25" s="1455"/>
      <c r="ZP25" s="1455"/>
      <c r="ZQ25" s="1455"/>
      <c r="ZR25" s="1455"/>
      <c r="ZS25" s="1455"/>
      <c r="ZT25" s="1455"/>
      <c r="ZU25" s="1455"/>
      <c r="ZV25" s="1455"/>
      <c r="ZW25" s="1455"/>
      <c r="ZX25" s="1455"/>
      <c r="ZY25" s="1455"/>
      <c r="ZZ25" s="1455"/>
      <c r="AAA25" s="1455"/>
      <c r="AAB25" s="1455"/>
      <c r="AAC25" s="1455"/>
      <c r="AAD25" s="1455"/>
      <c r="AAE25" s="1455"/>
      <c r="AAF25" s="1455"/>
      <c r="AAG25" s="1455"/>
      <c r="AAH25" s="1455"/>
      <c r="AAI25" s="1455"/>
      <c r="AAJ25" s="1455"/>
      <c r="AAK25" s="1455"/>
      <c r="AAL25" s="1455"/>
      <c r="AAM25" s="1455"/>
      <c r="AAN25" s="1455"/>
      <c r="AAO25" s="1455"/>
      <c r="AAP25" s="1455"/>
      <c r="AAQ25" s="1455"/>
      <c r="AAR25" s="1455"/>
      <c r="AAS25" s="1455"/>
      <c r="AAT25" s="1455"/>
      <c r="AAU25" s="1455"/>
      <c r="AAV25" s="1455"/>
      <c r="AAW25" s="1455"/>
      <c r="AAX25" s="1455"/>
      <c r="AAY25" s="1455"/>
      <c r="AAZ25" s="1455"/>
      <c r="ABA25" s="1455"/>
      <c r="ABB25" s="1455"/>
      <c r="ABC25" s="1455"/>
      <c r="ABD25" s="1455"/>
      <c r="ABE25" s="1455"/>
      <c r="ABF25" s="1455"/>
      <c r="ABG25" s="1455"/>
      <c r="ABH25" s="1455"/>
      <c r="ABI25" s="1455"/>
      <c r="ABJ25" s="1455"/>
      <c r="ABK25" s="1455"/>
      <c r="ABL25" s="1455"/>
      <c r="ABM25" s="1455"/>
      <c r="ABN25" s="1455"/>
      <c r="ABO25" s="1455"/>
      <c r="ABP25" s="1455"/>
      <c r="ABQ25" s="1455"/>
      <c r="ABR25" s="1455"/>
      <c r="ABS25" s="1455"/>
      <c r="ABT25" s="1455"/>
      <c r="ABU25" s="1455"/>
      <c r="ABV25" s="1455"/>
      <c r="ABW25" s="1455"/>
      <c r="ABX25" s="1455"/>
      <c r="ABY25" s="1455"/>
      <c r="ABZ25" s="1455"/>
      <c r="ACA25" s="1455"/>
      <c r="ACB25" s="1455"/>
      <c r="ACC25" s="1455"/>
      <c r="ACD25" s="1455"/>
      <c r="ACE25" s="1455"/>
      <c r="ACF25" s="1455"/>
      <c r="ACG25" s="1455"/>
      <c r="ACH25" s="1455"/>
      <c r="ACI25" s="1455"/>
      <c r="ACJ25" s="1455"/>
      <c r="ACK25" s="1455"/>
      <c r="ACL25" s="1455"/>
      <c r="ACM25" s="1455"/>
      <c r="ACN25" s="1455"/>
      <c r="ACO25" s="1455"/>
      <c r="ACP25" s="1455"/>
      <c r="ACQ25" s="1455"/>
      <c r="ACR25" s="1455"/>
      <c r="ACS25" s="1455"/>
      <c r="ACT25" s="1455"/>
      <c r="ACU25" s="1455"/>
      <c r="ACV25" s="1455"/>
      <c r="ACW25" s="1455"/>
      <c r="ACX25" s="1455"/>
      <c r="ACY25" s="1455"/>
      <c r="ACZ25" s="1455"/>
      <c r="ADA25" s="1455"/>
      <c r="ADB25" s="1455"/>
      <c r="ADC25" s="1455"/>
      <c r="ADD25" s="1455"/>
      <c r="ADE25" s="1455"/>
      <c r="ADF25" s="1455"/>
      <c r="ADG25" s="1455"/>
      <c r="ADH25" s="1455"/>
      <c r="ADI25" s="1455"/>
      <c r="ADJ25" s="1455"/>
      <c r="ADK25" s="1455"/>
      <c r="ADL25" s="1455"/>
      <c r="ADM25" s="1455"/>
      <c r="ADN25" s="1455"/>
      <c r="ADO25" s="1455"/>
      <c r="ADP25" s="1455"/>
      <c r="ADQ25" s="1455"/>
      <c r="ADR25" s="1455"/>
      <c r="ADS25" s="1455"/>
      <c r="ADT25" s="1455"/>
      <c r="ADU25" s="1455"/>
      <c r="ADV25" s="1455"/>
      <c r="ADW25" s="1455"/>
      <c r="ADX25" s="1455"/>
      <c r="ADY25" s="1455"/>
      <c r="ADZ25" s="1455"/>
      <c r="AEA25" s="1455"/>
      <c r="AEB25" s="1455"/>
      <c r="AEC25" s="1455"/>
      <c r="AED25" s="1455"/>
      <c r="AEE25" s="1455"/>
      <c r="AEF25" s="1455"/>
      <c r="AEG25" s="1455"/>
      <c r="AEH25" s="1455"/>
      <c r="AEI25" s="1455"/>
      <c r="AEJ25" s="1455"/>
      <c r="AEK25" s="1455"/>
      <c r="AEL25" s="1455"/>
      <c r="AEM25" s="1455"/>
      <c r="AEN25" s="1455"/>
      <c r="AEO25" s="1455"/>
      <c r="AEP25" s="1455"/>
      <c r="AEQ25" s="1455"/>
      <c r="AER25" s="1455"/>
      <c r="AES25" s="1455"/>
      <c r="AET25" s="1455"/>
      <c r="AEU25" s="1455"/>
      <c r="AEV25" s="1455"/>
      <c r="AEW25" s="1455"/>
      <c r="AEX25" s="1455"/>
      <c r="AEY25" s="1455"/>
      <c r="AEZ25" s="1455"/>
      <c r="AFA25" s="1455"/>
      <c r="AFB25" s="1455"/>
      <c r="AFC25" s="1455"/>
      <c r="AFD25" s="1455"/>
      <c r="AFE25" s="1455"/>
      <c r="AFF25" s="1455"/>
      <c r="AFG25" s="1455"/>
      <c r="AFH25" s="1455"/>
      <c r="AFI25" s="1455"/>
      <c r="AFJ25" s="1455"/>
      <c r="AFK25" s="1455"/>
      <c r="AFL25" s="1455"/>
      <c r="AFM25" s="1455"/>
      <c r="AFN25" s="1455"/>
      <c r="AFO25" s="1455"/>
      <c r="AFP25" s="1455"/>
      <c r="AFQ25" s="1455"/>
      <c r="AFR25" s="1455"/>
      <c r="AFS25" s="1455"/>
      <c r="AFT25" s="1455"/>
      <c r="AFU25" s="1455"/>
      <c r="AFV25" s="1455"/>
      <c r="AFW25" s="1455"/>
      <c r="AFX25" s="1455"/>
      <c r="AFY25" s="1455"/>
      <c r="AFZ25" s="1455"/>
      <c r="AGA25" s="1455"/>
      <c r="AGB25" s="1455"/>
      <c r="AGC25" s="1455"/>
      <c r="AGD25" s="1455"/>
      <c r="AGE25" s="1455"/>
      <c r="AGF25" s="1455"/>
      <c r="AGG25" s="1455"/>
      <c r="AGH25" s="1455"/>
      <c r="AGI25" s="1455"/>
      <c r="AGJ25" s="1455"/>
      <c r="AGK25" s="1455"/>
      <c r="AGL25" s="1455"/>
      <c r="AGM25" s="1455"/>
      <c r="AGN25" s="1455"/>
      <c r="AGO25" s="1455"/>
      <c r="AGP25" s="1455"/>
      <c r="AGQ25" s="1455"/>
      <c r="AGR25" s="1455"/>
      <c r="AGS25" s="1455"/>
      <c r="AGT25" s="1455"/>
      <c r="AGU25" s="1455"/>
      <c r="AGV25" s="1455"/>
      <c r="AGW25" s="1455"/>
      <c r="AGX25" s="1455"/>
      <c r="AGY25" s="1455"/>
      <c r="AGZ25" s="1455"/>
      <c r="AHA25" s="1455"/>
      <c r="AHB25" s="1455"/>
      <c r="AHC25" s="1455"/>
      <c r="AHD25" s="1455"/>
      <c r="AHE25" s="1455"/>
      <c r="AHF25" s="1455"/>
      <c r="AHG25" s="1455"/>
      <c r="AHH25" s="1455"/>
      <c r="AHI25" s="1455"/>
      <c r="AHJ25" s="1455"/>
      <c r="AHK25" s="1455"/>
      <c r="AHL25" s="1455"/>
      <c r="AHM25" s="1455"/>
      <c r="AHN25" s="1455"/>
      <c r="AHO25" s="1455"/>
      <c r="AHP25" s="1455"/>
      <c r="AHQ25" s="1455"/>
      <c r="AHR25" s="1455"/>
      <c r="AHS25" s="1455"/>
      <c r="AHT25" s="1455"/>
      <c r="AHU25" s="1455"/>
      <c r="AHV25" s="1455"/>
      <c r="AHW25" s="1455"/>
      <c r="AHX25" s="1455"/>
      <c r="AHY25" s="1455"/>
      <c r="AHZ25" s="1455"/>
      <c r="AIA25" s="1455"/>
      <c r="AIB25" s="1455"/>
      <c r="AIC25" s="1455"/>
      <c r="AID25" s="1455"/>
      <c r="AIE25" s="1455"/>
      <c r="AIF25" s="1455"/>
      <c r="AIG25" s="1455"/>
      <c r="AIH25" s="1455"/>
      <c r="AII25" s="1455"/>
      <c r="AIJ25" s="1455"/>
      <c r="AIK25" s="1455"/>
      <c r="AIL25" s="1455"/>
      <c r="AIM25" s="1455"/>
      <c r="AIN25" s="1455"/>
      <c r="AIO25" s="1455"/>
      <c r="AIP25" s="1455"/>
      <c r="AIQ25" s="1455"/>
      <c r="AIR25" s="1455"/>
      <c r="AIS25" s="1455"/>
      <c r="AIT25" s="1455"/>
      <c r="AIU25" s="1455"/>
      <c r="AIV25" s="1455"/>
      <c r="AIW25" s="1455"/>
      <c r="AIX25" s="1455"/>
      <c r="AIY25" s="1455"/>
      <c r="AIZ25" s="1455"/>
      <c r="AJA25" s="1455"/>
      <c r="AJB25" s="1455"/>
      <c r="AJC25" s="1455"/>
      <c r="AJD25" s="1455"/>
      <c r="AJE25" s="1455"/>
      <c r="AJF25" s="1455"/>
      <c r="AJG25" s="1455"/>
      <c r="AJH25" s="1455"/>
      <c r="AJI25" s="1455"/>
      <c r="AJJ25" s="1455"/>
      <c r="AJK25" s="1455"/>
      <c r="AJL25" s="1455"/>
      <c r="AJM25" s="1455"/>
      <c r="AJN25" s="1455"/>
      <c r="AJO25" s="1455"/>
      <c r="AJP25" s="1455"/>
      <c r="AJQ25" s="1455"/>
      <c r="AJR25" s="1455"/>
      <c r="AJS25" s="1455"/>
      <c r="AJT25" s="1455"/>
      <c r="AJU25" s="1455"/>
      <c r="AJV25" s="1455"/>
      <c r="AJW25" s="1455"/>
      <c r="AJX25" s="1455"/>
      <c r="AJY25" s="1455"/>
      <c r="AJZ25" s="1455"/>
      <c r="AKA25" s="1455"/>
      <c r="AKB25" s="1455"/>
      <c r="AKC25" s="1455"/>
      <c r="AKD25" s="1455"/>
      <c r="AKE25" s="1455"/>
      <c r="AKF25" s="1455"/>
    </row>
    <row r="26" spans="1:968" s="760" customFormat="1">
      <c r="A26" s="750"/>
      <c r="B26" s="751" t="s">
        <v>615</v>
      </c>
      <c r="C26" s="752"/>
      <c r="D26" s="753"/>
      <c r="E26" s="753"/>
      <c r="F26" s="753"/>
      <c r="G26" s="754"/>
      <c r="H26" s="754"/>
      <c r="I26" s="754"/>
      <c r="J26" s="755"/>
      <c r="K26" s="756"/>
      <c r="L26" s="757">
        <f>L27+L33</f>
        <v>149922.114</v>
      </c>
      <c r="M26" s="757">
        <f t="shared" si="11"/>
        <v>149922.114</v>
      </c>
      <c r="N26" s="757">
        <v>0</v>
      </c>
      <c r="O26" s="757">
        <f t="shared" si="12"/>
        <v>139074.31725417438</v>
      </c>
      <c r="P26" s="757">
        <f t="shared" si="13"/>
        <v>139074.31725417438</v>
      </c>
      <c r="Q26" s="758"/>
      <c r="R26" s="1381"/>
      <c r="S26" s="759"/>
      <c r="T26" s="759"/>
      <c r="U26" s="759"/>
      <c r="V26" s="685"/>
      <c r="W26" s="1455"/>
      <c r="X26" s="1455"/>
      <c r="Y26" s="1455"/>
      <c r="Z26" s="1455"/>
      <c r="AA26" s="1455"/>
      <c r="AB26" s="1455"/>
      <c r="AC26" s="1455"/>
      <c r="AD26" s="1455"/>
      <c r="AE26" s="1455"/>
      <c r="AF26" s="1455"/>
      <c r="AG26" s="1455"/>
      <c r="AH26" s="1455"/>
      <c r="AI26" s="1455"/>
      <c r="AJ26" s="1455"/>
      <c r="AK26" s="1455"/>
      <c r="AL26" s="1455"/>
      <c r="AM26" s="1455"/>
      <c r="AN26" s="1455"/>
      <c r="AO26" s="1455"/>
      <c r="AP26" s="1455"/>
      <c r="AQ26" s="1455"/>
      <c r="AR26" s="1455"/>
      <c r="AS26" s="1455"/>
      <c r="AT26" s="1455"/>
      <c r="AU26" s="1455"/>
      <c r="AV26" s="1455"/>
      <c r="AW26" s="1455"/>
      <c r="AX26" s="1455"/>
      <c r="AY26" s="1455"/>
      <c r="AZ26" s="1455"/>
      <c r="BA26" s="1455"/>
      <c r="BB26" s="1455"/>
      <c r="BC26" s="1455"/>
      <c r="BD26" s="1455"/>
      <c r="BE26" s="1455"/>
      <c r="BF26" s="1455"/>
      <c r="BG26" s="1455"/>
      <c r="BH26" s="1455"/>
      <c r="BI26" s="1455"/>
      <c r="BJ26" s="1455"/>
      <c r="BK26" s="1455"/>
      <c r="BL26" s="1455"/>
      <c r="BM26" s="1455"/>
      <c r="BN26" s="1455"/>
      <c r="BO26" s="1455"/>
      <c r="BP26" s="1455"/>
      <c r="BQ26" s="1455"/>
      <c r="BR26" s="1455"/>
      <c r="BS26" s="1455"/>
      <c r="BT26" s="1455"/>
      <c r="BU26" s="1455"/>
      <c r="BV26" s="1455"/>
      <c r="BW26" s="1455"/>
      <c r="BX26" s="1455"/>
      <c r="BY26" s="1455"/>
      <c r="BZ26" s="1455"/>
      <c r="CA26" s="1455"/>
      <c r="CB26" s="1455"/>
      <c r="CC26" s="1455"/>
      <c r="CD26" s="1455"/>
      <c r="CE26" s="1455"/>
      <c r="CF26" s="1455"/>
      <c r="CG26" s="1455"/>
      <c r="CH26" s="1455"/>
      <c r="CI26" s="1455"/>
      <c r="CJ26" s="1455"/>
      <c r="CK26" s="1455"/>
      <c r="CL26" s="1455"/>
      <c r="CM26" s="1455"/>
      <c r="CN26" s="1455"/>
      <c r="CO26" s="1455"/>
      <c r="CP26" s="1455"/>
      <c r="CQ26" s="1455"/>
      <c r="CR26" s="1455"/>
      <c r="CS26" s="1455"/>
      <c r="CT26" s="1455"/>
      <c r="CU26" s="1455"/>
      <c r="CV26" s="1455"/>
      <c r="CW26" s="1455"/>
      <c r="CX26" s="1455"/>
      <c r="CY26" s="1455"/>
      <c r="CZ26" s="1455"/>
      <c r="DA26" s="1455"/>
      <c r="DB26" s="1455"/>
      <c r="DC26" s="1455"/>
      <c r="DD26" s="1455"/>
      <c r="DE26" s="1455"/>
      <c r="DF26" s="1455"/>
      <c r="DG26" s="1455"/>
      <c r="DH26" s="1455"/>
      <c r="DI26" s="1455"/>
      <c r="DJ26" s="1455"/>
      <c r="DK26" s="1455"/>
      <c r="DL26" s="1455"/>
      <c r="DM26" s="1455"/>
      <c r="DN26" s="1455"/>
      <c r="DO26" s="1455"/>
      <c r="DP26" s="1455"/>
      <c r="DQ26" s="1455"/>
      <c r="DR26" s="1455"/>
      <c r="DS26" s="1455"/>
      <c r="DT26" s="1455"/>
      <c r="DU26" s="1455"/>
      <c r="DV26" s="1455"/>
      <c r="DW26" s="1455"/>
      <c r="DX26" s="1455"/>
      <c r="DY26" s="1455"/>
      <c r="DZ26" s="1455"/>
      <c r="EA26" s="1455"/>
      <c r="EB26" s="1455"/>
      <c r="EC26" s="1455"/>
      <c r="ED26" s="1455"/>
      <c r="EE26" s="1455"/>
      <c r="EF26" s="1455"/>
      <c r="EG26" s="1455"/>
      <c r="EH26" s="1455"/>
      <c r="EI26" s="1455"/>
      <c r="EJ26" s="1455"/>
      <c r="EK26" s="1455"/>
      <c r="EL26" s="1455"/>
      <c r="EM26" s="1455"/>
      <c r="EN26" s="1455"/>
      <c r="EO26" s="1455"/>
      <c r="EP26" s="1455"/>
      <c r="EQ26" s="1455"/>
      <c r="ER26" s="1455"/>
      <c r="ES26" s="1455"/>
      <c r="ET26" s="1455"/>
      <c r="EU26" s="1455"/>
      <c r="EV26" s="1455"/>
      <c r="EW26" s="1455"/>
      <c r="EX26" s="1455"/>
      <c r="EY26" s="1455"/>
      <c r="EZ26" s="1455"/>
      <c r="FA26" s="1455"/>
      <c r="FB26" s="1455"/>
      <c r="FC26" s="1455"/>
      <c r="FD26" s="1455"/>
      <c r="FE26" s="1455"/>
      <c r="FF26" s="1455"/>
      <c r="FG26" s="1455"/>
      <c r="FH26" s="1455"/>
      <c r="FI26" s="1455"/>
      <c r="FJ26" s="1455"/>
      <c r="FK26" s="1455"/>
      <c r="FL26" s="1455"/>
      <c r="FM26" s="1455"/>
      <c r="FN26" s="1455"/>
      <c r="FO26" s="1455"/>
      <c r="FP26" s="1455"/>
      <c r="FQ26" s="1455"/>
      <c r="FR26" s="1455"/>
      <c r="FS26" s="1455"/>
      <c r="FT26" s="1455"/>
      <c r="FU26" s="1455"/>
      <c r="FV26" s="1455"/>
      <c r="FW26" s="1455"/>
      <c r="FX26" s="1455"/>
      <c r="FY26" s="1455"/>
      <c r="FZ26" s="1455"/>
      <c r="GA26" s="1455"/>
      <c r="GB26" s="1455"/>
      <c r="GC26" s="1455"/>
      <c r="GD26" s="1455"/>
      <c r="GE26" s="1455"/>
      <c r="GF26" s="1455"/>
      <c r="GG26" s="1455"/>
      <c r="GH26" s="1455"/>
      <c r="GI26" s="1455"/>
      <c r="GJ26" s="1455"/>
      <c r="GK26" s="1455"/>
      <c r="GL26" s="1455"/>
      <c r="GM26" s="1455"/>
      <c r="GN26" s="1455"/>
      <c r="GO26" s="1455"/>
      <c r="GP26" s="1455"/>
      <c r="GQ26" s="1455"/>
      <c r="GR26" s="1455"/>
      <c r="GS26" s="1455"/>
      <c r="GT26" s="1455"/>
      <c r="GU26" s="1455"/>
      <c r="GV26" s="1455"/>
      <c r="GW26" s="1455"/>
      <c r="GX26" s="1455"/>
      <c r="GY26" s="1455"/>
      <c r="GZ26" s="1455"/>
      <c r="HA26" s="1455"/>
      <c r="HB26" s="1455"/>
      <c r="HC26" s="1455"/>
      <c r="HD26" s="1455"/>
      <c r="HE26" s="1455"/>
      <c r="HF26" s="1455"/>
      <c r="HG26" s="1455"/>
      <c r="HH26" s="1455"/>
      <c r="HI26" s="1455"/>
      <c r="HJ26" s="1455"/>
      <c r="HK26" s="1455"/>
      <c r="HL26" s="1455"/>
      <c r="HM26" s="1455"/>
      <c r="HN26" s="1455"/>
      <c r="HO26" s="1455"/>
      <c r="HP26" s="1455"/>
      <c r="HQ26" s="1455"/>
      <c r="HR26" s="1455"/>
      <c r="HS26" s="1455"/>
      <c r="HT26" s="1455"/>
      <c r="HU26" s="1455"/>
      <c r="HV26" s="1455"/>
      <c r="HW26" s="1455"/>
      <c r="HX26" s="1455"/>
      <c r="HY26" s="1455"/>
      <c r="HZ26" s="1455"/>
      <c r="IA26" s="1455"/>
      <c r="IB26" s="1455"/>
      <c r="IC26" s="1455"/>
      <c r="ID26" s="1455"/>
      <c r="IE26" s="1455"/>
      <c r="IF26" s="1455"/>
      <c r="IG26" s="1455"/>
      <c r="IH26" s="1455"/>
      <c r="II26" s="1455"/>
      <c r="IJ26" s="1455"/>
      <c r="IK26" s="1455"/>
      <c r="IL26" s="1455"/>
      <c r="IM26" s="1455"/>
      <c r="IN26" s="1455"/>
      <c r="IO26" s="1455"/>
      <c r="IP26" s="1455"/>
      <c r="IQ26" s="1455"/>
      <c r="IR26" s="1455"/>
      <c r="IS26" s="1455"/>
      <c r="IT26" s="1455"/>
      <c r="IU26" s="1455"/>
      <c r="IV26" s="1455"/>
      <c r="IW26" s="1455"/>
      <c r="IX26" s="1455"/>
      <c r="IY26" s="1455"/>
      <c r="IZ26" s="1455"/>
      <c r="JA26" s="1455"/>
      <c r="JB26" s="1455"/>
      <c r="JC26" s="1455"/>
      <c r="JD26" s="1455"/>
      <c r="JE26" s="1455"/>
      <c r="JF26" s="1455"/>
      <c r="JG26" s="1455"/>
      <c r="JH26" s="1455"/>
      <c r="JI26" s="1455"/>
      <c r="JJ26" s="1455"/>
      <c r="JK26" s="1455"/>
      <c r="JL26" s="1455"/>
      <c r="JM26" s="1455"/>
      <c r="JN26" s="1455"/>
      <c r="JO26" s="1455"/>
      <c r="JP26" s="1455"/>
      <c r="JQ26" s="1455"/>
      <c r="JR26" s="1455"/>
      <c r="JS26" s="1455"/>
      <c r="JT26" s="1455"/>
      <c r="JU26" s="1455"/>
      <c r="JV26" s="1455"/>
      <c r="JW26" s="1455"/>
      <c r="JX26" s="1455"/>
      <c r="JY26" s="1455"/>
      <c r="JZ26" s="1455"/>
      <c r="KA26" s="1455"/>
      <c r="KB26" s="1455"/>
      <c r="KC26" s="1455"/>
      <c r="KD26" s="1455"/>
      <c r="KE26" s="1455"/>
      <c r="KF26" s="1455"/>
      <c r="KG26" s="1455"/>
      <c r="KH26" s="1455"/>
      <c r="KI26" s="1455"/>
      <c r="KJ26" s="1455"/>
      <c r="KK26" s="1455"/>
      <c r="KL26" s="1455"/>
      <c r="KM26" s="1455"/>
      <c r="KN26" s="1455"/>
      <c r="KO26" s="1455"/>
      <c r="KP26" s="1455"/>
      <c r="KQ26" s="1455"/>
      <c r="KR26" s="1455"/>
      <c r="KS26" s="1455"/>
      <c r="KT26" s="1455"/>
      <c r="KU26" s="1455"/>
      <c r="KV26" s="1455"/>
      <c r="KW26" s="1455"/>
      <c r="KX26" s="1455"/>
      <c r="KY26" s="1455"/>
      <c r="KZ26" s="1455"/>
      <c r="LA26" s="1455"/>
      <c r="LB26" s="1455"/>
      <c r="LC26" s="1455"/>
      <c r="LD26" s="1455"/>
      <c r="LE26" s="1455"/>
      <c r="LF26" s="1455"/>
      <c r="LG26" s="1455"/>
      <c r="LH26" s="1455"/>
      <c r="LI26" s="1455"/>
      <c r="LJ26" s="1455"/>
      <c r="LK26" s="1455"/>
      <c r="LL26" s="1455"/>
      <c r="LM26" s="1455"/>
      <c r="LN26" s="1455"/>
      <c r="LO26" s="1455"/>
      <c r="LP26" s="1455"/>
      <c r="LQ26" s="1455"/>
      <c r="LR26" s="1455"/>
      <c r="LS26" s="1455"/>
      <c r="LT26" s="1455"/>
      <c r="LU26" s="1455"/>
      <c r="LV26" s="1455"/>
      <c r="LW26" s="1455"/>
      <c r="LX26" s="1455"/>
      <c r="LY26" s="1455"/>
      <c r="LZ26" s="1455"/>
      <c r="MA26" s="1455"/>
      <c r="MB26" s="1455"/>
      <c r="MC26" s="1455"/>
      <c r="MD26" s="1455"/>
      <c r="ME26" s="1455"/>
      <c r="MF26" s="1455"/>
      <c r="MG26" s="1455"/>
      <c r="MH26" s="1455"/>
      <c r="MI26" s="1455"/>
      <c r="MJ26" s="1455"/>
      <c r="MK26" s="1455"/>
      <c r="ML26" s="1455"/>
      <c r="MM26" s="1455"/>
      <c r="MN26" s="1455"/>
      <c r="MO26" s="1455"/>
      <c r="MP26" s="1455"/>
      <c r="MQ26" s="1455"/>
      <c r="MR26" s="1455"/>
      <c r="MS26" s="1455"/>
      <c r="MT26" s="1455"/>
      <c r="MU26" s="1455"/>
      <c r="MV26" s="1455"/>
      <c r="MW26" s="1455"/>
      <c r="MX26" s="1455"/>
      <c r="MY26" s="1455"/>
      <c r="MZ26" s="1455"/>
      <c r="NA26" s="1455"/>
      <c r="NB26" s="1455"/>
      <c r="NC26" s="1455"/>
      <c r="ND26" s="1455"/>
      <c r="NE26" s="1455"/>
      <c r="NF26" s="1455"/>
      <c r="NG26" s="1455"/>
      <c r="NH26" s="1455"/>
      <c r="NI26" s="1455"/>
      <c r="NJ26" s="1455"/>
      <c r="NK26" s="1455"/>
      <c r="NL26" s="1455"/>
      <c r="NM26" s="1455"/>
      <c r="NN26" s="1455"/>
      <c r="NO26" s="1455"/>
      <c r="NP26" s="1455"/>
      <c r="NQ26" s="1455"/>
      <c r="NR26" s="1455"/>
      <c r="NS26" s="1455"/>
      <c r="NT26" s="1455"/>
      <c r="NU26" s="1455"/>
      <c r="NV26" s="1455"/>
      <c r="NW26" s="1455"/>
      <c r="NX26" s="1455"/>
      <c r="NY26" s="1455"/>
      <c r="NZ26" s="1455"/>
      <c r="OA26" s="1455"/>
      <c r="OB26" s="1455"/>
      <c r="OC26" s="1455"/>
      <c r="OD26" s="1455"/>
      <c r="OE26" s="1455"/>
      <c r="OF26" s="1455"/>
      <c r="OG26" s="1455"/>
      <c r="OH26" s="1455"/>
      <c r="OI26" s="1455"/>
      <c r="OJ26" s="1455"/>
      <c r="OK26" s="1455"/>
      <c r="OL26" s="1455"/>
      <c r="OM26" s="1455"/>
      <c r="ON26" s="1455"/>
      <c r="OO26" s="1455"/>
      <c r="OP26" s="1455"/>
      <c r="OQ26" s="1455"/>
      <c r="OR26" s="1455"/>
      <c r="OS26" s="1455"/>
      <c r="OT26" s="1455"/>
      <c r="OU26" s="1455"/>
      <c r="OV26" s="1455"/>
      <c r="OW26" s="1455"/>
      <c r="OX26" s="1455"/>
      <c r="OY26" s="1455"/>
      <c r="OZ26" s="1455"/>
      <c r="PA26" s="1455"/>
      <c r="PB26" s="1455"/>
      <c r="PC26" s="1455"/>
      <c r="PD26" s="1455"/>
      <c r="PE26" s="1455"/>
      <c r="PF26" s="1455"/>
      <c r="PG26" s="1455"/>
      <c r="PH26" s="1455"/>
      <c r="PI26" s="1455"/>
      <c r="PJ26" s="1455"/>
      <c r="PK26" s="1455"/>
      <c r="PL26" s="1455"/>
      <c r="PM26" s="1455"/>
      <c r="PN26" s="1455"/>
      <c r="PO26" s="1455"/>
      <c r="PP26" s="1455"/>
      <c r="PQ26" s="1455"/>
      <c r="PR26" s="1455"/>
      <c r="PS26" s="1455"/>
      <c r="PT26" s="1455"/>
      <c r="PU26" s="1455"/>
      <c r="PV26" s="1455"/>
      <c r="PW26" s="1455"/>
      <c r="PX26" s="1455"/>
      <c r="PY26" s="1455"/>
      <c r="PZ26" s="1455"/>
      <c r="QA26" s="1455"/>
      <c r="QB26" s="1455"/>
      <c r="QC26" s="1455"/>
      <c r="QD26" s="1455"/>
      <c r="QE26" s="1455"/>
      <c r="QF26" s="1455"/>
      <c r="QG26" s="1455"/>
      <c r="QH26" s="1455"/>
      <c r="QI26" s="1455"/>
      <c r="QJ26" s="1455"/>
      <c r="QK26" s="1455"/>
      <c r="QL26" s="1455"/>
      <c r="QM26" s="1455"/>
      <c r="QN26" s="1455"/>
      <c r="QO26" s="1455"/>
      <c r="QP26" s="1455"/>
      <c r="QQ26" s="1455"/>
      <c r="QR26" s="1455"/>
      <c r="QS26" s="1455"/>
      <c r="QT26" s="1455"/>
      <c r="QU26" s="1455"/>
      <c r="QV26" s="1455"/>
      <c r="QW26" s="1455"/>
      <c r="QX26" s="1455"/>
      <c r="QY26" s="1455"/>
      <c r="QZ26" s="1455"/>
      <c r="RA26" s="1455"/>
      <c r="RB26" s="1455"/>
      <c r="RC26" s="1455"/>
      <c r="RD26" s="1455"/>
      <c r="RE26" s="1455"/>
      <c r="RF26" s="1455"/>
      <c r="RG26" s="1455"/>
      <c r="RH26" s="1455"/>
      <c r="RI26" s="1455"/>
      <c r="RJ26" s="1455"/>
      <c r="RK26" s="1455"/>
      <c r="RL26" s="1455"/>
      <c r="RM26" s="1455"/>
      <c r="RN26" s="1455"/>
      <c r="RO26" s="1455"/>
      <c r="RP26" s="1455"/>
      <c r="RQ26" s="1455"/>
      <c r="RR26" s="1455"/>
      <c r="RS26" s="1455"/>
      <c r="RT26" s="1455"/>
      <c r="RU26" s="1455"/>
      <c r="RV26" s="1455"/>
      <c r="RW26" s="1455"/>
      <c r="RX26" s="1455"/>
      <c r="RY26" s="1455"/>
      <c r="RZ26" s="1455"/>
      <c r="SA26" s="1455"/>
      <c r="SB26" s="1455"/>
      <c r="SC26" s="1455"/>
      <c r="SD26" s="1455"/>
      <c r="SE26" s="1455"/>
      <c r="SF26" s="1455"/>
      <c r="SG26" s="1455"/>
      <c r="SH26" s="1455"/>
      <c r="SI26" s="1455"/>
      <c r="SJ26" s="1455"/>
      <c r="SK26" s="1455"/>
      <c r="SL26" s="1455"/>
      <c r="SM26" s="1455"/>
      <c r="SN26" s="1455"/>
      <c r="SO26" s="1455"/>
      <c r="SP26" s="1455"/>
      <c r="SQ26" s="1455"/>
      <c r="SR26" s="1455"/>
      <c r="SS26" s="1455"/>
      <c r="ST26" s="1455"/>
      <c r="SU26" s="1455"/>
      <c r="SV26" s="1455"/>
      <c r="SW26" s="1455"/>
      <c r="SX26" s="1455"/>
      <c r="SY26" s="1455"/>
      <c r="SZ26" s="1455"/>
      <c r="TA26" s="1455"/>
      <c r="TB26" s="1455"/>
      <c r="TC26" s="1455"/>
      <c r="TD26" s="1455"/>
      <c r="TE26" s="1455"/>
      <c r="TF26" s="1455"/>
      <c r="TG26" s="1455"/>
      <c r="TH26" s="1455"/>
      <c r="TI26" s="1455"/>
      <c r="TJ26" s="1455"/>
      <c r="TK26" s="1455"/>
      <c r="TL26" s="1455"/>
      <c r="TM26" s="1455"/>
      <c r="TN26" s="1455"/>
      <c r="TO26" s="1455"/>
      <c r="TP26" s="1455"/>
      <c r="TQ26" s="1455"/>
      <c r="TR26" s="1455"/>
      <c r="TS26" s="1455"/>
      <c r="TT26" s="1455"/>
      <c r="TU26" s="1455"/>
      <c r="TV26" s="1455"/>
      <c r="TW26" s="1455"/>
      <c r="TX26" s="1455"/>
      <c r="TY26" s="1455"/>
      <c r="TZ26" s="1455"/>
      <c r="UA26" s="1455"/>
      <c r="UB26" s="1455"/>
      <c r="UC26" s="1455"/>
      <c r="UD26" s="1455"/>
      <c r="UE26" s="1455"/>
      <c r="UF26" s="1455"/>
      <c r="UG26" s="1455"/>
      <c r="UH26" s="1455"/>
      <c r="UI26" s="1455"/>
      <c r="UJ26" s="1455"/>
      <c r="UK26" s="1455"/>
      <c r="UL26" s="1455"/>
      <c r="UM26" s="1455"/>
      <c r="UN26" s="1455"/>
      <c r="UO26" s="1455"/>
      <c r="UP26" s="1455"/>
      <c r="UQ26" s="1455"/>
      <c r="UR26" s="1455"/>
      <c r="US26" s="1455"/>
      <c r="UT26" s="1455"/>
      <c r="UU26" s="1455"/>
      <c r="UV26" s="1455"/>
      <c r="UW26" s="1455"/>
      <c r="UX26" s="1455"/>
      <c r="UY26" s="1455"/>
      <c r="UZ26" s="1455"/>
      <c r="VA26" s="1455"/>
      <c r="VB26" s="1455"/>
      <c r="VC26" s="1455"/>
      <c r="VD26" s="1455"/>
      <c r="VE26" s="1455"/>
      <c r="VF26" s="1455"/>
      <c r="VG26" s="1455"/>
      <c r="VH26" s="1455"/>
      <c r="VI26" s="1455"/>
      <c r="VJ26" s="1455"/>
      <c r="VK26" s="1455"/>
      <c r="VL26" s="1455"/>
      <c r="VM26" s="1455"/>
      <c r="VN26" s="1455"/>
      <c r="VO26" s="1455"/>
      <c r="VP26" s="1455"/>
      <c r="VQ26" s="1455"/>
      <c r="VR26" s="1455"/>
      <c r="VS26" s="1455"/>
      <c r="VT26" s="1455"/>
      <c r="VU26" s="1455"/>
      <c r="VV26" s="1455"/>
      <c r="VW26" s="1455"/>
      <c r="VX26" s="1455"/>
      <c r="VY26" s="1455"/>
      <c r="VZ26" s="1455"/>
      <c r="WA26" s="1455"/>
      <c r="WB26" s="1455"/>
      <c r="WC26" s="1455"/>
      <c r="WD26" s="1455"/>
      <c r="WE26" s="1455"/>
      <c r="WF26" s="1455"/>
      <c r="WG26" s="1455"/>
      <c r="WH26" s="1455"/>
      <c r="WI26" s="1455"/>
      <c r="WJ26" s="1455"/>
      <c r="WK26" s="1455"/>
      <c r="WL26" s="1455"/>
      <c r="WM26" s="1455"/>
      <c r="WN26" s="1455"/>
      <c r="WO26" s="1455"/>
      <c r="WP26" s="1455"/>
      <c r="WQ26" s="1455"/>
      <c r="WR26" s="1455"/>
      <c r="WS26" s="1455"/>
      <c r="WT26" s="1455"/>
      <c r="WU26" s="1455"/>
      <c r="WV26" s="1455"/>
      <c r="WW26" s="1455"/>
      <c r="WX26" s="1455"/>
      <c r="WY26" s="1455"/>
      <c r="WZ26" s="1455"/>
      <c r="XA26" s="1455"/>
      <c r="XB26" s="1455"/>
      <c r="XC26" s="1455"/>
      <c r="XD26" s="1455"/>
      <c r="XE26" s="1455"/>
      <c r="XF26" s="1455"/>
      <c r="XG26" s="1455"/>
      <c r="XH26" s="1455"/>
      <c r="XI26" s="1455"/>
      <c r="XJ26" s="1455"/>
      <c r="XK26" s="1455"/>
      <c r="XL26" s="1455"/>
      <c r="XM26" s="1455"/>
      <c r="XN26" s="1455"/>
      <c r="XO26" s="1455"/>
      <c r="XP26" s="1455"/>
      <c r="XQ26" s="1455"/>
      <c r="XR26" s="1455"/>
      <c r="XS26" s="1455"/>
      <c r="XT26" s="1455"/>
      <c r="XU26" s="1455"/>
      <c r="XV26" s="1455"/>
      <c r="XW26" s="1455"/>
      <c r="XX26" s="1455"/>
      <c r="XY26" s="1455"/>
      <c r="XZ26" s="1455"/>
      <c r="YA26" s="1455"/>
      <c r="YB26" s="1455"/>
      <c r="YC26" s="1455"/>
      <c r="YD26" s="1455"/>
      <c r="YE26" s="1455"/>
      <c r="YF26" s="1455"/>
      <c r="YG26" s="1455"/>
      <c r="YH26" s="1455"/>
      <c r="YI26" s="1455"/>
      <c r="YJ26" s="1455"/>
      <c r="YK26" s="1455"/>
      <c r="YL26" s="1455"/>
      <c r="YM26" s="1455"/>
      <c r="YN26" s="1455"/>
      <c r="YO26" s="1455"/>
      <c r="YP26" s="1455"/>
      <c r="YQ26" s="1455"/>
      <c r="YR26" s="1455"/>
      <c r="YS26" s="1455"/>
      <c r="YT26" s="1455"/>
      <c r="YU26" s="1455"/>
      <c r="YV26" s="1455"/>
      <c r="YW26" s="1455"/>
      <c r="YX26" s="1455"/>
      <c r="YY26" s="1455"/>
      <c r="YZ26" s="1455"/>
      <c r="ZA26" s="1455"/>
      <c r="ZB26" s="1455"/>
      <c r="ZC26" s="1455"/>
      <c r="ZD26" s="1455"/>
      <c r="ZE26" s="1455"/>
      <c r="ZF26" s="1455"/>
      <c r="ZG26" s="1455"/>
      <c r="ZH26" s="1455"/>
      <c r="ZI26" s="1455"/>
      <c r="ZJ26" s="1455"/>
      <c r="ZK26" s="1455"/>
      <c r="ZL26" s="1455"/>
      <c r="ZM26" s="1455"/>
      <c r="ZN26" s="1455"/>
      <c r="ZO26" s="1455"/>
      <c r="ZP26" s="1455"/>
      <c r="ZQ26" s="1455"/>
      <c r="ZR26" s="1455"/>
      <c r="ZS26" s="1455"/>
      <c r="ZT26" s="1455"/>
      <c r="ZU26" s="1455"/>
      <c r="ZV26" s="1455"/>
      <c r="ZW26" s="1455"/>
      <c r="ZX26" s="1455"/>
      <c r="ZY26" s="1455"/>
      <c r="ZZ26" s="1455"/>
      <c r="AAA26" s="1455"/>
      <c r="AAB26" s="1455"/>
      <c r="AAC26" s="1455"/>
      <c r="AAD26" s="1455"/>
      <c r="AAE26" s="1455"/>
      <c r="AAF26" s="1455"/>
      <c r="AAG26" s="1455"/>
      <c r="AAH26" s="1455"/>
      <c r="AAI26" s="1455"/>
      <c r="AAJ26" s="1455"/>
      <c r="AAK26" s="1455"/>
      <c r="AAL26" s="1455"/>
      <c r="AAM26" s="1455"/>
      <c r="AAN26" s="1455"/>
      <c r="AAO26" s="1455"/>
      <c r="AAP26" s="1455"/>
      <c r="AAQ26" s="1455"/>
      <c r="AAR26" s="1455"/>
      <c r="AAS26" s="1455"/>
      <c r="AAT26" s="1455"/>
      <c r="AAU26" s="1455"/>
      <c r="AAV26" s="1455"/>
      <c r="AAW26" s="1455"/>
      <c r="AAX26" s="1455"/>
      <c r="AAY26" s="1455"/>
      <c r="AAZ26" s="1455"/>
      <c r="ABA26" s="1455"/>
      <c r="ABB26" s="1455"/>
      <c r="ABC26" s="1455"/>
      <c r="ABD26" s="1455"/>
      <c r="ABE26" s="1455"/>
      <c r="ABF26" s="1455"/>
      <c r="ABG26" s="1455"/>
      <c r="ABH26" s="1455"/>
      <c r="ABI26" s="1455"/>
      <c r="ABJ26" s="1455"/>
      <c r="ABK26" s="1455"/>
      <c r="ABL26" s="1455"/>
      <c r="ABM26" s="1455"/>
      <c r="ABN26" s="1455"/>
      <c r="ABO26" s="1455"/>
      <c r="ABP26" s="1455"/>
      <c r="ABQ26" s="1455"/>
      <c r="ABR26" s="1455"/>
      <c r="ABS26" s="1455"/>
      <c r="ABT26" s="1455"/>
      <c r="ABU26" s="1455"/>
      <c r="ABV26" s="1455"/>
      <c r="ABW26" s="1455"/>
      <c r="ABX26" s="1455"/>
      <c r="ABY26" s="1455"/>
      <c r="ABZ26" s="1455"/>
      <c r="ACA26" s="1455"/>
      <c r="ACB26" s="1455"/>
      <c r="ACC26" s="1455"/>
      <c r="ACD26" s="1455"/>
      <c r="ACE26" s="1455"/>
      <c r="ACF26" s="1455"/>
      <c r="ACG26" s="1455"/>
      <c r="ACH26" s="1455"/>
      <c r="ACI26" s="1455"/>
      <c r="ACJ26" s="1455"/>
      <c r="ACK26" s="1455"/>
      <c r="ACL26" s="1455"/>
      <c r="ACM26" s="1455"/>
      <c r="ACN26" s="1455"/>
      <c r="ACO26" s="1455"/>
      <c r="ACP26" s="1455"/>
      <c r="ACQ26" s="1455"/>
      <c r="ACR26" s="1455"/>
      <c r="ACS26" s="1455"/>
      <c r="ACT26" s="1455"/>
      <c r="ACU26" s="1455"/>
      <c r="ACV26" s="1455"/>
      <c r="ACW26" s="1455"/>
      <c r="ACX26" s="1455"/>
      <c r="ACY26" s="1455"/>
      <c r="ACZ26" s="1455"/>
      <c r="ADA26" s="1455"/>
      <c r="ADB26" s="1455"/>
      <c r="ADC26" s="1455"/>
      <c r="ADD26" s="1455"/>
      <c r="ADE26" s="1455"/>
      <c r="ADF26" s="1455"/>
      <c r="ADG26" s="1455"/>
      <c r="ADH26" s="1455"/>
      <c r="ADI26" s="1455"/>
      <c r="ADJ26" s="1455"/>
      <c r="ADK26" s="1455"/>
      <c r="ADL26" s="1455"/>
      <c r="ADM26" s="1455"/>
      <c r="ADN26" s="1455"/>
      <c r="ADO26" s="1455"/>
      <c r="ADP26" s="1455"/>
      <c r="ADQ26" s="1455"/>
      <c r="ADR26" s="1455"/>
      <c r="ADS26" s="1455"/>
      <c r="ADT26" s="1455"/>
      <c r="ADU26" s="1455"/>
      <c r="ADV26" s="1455"/>
      <c r="ADW26" s="1455"/>
      <c r="ADX26" s="1455"/>
      <c r="ADY26" s="1455"/>
      <c r="ADZ26" s="1455"/>
      <c r="AEA26" s="1455"/>
      <c r="AEB26" s="1455"/>
      <c r="AEC26" s="1455"/>
      <c r="AED26" s="1455"/>
      <c r="AEE26" s="1455"/>
      <c r="AEF26" s="1455"/>
      <c r="AEG26" s="1455"/>
      <c r="AEH26" s="1455"/>
      <c r="AEI26" s="1455"/>
      <c r="AEJ26" s="1455"/>
      <c r="AEK26" s="1455"/>
      <c r="AEL26" s="1455"/>
      <c r="AEM26" s="1455"/>
      <c r="AEN26" s="1455"/>
      <c r="AEO26" s="1455"/>
      <c r="AEP26" s="1455"/>
      <c r="AEQ26" s="1455"/>
      <c r="AER26" s="1455"/>
      <c r="AES26" s="1455"/>
      <c r="AET26" s="1455"/>
      <c r="AEU26" s="1455"/>
      <c r="AEV26" s="1455"/>
      <c r="AEW26" s="1455"/>
      <c r="AEX26" s="1455"/>
      <c r="AEY26" s="1455"/>
      <c r="AEZ26" s="1455"/>
      <c r="AFA26" s="1455"/>
      <c r="AFB26" s="1455"/>
      <c r="AFC26" s="1455"/>
      <c r="AFD26" s="1455"/>
      <c r="AFE26" s="1455"/>
      <c r="AFF26" s="1455"/>
      <c r="AFG26" s="1455"/>
      <c r="AFH26" s="1455"/>
      <c r="AFI26" s="1455"/>
      <c r="AFJ26" s="1455"/>
      <c r="AFK26" s="1455"/>
      <c r="AFL26" s="1455"/>
      <c r="AFM26" s="1455"/>
      <c r="AFN26" s="1455"/>
      <c r="AFO26" s="1455"/>
      <c r="AFP26" s="1455"/>
      <c r="AFQ26" s="1455"/>
      <c r="AFR26" s="1455"/>
      <c r="AFS26" s="1455"/>
      <c r="AFT26" s="1455"/>
      <c r="AFU26" s="1455"/>
      <c r="AFV26" s="1455"/>
      <c r="AFW26" s="1455"/>
      <c r="AFX26" s="1455"/>
      <c r="AFY26" s="1455"/>
      <c r="AFZ26" s="1455"/>
      <c r="AGA26" s="1455"/>
      <c r="AGB26" s="1455"/>
      <c r="AGC26" s="1455"/>
      <c r="AGD26" s="1455"/>
      <c r="AGE26" s="1455"/>
      <c r="AGF26" s="1455"/>
      <c r="AGG26" s="1455"/>
      <c r="AGH26" s="1455"/>
      <c r="AGI26" s="1455"/>
      <c r="AGJ26" s="1455"/>
      <c r="AGK26" s="1455"/>
      <c r="AGL26" s="1455"/>
      <c r="AGM26" s="1455"/>
      <c r="AGN26" s="1455"/>
      <c r="AGO26" s="1455"/>
      <c r="AGP26" s="1455"/>
      <c r="AGQ26" s="1455"/>
      <c r="AGR26" s="1455"/>
      <c r="AGS26" s="1455"/>
      <c r="AGT26" s="1455"/>
      <c r="AGU26" s="1455"/>
      <c r="AGV26" s="1455"/>
      <c r="AGW26" s="1455"/>
      <c r="AGX26" s="1455"/>
      <c r="AGY26" s="1455"/>
      <c r="AGZ26" s="1455"/>
      <c r="AHA26" s="1455"/>
      <c r="AHB26" s="1455"/>
      <c r="AHC26" s="1455"/>
      <c r="AHD26" s="1455"/>
      <c r="AHE26" s="1455"/>
      <c r="AHF26" s="1455"/>
      <c r="AHG26" s="1455"/>
      <c r="AHH26" s="1455"/>
      <c r="AHI26" s="1455"/>
      <c r="AHJ26" s="1455"/>
      <c r="AHK26" s="1455"/>
      <c r="AHL26" s="1455"/>
      <c r="AHM26" s="1455"/>
      <c r="AHN26" s="1455"/>
      <c r="AHO26" s="1455"/>
      <c r="AHP26" s="1455"/>
      <c r="AHQ26" s="1455"/>
      <c r="AHR26" s="1455"/>
      <c r="AHS26" s="1455"/>
      <c r="AHT26" s="1455"/>
      <c r="AHU26" s="1455"/>
      <c r="AHV26" s="1455"/>
      <c r="AHW26" s="1455"/>
      <c r="AHX26" s="1455"/>
      <c r="AHY26" s="1455"/>
      <c r="AHZ26" s="1455"/>
      <c r="AIA26" s="1455"/>
      <c r="AIB26" s="1455"/>
      <c r="AIC26" s="1455"/>
      <c r="AID26" s="1455"/>
      <c r="AIE26" s="1455"/>
      <c r="AIF26" s="1455"/>
      <c r="AIG26" s="1455"/>
      <c r="AIH26" s="1455"/>
      <c r="AII26" s="1455"/>
      <c r="AIJ26" s="1455"/>
      <c r="AIK26" s="1455"/>
      <c r="AIL26" s="1455"/>
      <c r="AIM26" s="1455"/>
      <c r="AIN26" s="1455"/>
      <c r="AIO26" s="1455"/>
      <c r="AIP26" s="1455"/>
      <c r="AIQ26" s="1455"/>
      <c r="AIR26" s="1455"/>
      <c r="AIS26" s="1455"/>
      <c r="AIT26" s="1455"/>
      <c r="AIU26" s="1455"/>
      <c r="AIV26" s="1455"/>
      <c r="AIW26" s="1455"/>
      <c r="AIX26" s="1455"/>
      <c r="AIY26" s="1455"/>
      <c r="AIZ26" s="1455"/>
      <c r="AJA26" s="1455"/>
      <c r="AJB26" s="1455"/>
      <c r="AJC26" s="1455"/>
      <c r="AJD26" s="1455"/>
      <c r="AJE26" s="1455"/>
      <c r="AJF26" s="1455"/>
      <c r="AJG26" s="1455"/>
      <c r="AJH26" s="1455"/>
      <c r="AJI26" s="1455"/>
      <c r="AJJ26" s="1455"/>
      <c r="AJK26" s="1455"/>
      <c r="AJL26" s="1455"/>
      <c r="AJM26" s="1455"/>
      <c r="AJN26" s="1455"/>
      <c r="AJO26" s="1455"/>
      <c r="AJP26" s="1455"/>
      <c r="AJQ26" s="1455"/>
      <c r="AJR26" s="1455"/>
      <c r="AJS26" s="1455"/>
      <c r="AJT26" s="1455"/>
      <c r="AJU26" s="1455"/>
      <c r="AJV26" s="1455"/>
      <c r="AJW26" s="1455"/>
      <c r="AJX26" s="1455"/>
      <c r="AJY26" s="1455"/>
      <c r="AJZ26" s="1455"/>
      <c r="AKA26" s="1455"/>
      <c r="AKB26" s="1455"/>
      <c r="AKC26" s="1455"/>
      <c r="AKD26" s="1455"/>
      <c r="AKE26" s="1455"/>
      <c r="AKF26" s="1455"/>
    </row>
    <row r="27" spans="1:968" s="685" customFormat="1">
      <c r="A27" s="761"/>
      <c r="B27" s="762" t="s">
        <v>619</v>
      </c>
      <c r="C27" s="763"/>
      <c r="D27" s="744"/>
      <c r="E27" s="744"/>
      <c r="F27" s="744"/>
      <c r="G27" s="711"/>
      <c r="H27" s="711"/>
      <c r="I27" s="711"/>
      <c r="J27" s="712"/>
      <c r="K27" s="713"/>
      <c r="L27" s="714">
        <f>SUM(L28:L32)</f>
        <v>95130</v>
      </c>
      <c r="M27" s="714">
        <f t="shared" si="11"/>
        <v>95130</v>
      </c>
      <c r="N27" s="714">
        <v>0</v>
      </c>
      <c r="O27" s="714">
        <f t="shared" si="12"/>
        <v>88246.753246753244</v>
      </c>
      <c r="P27" s="714">
        <f t="shared" si="13"/>
        <v>88246.753246753244</v>
      </c>
      <c r="Q27" s="705"/>
      <c r="R27" s="1380"/>
      <c r="S27" s="745"/>
      <c r="T27" s="745"/>
      <c r="U27" s="745"/>
      <c r="W27" s="1455"/>
      <c r="X27" s="1455"/>
      <c r="Y27" s="1455"/>
      <c r="Z27" s="1455"/>
      <c r="AA27" s="1455"/>
      <c r="AB27" s="1455"/>
      <c r="AC27" s="1455"/>
      <c r="AD27" s="1455"/>
      <c r="AE27" s="1455"/>
      <c r="AF27" s="1455"/>
      <c r="AG27" s="1455"/>
      <c r="AH27" s="1455"/>
      <c r="AI27" s="1455"/>
      <c r="AJ27" s="1455"/>
      <c r="AK27" s="1455"/>
      <c r="AL27" s="1455"/>
      <c r="AM27" s="1455"/>
      <c r="AN27" s="1455"/>
      <c r="AO27" s="1455"/>
      <c r="AP27" s="1455"/>
      <c r="AQ27" s="1455"/>
      <c r="AR27" s="1455"/>
      <c r="AS27" s="1455"/>
      <c r="AT27" s="1455"/>
      <c r="AU27" s="1455"/>
      <c r="AV27" s="1455"/>
      <c r="AW27" s="1455"/>
      <c r="AX27" s="1455"/>
      <c r="AY27" s="1455"/>
      <c r="AZ27" s="1455"/>
      <c r="BA27" s="1455"/>
      <c r="BB27" s="1455"/>
      <c r="BC27" s="1455"/>
      <c r="BD27" s="1455"/>
      <c r="BE27" s="1455"/>
      <c r="BF27" s="1455"/>
      <c r="BG27" s="1455"/>
      <c r="BH27" s="1455"/>
      <c r="BI27" s="1455"/>
      <c r="BJ27" s="1455"/>
      <c r="BK27" s="1455"/>
      <c r="BL27" s="1455"/>
      <c r="BM27" s="1455"/>
      <c r="BN27" s="1455"/>
      <c r="BO27" s="1455"/>
      <c r="BP27" s="1455"/>
      <c r="BQ27" s="1455"/>
      <c r="BR27" s="1455"/>
      <c r="BS27" s="1455"/>
      <c r="BT27" s="1455"/>
      <c r="BU27" s="1455"/>
      <c r="BV27" s="1455"/>
      <c r="BW27" s="1455"/>
      <c r="BX27" s="1455"/>
      <c r="BY27" s="1455"/>
      <c r="BZ27" s="1455"/>
      <c r="CA27" s="1455"/>
      <c r="CB27" s="1455"/>
      <c r="CC27" s="1455"/>
      <c r="CD27" s="1455"/>
      <c r="CE27" s="1455"/>
      <c r="CF27" s="1455"/>
      <c r="CG27" s="1455"/>
      <c r="CH27" s="1455"/>
      <c r="CI27" s="1455"/>
      <c r="CJ27" s="1455"/>
      <c r="CK27" s="1455"/>
      <c r="CL27" s="1455"/>
      <c r="CM27" s="1455"/>
      <c r="CN27" s="1455"/>
      <c r="CO27" s="1455"/>
      <c r="CP27" s="1455"/>
      <c r="CQ27" s="1455"/>
      <c r="CR27" s="1455"/>
      <c r="CS27" s="1455"/>
      <c r="CT27" s="1455"/>
      <c r="CU27" s="1455"/>
      <c r="CV27" s="1455"/>
      <c r="CW27" s="1455"/>
      <c r="CX27" s="1455"/>
      <c r="CY27" s="1455"/>
      <c r="CZ27" s="1455"/>
      <c r="DA27" s="1455"/>
      <c r="DB27" s="1455"/>
      <c r="DC27" s="1455"/>
      <c r="DD27" s="1455"/>
      <c r="DE27" s="1455"/>
      <c r="DF27" s="1455"/>
      <c r="DG27" s="1455"/>
      <c r="DH27" s="1455"/>
      <c r="DI27" s="1455"/>
      <c r="DJ27" s="1455"/>
      <c r="DK27" s="1455"/>
      <c r="DL27" s="1455"/>
      <c r="DM27" s="1455"/>
      <c r="DN27" s="1455"/>
      <c r="DO27" s="1455"/>
      <c r="DP27" s="1455"/>
      <c r="DQ27" s="1455"/>
      <c r="DR27" s="1455"/>
      <c r="DS27" s="1455"/>
      <c r="DT27" s="1455"/>
      <c r="DU27" s="1455"/>
      <c r="DV27" s="1455"/>
      <c r="DW27" s="1455"/>
      <c r="DX27" s="1455"/>
      <c r="DY27" s="1455"/>
      <c r="DZ27" s="1455"/>
      <c r="EA27" s="1455"/>
      <c r="EB27" s="1455"/>
      <c r="EC27" s="1455"/>
      <c r="ED27" s="1455"/>
      <c r="EE27" s="1455"/>
      <c r="EF27" s="1455"/>
      <c r="EG27" s="1455"/>
      <c r="EH27" s="1455"/>
      <c r="EI27" s="1455"/>
      <c r="EJ27" s="1455"/>
      <c r="EK27" s="1455"/>
      <c r="EL27" s="1455"/>
      <c r="EM27" s="1455"/>
      <c r="EN27" s="1455"/>
      <c r="EO27" s="1455"/>
      <c r="EP27" s="1455"/>
      <c r="EQ27" s="1455"/>
      <c r="ER27" s="1455"/>
      <c r="ES27" s="1455"/>
      <c r="ET27" s="1455"/>
      <c r="EU27" s="1455"/>
      <c r="EV27" s="1455"/>
      <c r="EW27" s="1455"/>
      <c r="EX27" s="1455"/>
      <c r="EY27" s="1455"/>
      <c r="EZ27" s="1455"/>
      <c r="FA27" s="1455"/>
      <c r="FB27" s="1455"/>
      <c r="FC27" s="1455"/>
      <c r="FD27" s="1455"/>
      <c r="FE27" s="1455"/>
      <c r="FF27" s="1455"/>
      <c r="FG27" s="1455"/>
      <c r="FH27" s="1455"/>
      <c r="FI27" s="1455"/>
      <c r="FJ27" s="1455"/>
      <c r="FK27" s="1455"/>
      <c r="FL27" s="1455"/>
      <c r="FM27" s="1455"/>
      <c r="FN27" s="1455"/>
      <c r="FO27" s="1455"/>
      <c r="FP27" s="1455"/>
      <c r="FQ27" s="1455"/>
      <c r="FR27" s="1455"/>
      <c r="FS27" s="1455"/>
      <c r="FT27" s="1455"/>
      <c r="FU27" s="1455"/>
      <c r="FV27" s="1455"/>
      <c r="FW27" s="1455"/>
      <c r="FX27" s="1455"/>
      <c r="FY27" s="1455"/>
      <c r="FZ27" s="1455"/>
      <c r="GA27" s="1455"/>
      <c r="GB27" s="1455"/>
      <c r="GC27" s="1455"/>
      <c r="GD27" s="1455"/>
      <c r="GE27" s="1455"/>
      <c r="GF27" s="1455"/>
      <c r="GG27" s="1455"/>
      <c r="GH27" s="1455"/>
      <c r="GI27" s="1455"/>
      <c r="GJ27" s="1455"/>
      <c r="GK27" s="1455"/>
      <c r="GL27" s="1455"/>
      <c r="GM27" s="1455"/>
      <c r="GN27" s="1455"/>
      <c r="GO27" s="1455"/>
      <c r="GP27" s="1455"/>
      <c r="GQ27" s="1455"/>
      <c r="GR27" s="1455"/>
      <c r="GS27" s="1455"/>
      <c r="GT27" s="1455"/>
      <c r="GU27" s="1455"/>
      <c r="GV27" s="1455"/>
      <c r="GW27" s="1455"/>
      <c r="GX27" s="1455"/>
      <c r="GY27" s="1455"/>
      <c r="GZ27" s="1455"/>
      <c r="HA27" s="1455"/>
      <c r="HB27" s="1455"/>
      <c r="HC27" s="1455"/>
      <c r="HD27" s="1455"/>
      <c r="HE27" s="1455"/>
      <c r="HF27" s="1455"/>
      <c r="HG27" s="1455"/>
      <c r="HH27" s="1455"/>
      <c r="HI27" s="1455"/>
      <c r="HJ27" s="1455"/>
      <c r="HK27" s="1455"/>
      <c r="HL27" s="1455"/>
      <c r="HM27" s="1455"/>
      <c r="HN27" s="1455"/>
      <c r="HO27" s="1455"/>
      <c r="HP27" s="1455"/>
      <c r="HQ27" s="1455"/>
      <c r="HR27" s="1455"/>
      <c r="HS27" s="1455"/>
      <c r="HT27" s="1455"/>
      <c r="HU27" s="1455"/>
      <c r="HV27" s="1455"/>
      <c r="HW27" s="1455"/>
      <c r="HX27" s="1455"/>
      <c r="HY27" s="1455"/>
      <c r="HZ27" s="1455"/>
      <c r="IA27" s="1455"/>
      <c r="IB27" s="1455"/>
      <c r="IC27" s="1455"/>
      <c r="ID27" s="1455"/>
      <c r="IE27" s="1455"/>
      <c r="IF27" s="1455"/>
      <c r="IG27" s="1455"/>
      <c r="IH27" s="1455"/>
      <c r="II27" s="1455"/>
      <c r="IJ27" s="1455"/>
      <c r="IK27" s="1455"/>
      <c r="IL27" s="1455"/>
      <c r="IM27" s="1455"/>
      <c r="IN27" s="1455"/>
      <c r="IO27" s="1455"/>
      <c r="IP27" s="1455"/>
      <c r="IQ27" s="1455"/>
      <c r="IR27" s="1455"/>
      <c r="IS27" s="1455"/>
      <c r="IT27" s="1455"/>
      <c r="IU27" s="1455"/>
      <c r="IV27" s="1455"/>
      <c r="IW27" s="1455"/>
      <c r="IX27" s="1455"/>
      <c r="IY27" s="1455"/>
      <c r="IZ27" s="1455"/>
      <c r="JA27" s="1455"/>
      <c r="JB27" s="1455"/>
      <c r="JC27" s="1455"/>
      <c r="JD27" s="1455"/>
      <c r="JE27" s="1455"/>
      <c r="JF27" s="1455"/>
      <c r="JG27" s="1455"/>
      <c r="JH27" s="1455"/>
      <c r="JI27" s="1455"/>
      <c r="JJ27" s="1455"/>
      <c r="JK27" s="1455"/>
      <c r="JL27" s="1455"/>
      <c r="JM27" s="1455"/>
      <c r="JN27" s="1455"/>
      <c r="JO27" s="1455"/>
      <c r="JP27" s="1455"/>
      <c r="JQ27" s="1455"/>
      <c r="JR27" s="1455"/>
      <c r="JS27" s="1455"/>
      <c r="JT27" s="1455"/>
      <c r="JU27" s="1455"/>
      <c r="JV27" s="1455"/>
      <c r="JW27" s="1455"/>
      <c r="JX27" s="1455"/>
      <c r="JY27" s="1455"/>
      <c r="JZ27" s="1455"/>
      <c r="KA27" s="1455"/>
      <c r="KB27" s="1455"/>
      <c r="KC27" s="1455"/>
      <c r="KD27" s="1455"/>
      <c r="KE27" s="1455"/>
      <c r="KF27" s="1455"/>
      <c r="KG27" s="1455"/>
      <c r="KH27" s="1455"/>
      <c r="KI27" s="1455"/>
      <c r="KJ27" s="1455"/>
      <c r="KK27" s="1455"/>
      <c r="KL27" s="1455"/>
      <c r="KM27" s="1455"/>
      <c r="KN27" s="1455"/>
      <c r="KO27" s="1455"/>
      <c r="KP27" s="1455"/>
      <c r="KQ27" s="1455"/>
      <c r="KR27" s="1455"/>
      <c r="KS27" s="1455"/>
      <c r="KT27" s="1455"/>
      <c r="KU27" s="1455"/>
      <c r="KV27" s="1455"/>
      <c r="KW27" s="1455"/>
      <c r="KX27" s="1455"/>
      <c r="KY27" s="1455"/>
      <c r="KZ27" s="1455"/>
      <c r="LA27" s="1455"/>
      <c r="LB27" s="1455"/>
      <c r="LC27" s="1455"/>
      <c r="LD27" s="1455"/>
      <c r="LE27" s="1455"/>
      <c r="LF27" s="1455"/>
      <c r="LG27" s="1455"/>
      <c r="LH27" s="1455"/>
      <c r="LI27" s="1455"/>
      <c r="LJ27" s="1455"/>
      <c r="LK27" s="1455"/>
      <c r="LL27" s="1455"/>
      <c r="LM27" s="1455"/>
      <c r="LN27" s="1455"/>
      <c r="LO27" s="1455"/>
      <c r="LP27" s="1455"/>
      <c r="LQ27" s="1455"/>
      <c r="LR27" s="1455"/>
      <c r="LS27" s="1455"/>
      <c r="LT27" s="1455"/>
      <c r="LU27" s="1455"/>
      <c r="LV27" s="1455"/>
      <c r="LW27" s="1455"/>
      <c r="LX27" s="1455"/>
      <c r="LY27" s="1455"/>
      <c r="LZ27" s="1455"/>
      <c r="MA27" s="1455"/>
      <c r="MB27" s="1455"/>
      <c r="MC27" s="1455"/>
      <c r="MD27" s="1455"/>
      <c r="ME27" s="1455"/>
      <c r="MF27" s="1455"/>
      <c r="MG27" s="1455"/>
      <c r="MH27" s="1455"/>
      <c r="MI27" s="1455"/>
      <c r="MJ27" s="1455"/>
      <c r="MK27" s="1455"/>
      <c r="ML27" s="1455"/>
      <c r="MM27" s="1455"/>
      <c r="MN27" s="1455"/>
      <c r="MO27" s="1455"/>
      <c r="MP27" s="1455"/>
      <c r="MQ27" s="1455"/>
      <c r="MR27" s="1455"/>
      <c r="MS27" s="1455"/>
      <c r="MT27" s="1455"/>
      <c r="MU27" s="1455"/>
      <c r="MV27" s="1455"/>
      <c r="MW27" s="1455"/>
      <c r="MX27" s="1455"/>
      <c r="MY27" s="1455"/>
      <c r="MZ27" s="1455"/>
      <c r="NA27" s="1455"/>
      <c r="NB27" s="1455"/>
      <c r="NC27" s="1455"/>
      <c r="ND27" s="1455"/>
      <c r="NE27" s="1455"/>
      <c r="NF27" s="1455"/>
      <c r="NG27" s="1455"/>
      <c r="NH27" s="1455"/>
      <c r="NI27" s="1455"/>
      <c r="NJ27" s="1455"/>
      <c r="NK27" s="1455"/>
      <c r="NL27" s="1455"/>
      <c r="NM27" s="1455"/>
      <c r="NN27" s="1455"/>
      <c r="NO27" s="1455"/>
      <c r="NP27" s="1455"/>
      <c r="NQ27" s="1455"/>
      <c r="NR27" s="1455"/>
      <c r="NS27" s="1455"/>
      <c r="NT27" s="1455"/>
      <c r="NU27" s="1455"/>
      <c r="NV27" s="1455"/>
      <c r="NW27" s="1455"/>
      <c r="NX27" s="1455"/>
      <c r="NY27" s="1455"/>
      <c r="NZ27" s="1455"/>
      <c r="OA27" s="1455"/>
      <c r="OB27" s="1455"/>
      <c r="OC27" s="1455"/>
      <c r="OD27" s="1455"/>
      <c r="OE27" s="1455"/>
      <c r="OF27" s="1455"/>
      <c r="OG27" s="1455"/>
      <c r="OH27" s="1455"/>
      <c r="OI27" s="1455"/>
      <c r="OJ27" s="1455"/>
      <c r="OK27" s="1455"/>
      <c r="OL27" s="1455"/>
      <c r="OM27" s="1455"/>
      <c r="ON27" s="1455"/>
      <c r="OO27" s="1455"/>
      <c r="OP27" s="1455"/>
      <c r="OQ27" s="1455"/>
      <c r="OR27" s="1455"/>
      <c r="OS27" s="1455"/>
      <c r="OT27" s="1455"/>
      <c r="OU27" s="1455"/>
      <c r="OV27" s="1455"/>
      <c r="OW27" s="1455"/>
      <c r="OX27" s="1455"/>
      <c r="OY27" s="1455"/>
      <c r="OZ27" s="1455"/>
      <c r="PA27" s="1455"/>
      <c r="PB27" s="1455"/>
      <c r="PC27" s="1455"/>
      <c r="PD27" s="1455"/>
      <c r="PE27" s="1455"/>
      <c r="PF27" s="1455"/>
      <c r="PG27" s="1455"/>
      <c r="PH27" s="1455"/>
      <c r="PI27" s="1455"/>
      <c r="PJ27" s="1455"/>
      <c r="PK27" s="1455"/>
      <c r="PL27" s="1455"/>
      <c r="PM27" s="1455"/>
      <c r="PN27" s="1455"/>
      <c r="PO27" s="1455"/>
      <c r="PP27" s="1455"/>
      <c r="PQ27" s="1455"/>
      <c r="PR27" s="1455"/>
      <c r="PS27" s="1455"/>
      <c r="PT27" s="1455"/>
      <c r="PU27" s="1455"/>
      <c r="PV27" s="1455"/>
      <c r="PW27" s="1455"/>
      <c r="PX27" s="1455"/>
      <c r="PY27" s="1455"/>
      <c r="PZ27" s="1455"/>
      <c r="QA27" s="1455"/>
      <c r="QB27" s="1455"/>
      <c r="QC27" s="1455"/>
      <c r="QD27" s="1455"/>
      <c r="QE27" s="1455"/>
      <c r="QF27" s="1455"/>
      <c r="QG27" s="1455"/>
      <c r="QH27" s="1455"/>
      <c r="QI27" s="1455"/>
      <c r="QJ27" s="1455"/>
      <c r="QK27" s="1455"/>
      <c r="QL27" s="1455"/>
      <c r="QM27" s="1455"/>
      <c r="QN27" s="1455"/>
      <c r="QO27" s="1455"/>
      <c r="QP27" s="1455"/>
      <c r="QQ27" s="1455"/>
      <c r="QR27" s="1455"/>
      <c r="QS27" s="1455"/>
      <c r="QT27" s="1455"/>
      <c r="QU27" s="1455"/>
      <c r="QV27" s="1455"/>
      <c r="QW27" s="1455"/>
      <c r="QX27" s="1455"/>
      <c r="QY27" s="1455"/>
      <c r="QZ27" s="1455"/>
      <c r="RA27" s="1455"/>
      <c r="RB27" s="1455"/>
      <c r="RC27" s="1455"/>
      <c r="RD27" s="1455"/>
      <c r="RE27" s="1455"/>
      <c r="RF27" s="1455"/>
      <c r="RG27" s="1455"/>
      <c r="RH27" s="1455"/>
      <c r="RI27" s="1455"/>
      <c r="RJ27" s="1455"/>
      <c r="RK27" s="1455"/>
      <c r="RL27" s="1455"/>
      <c r="RM27" s="1455"/>
      <c r="RN27" s="1455"/>
      <c r="RO27" s="1455"/>
      <c r="RP27" s="1455"/>
      <c r="RQ27" s="1455"/>
      <c r="RR27" s="1455"/>
      <c r="RS27" s="1455"/>
      <c r="RT27" s="1455"/>
      <c r="RU27" s="1455"/>
      <c r="RV27" s="1455"/>
      <c r="RW27" s="1455"/>
      <c r="RX27" s="1455"/>
      <c r="RY27" s="1455"/>
      <c r="RZ27" s="1455"/>
      <c r="SA27" s="1455"/>
      <c r="SB27" s="1455"/>
      <c r="SC27" s="1455"/>
      <c r="SD27" s="1455"/>
      <c r="SE27" s="1455"/>
      <c r="SF27" s="1455"/>
      <c r="SG27" s="1455"/>
      <c r="SH27" s="1455"/>
      <c r="SI27" s="1455"/>
      <c r="SJ27" s="1455"/>
      <c r="SK27" s="1455"/>
      <c r="SL27" s="1455"/>
      <c r="SM27" s="1455"/>
      <c r="SN27" s="1455"/>
      <c r="SO27" s="1455"/>
      <c r="SP27" s="1455"/>
      <c r="SQ27" s="1455"/>
      <c r="SR27" s="1455"/>
      <c r="SS27" s="1455"/>
      <c r="ST27" s="1455"/>
      <c r="SU27" s="1455"/>
      <c r="SV27" s="1455"/>
      <c r="SW27" s="1455"/>
      <c r="SX27" s="1455"/>
      <c r="SY27" s="1455"/>
      <c r="SZ27" s="1455"/>
      <c r="TA27" s="1455"/>
      <c r="TB27" s="1455"/>
      <c r="TC27" s="1455"/>
      <c r="TD27" s="1455"/>
      <c r="TE27" s="1455"/>
      <c r="TF27" s="1455"/>
      <c r="TG27" s="1455"/>
      <c r="TH27" s="1455"/>
      <c r="TI27" s="1455"/>
      <c r="TJ27" s="1455"/>
      <c r="TK27" s="1455"/>
      <c r="TL27" s="1455"/>
      <c r="TM27" s="1455"/>
      <c r="TN27" s="1455"/>
      <c r="TO27" s="1455"/>
      <c r="TP27" s="1455"/>
      <c r="TQ27" s="1455"/>
      <c r="TR27" s="1455"/>
      <c r="TS27" s="1455"/>
      <c r="TT27" s="1455"/>
      <c r="TU27" s="1455"/>
      <c r="TV27" s="1455"/>
      <c r="TW27" s="1455"/>
      <c r="TX27" s="1455"/>
      <c r="TY27" s="1455"/>
      <c r="TZ27" s="1455"/>
      <c r="UA27" s="1455"/>
      <c r="UB27" s="1455"/>
      <c r="UC27" s="1455"/>
      <c r="UD27" s="1455"/>
      <c r="UE27" s="1455"/>
      <c r="UF27" s="1455"/>
      <c r="UG27" s="1455"/>
      <c r="UH27" s="1455"/>
      <c r="UI27" s="1455"/>
      <c r="UJ27" s="1455"/>
      <c r="UK27" s="1455"/>
      <c r="UL27" s="1455"/>
      <c r="UM27" s="1455"/>
      <c r="UN27" s="1455"/>
      <c r="UO27" s="1455"/>
      <c r="UP27" s="1455"/>
      <c r="UQ27" s="1455"/>
      <c r="UR27" s="1455"/>
      <c r="US27" s="1455"/>
      <c r="UT27" s="1455"/>
      <c r="UU27" s="1455"/>
      <c r="UV27" s="1455"/>
      <c r="UW27" s="1455"/>
      <c r="UX27" s="1455"/>
      <c r="UY27" s="1455"/>
      <c r="UZ27" s="1455"/>
      <c r="VA27" s="1455"/>
      <c r="VB27" s="1455"/>
      <c r="VC27" s="1455"/>
      <c r="VD27" s="1455"/>
      <c r="VE27" s="1455"/>
      <c r="VF27" s="1455"/>
      <c r="VG27" s="1455"/>
      <c r="VH27" s="1455"/>
      <c r="VI27" s="1455"/>
      <c r="VJ27" s="1455"/>
      <c r="VK27" s="1455"/>
      <c r="VL27" s="1455"/>
      <c r="VM27" s="1455"/>
      <c r="VN27" s="1455"/>
      <c r="VO27" s="1455"/>
      <c r="VP27" s="1455"/>
      <c r="VQ27" s="1455"/>
      <c r="VR27" s="1455"/>
      <c r="VS27" s="1455"/>
      <c r="VT27" s="1455"/>
      <c r="VU27" s="1455"/>
      <c r="VV27" s="1455"/>
      <c r="VW27" s="1455"/>
      <c r="VX27" s="1455"/>
      <c r="VY27" s="1455"/>
      <c r="VZ27" s="1455"/>
      <c r="WA27" s="1455"/>
      <c r="WB27" s="1455"/>
      <c r="WC27" s="1455"/>
      <c r="WD27" s="1455"/>
      <c r="WE27" s="1455"/>
      <c r="WF27" s="1455"/>
      <c r="WG27" s="1455"/>
      <c r="WH27" s="1455"/>
      <c r="WI27" s="1455"/>
      <c r="WJ27" s="1455"/>
      <c r="WK27" s="1455"/>
      <c r="WL27" s="1455"/>
      <c r="WM27" s="1455"/>
      <c r="WN27" s="1455"/>
      <c r="WO27" s="1455"/>
      <c r="WP27" s="1455"/>
      <c r="WQ27" s="1455"/>
      <c r="WR27" s="1455"/>
      <c r="WS27" s="1455"/>
      <c r="WT27" s="1455"/>
      <c r="WU27" s="1455"/>
      <c r="WV27" s="1455"/>
      <c r="WW27" s="1455"/>
      <c r="WX27" s="1455"/>
      <c r="WY27" s="1455"/>
      <c r="WZ27" s="1455"/>
      <c r="XA27" s="1455"/>
      <c r="XB27" s="1455"/>
      <c r="XC27" s="1455"/>
      <c r="XD27" s="1455"/>
      <c r="XE27" s="1455"/>
      <c r="XF27" s="1455"/>
      <c r="XG27" s="1455"/>
      <c r="XH27" s="1455"/>
      <c r="XI27" s="1455"/>
      <c r="XJ27" s="1455"/>
      <c r="XK27" s="1455"/>
      <c r="XL27" s="1455"/>
      <c r="XM27" s="1455"/>
      <c r="XN27" s="1455"/>
      <c r="XO27" s="1455"/>
      <c r="XP27" s="1455"/>
      <c r="XQ27" s="1455"/>
      <c r="XR27" s="1455"/>
      <c r="XS27" s="1455"/>
      <c r="XT27" s="1455"/>
      <c r="XU27" s="1455"/>
      <c r="XV27" s="1455"/>
      <c r="XW27" s="1455"/>
      <c r="XX27" s="1455"/>
      <c r="XY27" s="1455"/>
      <c r="XZ27" s="1455"/>
      <c r="YA27" s="1455"/>
      <c r="YB27" s="1455"/>
      <c r="YC27" s="1455"/>
      <c r="YD27" s="1455"/>
      <c r="YE27" s="1455"/>
      <c r="YF27" s="1455"/>
      <c r="YG27" s="1455"/>
      <c r="YH27" s="1455"/>
      <c r="YI27" s="1455"/>
      <c r="YJ27" s="1455"/>
      <c r="YK27" s="1455"/>
      <c r="YL27" s="1455"/>
      <c r="YM27" s="1455"/>
      <c r="YN27" s="1455"/>
      <c r="YO27" s="1455"/>
      <c r="YP27" s="1455"/>
      <c r="YQ27" s="1455"/>
      <c r="YR27" s="1455"/>
      <c r="YS27" s="1455"/>
      <c r="YT27" s="1455"/>
      <c r="YU27" s="1455"/>
      <c r="YV27" s="1455"/>
      <c r="YW27" s="1455"/>
      <c r="YX27" s="1455"/>
      <c r="YY27" s="1455"/>
      <c r="YZ27" s="1455"/>
      <c r="ZA27" s="1455"/>
      <c r="ZB27" s="1455"/>
      <c r="ZC27" s="1455"/>
      <c r="ZD27" s="1455"/>
      <c r="ZE27" s="1455"/>
      <c r="ZF27" s="1455"/>
      <c r="ZG27" s="1455"/>
      <c r="ZH27" s="1455"/>
      <c r="ZI27" s="1455"/>
      <c r="ZJ27" s="1455"/>
      <c r="ZK27" s="1455"/>
      <c r="ZL27" s="1455"/>
      <c r="ZM27" s="1455"/>
      <c r="ZN27" s="1455"/>
      <c r="ZO27" s="1455"/>
      <c r="ZP27" s="1455"/>
      <c r="ZQ27" s="1455"/>
      <c r="ZR27" s="1455"/>
      <c r="ZS27" s="1455"/>
      <c r="ZT27" s="1455"/>
      <c r="ZU27" s="1455"/>
      <c r="ZV27" s="1455"/>
      <c r="ZW27" s="1455"/>
      <c r="ZX27" s="1455"/>
      <c r="ZY27" s="1455"/>
      <c r="ZZ27" s="1455"/>
      <c r="AAA27" s="1455"/>
      <c r="AAB27" s="1455"/>
      <c r="AAC27" s="1455"/>
      <c r="AAD27" s="1455"/>
      <c r="AAE27" s="1455"/>
      <c r="AAF27" s="1455"/>
      <c r="AAG27" s="1455"/>
      <c r="AAH27" s="1455"/>
      <c r="AAI27" s="1455"/>
      <c r="AAJ27" s="1455"/>
      <c r="AAK27" s="1455"/>
      <c r="AAL27" s="1455"/>
      <c r="AAM27" s="1455"/>
      <c r="AAN27" s="1455"/>
      <c r="AAO27" s="1455"/>
      <c r="AAP27" s="1455"/>
      <c r="AAQ27" s="1455"/>
      <c r="AAR27" s="1455"/>
      <c r="AAS27" s="1455"/>
      <c r="AAT27" s="1455"/>
      <c r="AAU27" s="1455"/>
      <c r="AAV27" s="1455"/>
      <c r="AAW27" s="1455"/>
      <c r="AAX27" s="1455"/>
      <c r="AAY27" s="1455"/>
      <c r="AAZ27" s="1455"/>
      <c r="ABA27" s="1455"/>
      <c r="ABB27" s="1455"/>
      <c r="ABC27" s="1455"/>
      <c r="ABD27" s="1455"/>
      <c r="ABE27" s="1455"/>
      <c r="ABF27" s="1455"/>
      <c r="ABG27" s="1455"/>
      <c r="ABH27" s="1455"/>
      <c r="ABI27" s="1455"/>
      <c r="ABJ27" s="1455"/>
      <c r="ABK27" s="1455"/>
      <c r="ABL27" s="1455"/>
      <c r="ABM27" s="1455"/>
      <c r="ABN27" s="1455"/>
      <c r="ABO27" s="1455"/>
      <c r="ABP27" s="1455"/>
      <c r="ABQ27" s="1455"/>
      <c r="ABR27" s="1455"/>
      <c r="ABS27" s="1455"/>
      <c r="ABT27" s="1455"/>
      <c r="ABU27" s="1455"/>
      <c r="ABV27" s="1455"/>
      <c r="ABW27" s="1455"/>
      <c r="ABX27" s="1455"/>
      <c r="ABY27" s="1455"/>
      <c r="ABZ27" s="1455"/>
      <c r="ACA27" s="1455"/>
      <c r="ACB27" s="1455"/>
      <c r="ACC27" s="1455"/>
      <c r="ACD27" s="1455"/>
      <c r="ACE27" s="1455"/>
      <c r="ACF27" s="1455"/>
      <c r="ACG27" s="1455"/>
      <c r="ACH27" s="1455"/>
      <c r="ACI27" s="1455"/>
      <c r="ACJ27" s="1455"/>
      <c r="ACK27" s="1455"/>
      <c r="ACL27" s="1455"/>
      <c r="ACM27" s="1455"/>
      <c r="ACN27" s="1455"/>
      <c r="ACO27" s="1455"/>
      <c r="ACP27" s="1455"/>
      <c r="ACQ27" s="1455"/>
      <c r="ACR27" s="1455"/>
      <c r="ACS27" s="1455"/>
      <c r="ACT27" s="1455"/>
      <c r="ACU27" s="1455"/>
      <c r="ACV27" s="1455"/>
      <c r="ACW27" s="1455"/>
      <c r="ACX27" s="1455"/>
      <c r="ACY27" s="1455"/>
      <c r="ACZ27" s="1455"/>
      <c r="ADA27" s="1455"/>
      <c r="ADB27" s="1455"/>
      <c r="ADC27" s="1455"/>
      <c r="ADD27" s="1455"/>
      <c r="ADE27" s="1455"/>
      <c r="ADF27" s="1455"/>
      <c r="ADG27" s="1455"/>
      <c r="ADH27" s="1455"/>
      <c r="ADI27" s="1455"/>
      <c r="ADJ27" s="1455"/>
      <c r="ADK27" s="1455"/>
      <c r="ADL27" s="1455"/>
      <c r="ADM27" s="1455"/>
      <c r="ADN27" s="1455"/>
      <c r="ADO27" s="1455"/>
      <c r="ADP27" s="1455"/>
      <c r="ADQ27" s="1455"/>
      <c r="ADR27" s="1455"/>
      <c r="ADS27" s="1455"/>
      <c r="ADT27" s="1455"/>
      <c r="ADU27" s="1455"/>
      <c r="ADV27" s="1455"/>
      <c r="ADW27" s="1455"/>
      <c r="ADX27" s="1455"/>
      <c r="ADY27" s="1455"/>
      <c r="ADZ27" s="1455"/>
      <c r="AEA27" s="1455"/>
      <c r="AEB27" s="1455"/>
      <c r="AEC27" s="1455"/>
      <c r="AED27" s="1455"/>
      <c r="AEE27" s="1455"/>
      <c r="AEF27" s="1455"/>
      <c r="AEG27" s="1455"/>
      <c r="AEH27" s="1455"/>
      <c r="AEI27" s="1455"/>
      <c r="AEJ27" s="1455"/>
      <c r="AEK27" s="1455"/>
      <c r="AEL27" s="1455"/>
      <c r="AEM27" s="1455"/>
      <c r="AEN27" s="1455"/>
      <c r="AEO27" s="1455"/>
      <c r="AEP27" s="1455"/>
      <c r="AEQ27" s="1455"/>
      <c r="AER27" s="1455"/>
      <c r="AES27" s="1455"/>
      <c r="AET27" s="1455"/>
      <c r="AEU27" s="1455"/>
      <c r="AEV27" s="1455"/>
      <c r="AEW27" s="1455"/>
      <c r="AEX27" s="1455"/>
      <c r="AEY27" s="1455"/>
      <c r="AEZ27" s="1455"/>
      <c r="AFA27" s="1455"/>
      <c r="AFB27" s="1455"/>
      <c r="AFC27" s="1455"/>
      <c r="AFD27" s="1455"/>
      <c r="AFE27" s="1455"/>
      <c r="AFF27" s="1455"/>
      <c r="AFG27" s="1455"/>
      <c r="AFH27" s="1455"/>
      <c r="AFI27" s="1455"/>
      <c r="AFJ27" s="1455"/>
      <c r="AFK27" s="1455"/>
      <c r="AFL27" s="1455"/>
      <c r="AFM27" s="1455"/>
      <c r="AFN27" s="1455"/>
      <c r="AFO27" s="1455"/>
      <c r="AFP27" s="1455"/>
      <c r="AFQ27" s="1455"/>
      <c r="AFR27" s="1455"/>
      <c r="AFS27" s="1455"/>
      <c r="AFT27" s="1455"/>
      <c r="AFU27" s="1455"/>
      <c r="AFV27" s="1455"/>
      <c r="AFW27" s="1455"/>
      <c r="AFX27" s="1455"/>
      <c r="AFY27" s="1455"/>
      <c r="AFZ27" s="1455"/>
      <c r="AGA27" s="1455"/>
      <c r="AGB27" s="1455"/>
      <c r="AGC27" s="1455"/>
      <c r="AGD27" s="1455"/>
      <c r="AGE27" s="1455"/>
      <c r="AGF27" s="1455"/>
      <c r="AGG27" s="1455"/>
      <c r="AGH27" s="1455"/>
      <c r="AGI27" s="1455"/>
      <c r="AGJ27" s="1455"/>
      <c r="AGK27" s="1455"/>
      <c r="AGL27" s="1455"/>
      <c r="AGM27" s="1455"/>
      <c r="AGN27" s="1455"/>
      <c r="AGO27" s="1455"/>
      <c r="AGP27" s="1455"/>
      <c r="AGQ27" s="1455"/>
      <c r="AGR27" s="1455"/>
      <c r="AGS27" s="1455"/>
      <c r="AGT27" s="1455"/>
      <c r="AGU27" s="1455"/>
      <c r="AGV27" s="1455"/>
      <c r="AGW27" s="1455"/>
      <c r="AGX27" s="1455"/>
      <c r="AGY27" s="1455"/>
      <c r="AGZ27" s="1455"/>
      <c r="AHA27" s="1455"/>
      <c r="AHB27" s="1455"/>
      <c r="AHC27" s="1455"/>
      <c r="AHD27" s="1455"/>
      <c r="AHE27" s="1455"/>
      <c r="AHF27" s="1455"/>
      <c r="AHG27" s="1455"/>
      <c r="AHH27" s="1455"/>
      <c r="AHI27" s="1455"/>
      <c r="AHJ27" s="1455"/>
      <c r="AHK27" s="1455"/>
      <c r="AHL27" s="1455"/>
      <c r="AHM27" s="1455"/>
      <c r="AHN27" s="1455"/>
      <c r="AHO27" s="1455"/>
      <c r="AHP27" s="1455"/>
      <c r="AHQ27" s="1455"/>
      <c r="AHR27" s="1455"/>
      <c r="AHS27" s="1455"/>
      <c r="AHT27" s="1455"/>
      <c r="AHU27" s="1455"/>
      <c r="AHV27" s="1455"/>
      <c r="AHW27" s="1455"/>
      <c r="AHX27" s="1455"/>
      <c r="AHY27" s="1455"/>
      <c r="AHZ27" s="1455"/>
      <c r="AIA27" s="1455"/>
      <c r="AIB27" s="1455"/>
      <c r="AIC27" s="1455"/>
      <c r="AID27" s="1455"/>
      <c r="AIE27" s="1455"/>
      <c r="AIF27" s="1455"/>
      <c r="AIG27" s="1455"/>
      <c r="AIH27" s="1455"/>
      <c r="AII27" s="1455"/>
      <c r="AIJ27" s="1455"/>
      <c r="AIK27" s="1455"/>
      <c r="AIL27" s="1455"/>
      <c r="AIM27" s="1455"/>
      <c r="AIN27" s="1455"/>
      <c r="AIO27" s="1455"/>
      <c r="AIP27" s="1455"/>
      <c r="AIQ27" s="1455"/>
      <c r="AIR27" s="1455"/>
      <c r="AIS27" s="1455"/>
      <c r="AIT27" s="1455"/>
      <c r="AIU27" s="1455"/>
      <c r="AIV27" s="1455"/>
      <c r="AIW27" s="1455"/>
      <c r="AIX27" s="1455"/>
      <c r="AIY27" s="1455"/>
      <c r="AIZ27" s="1455"/>
      <c r="AJA27" s="1455"/>
      <c r="AJB27" s="1455"/>
      <c r="AJC27" s="1455"/>
      <c r="AJD27" s="1455"/>
      <c r="AJE27" s="1455"/>
      <c r="AJF27" s="1455"/>
      <c r="AJG27" s="1455"/>
      <c r="AJH27" s="1455"/>
      <c r="AJI27" s="1455"/>
      <c r="AJJ27" s="1455"/>
      <c r="AJK27" s="1455"/>
      <c r="AJL27" s="1455"/>
      <c r="AJM27" s="1455"/>
      <c r="AJN27" s="1455"/>
      <c r="AJO27" s="1455"/>
      <c r="AJP27" s="1455"/>
      <c r="AJQ27" s="1455"/>
      <c r="AJR27" s="1455"/>
      <c r="AJS27" s="1455"/>
      <c r="AJT27" s="1455"/>
      <c r="AJU27" s="1455"/>
      <c r="AJV27" s="1455"/>
      <c r="AJW27" s="1455"/>
      <c r="AJX27" s="1455"/>
      <c r="AJY27" s="1455"/>
      <c r="AJZ27" s="1455"/>
      <c r="AKA27" s="1455"/>
      <c r="AKB27" s="1455"/>
      <c r="AKC27" s="1455"/>
      <c r="AKD27" s="1455"/>
      <c r="AKE27" s="1455"/>
      <c r="AKF27" s="1455"/>
    </row>
    <row r="28" spans="1:968" s="685" customFormat="1">
      <c r="A28" s="761"/>
      <c r="B28" s="764" t="s">
        <v>151</v>
      </c>
      <c r="C28" s="763"/>
      <c r="D28" s="744"/>
      <c r="E28" s="744"/>
      <c r="F28" s="744"/>
      <c r="G28" s="765"/>
      <c r="H28" s="711"/>
      <c r="I28" s="711"/>
      <c r="J28" s="712"/>
      <c r="K28" s="713"/>
      <c r="L28" s="766">
        <v>13000</v>
      </c>
      <c r="M28" s="714">
        <f t="shared" si="11"/>
        <v>13000</v>
      </c>
      <c r="N28" s="714">
        <v>0</v>
      </c>
      <c r="O28" s="714">
        <f t="shared" si="12"/>
        <v>12059.369202226344</v>
      </c>
      <c r="P28" s="714">
        <f t="shared" si="13"/>
        <v>12059.369202226344</v>
      </c>
      <c r="Q28" s="705"/>
      <c r="R28" s="1380"/>
      <c r="S28" s="745"/>
      <c r="T28" s="745"/>
      <c r="U28" s="745"/>
      <c r="W28" s="1455"/>
      <c r="X28" s="1455"/>
      <c r="Y28" s="1455"/>
      <c r="Z28" s="1455"/>
      <c r="AA28" s="1455"/>
      <c r="AB28" s="1455"/>
      <c r="AC28" s="1455"/>
      <c r="AD28" s="1455"/>
      <c r="AE28" s="1455"/>
      <c r="AF28" s="1455"/>
      <c r="AG28" s="1455"/>
      <c r="AH28" s="1455"/>
      <c r="AI28" s="1455"/>
      <c r="AJ28" s="1455"/>
      <c r="AK28" s="1455"/>
      <c r="AL28" s="1455"/>
      <c r="AM28" s="1455"/>
      <c r="AN28" s="1455"/>
      <c r="AO28" s="1455"/>
      <c r="AP28" s="1455"/>
      <c r="AQ28" s="1455"/>
      <c r="AR28" s="1455"/>
      <c r="AS28" s="1455"/>
      <c r="AT28" s="1455"/>
      <c r="AU28" s="1455"/>
      <c r="AV28" s="1455"/>
      <c r="AW28" s="1455"/>
      <c r="AX28" s="1455"/>
      <c r="AY28" s="1455"/>
      <c r="AZ28" s="1455"/>
      <c r="BA28" s="1455"/>
      <c r="BB28" s="1455"/>
      <c r="BC28" s="1455"/>
      <c r="BD28" s="1455"/>
      <c r="BE28" s="1455"/>
      <c r="BF28" s="1455"/>
      <c r="BG28" s="1455"/>
      <c r="BH28" s="1455"/>
      <c r="BI28" s="1455"/>
      <c r="BJ28" s="1455"/>
      <c r="BK28" s="1455"/>
      <c r="BL28" s="1455"/>
      <c r="BM28" s="1455"/>
      <c r="BN28" s="1455"/>
      <c r="BO28" s="1455"/>
      <c r="BP28" s="1455"/>
      <c r="BQ28" s="1455"/>
      <c r="BR28" s="1455"/>
      <c r="BS28" s="1455"/>
      <c r="BT28" s="1455"/>
      <c r="BU28" s="1455"/>
      <c r="BV28" s="1455"/>
      <c r="BW28" s="1455"/>
      <c r="BX28" s="1455"/>
      <c r="BY28" s="1455"/>
      <c r="BZ28" s="1455"/>
      <c r="CA28" s="1455"/>
      <c r="CB28" s="1455"/>
      <c r="CC28" s="1455"/>
      <c r="CD28" s="1455"/>
      <c r="CE28" s="1455"/>
      <c r="CF28" s="1455"/>
      <c r="CG28" s="1455"/>
      <c r="CH28" s="1455"/>
      <c r="CI28" s="1455"/>
      <c r="CJ28" s="1455"/>
      <c r="CK28" s="1455"/>
      <c r="CL28" s="1455"/>
      <c r="CM28" s="1455"/>
      <c r="CN28" s="1455"/>
      <c r="CO28" s="1455"/>
      <c r="CP28" s="1455"/>
      <c r="CQ28" s="1455"/>
      <c r="CR28" s="1455"/>
      <c r="CS28" s="1455"/>
      <c r="CT28" s="1455"/>
      <c r="CU28" s="1455"/>
      <c r="CV28" s="1455"/>
      <c r="CW28" s="1455"/>
      <c r="CX28" s="1455"/>
      <c r="CY28" s="1455"/>
      <c r="CZ28" s="1455"/>
      <c r="DA28" s="1455"/>
      <c r="DB28" s="1455"/>
      <c r="DC28" s="1455"/>
      <c r="DD28" s="1455"/>
      <c r="DE28" s="1455"/>
      <c r="DF28" s="1455"/>
      <c r="DG28" s="1455"/>
      <c r="DH28" s="1455"/>
      <c r="DI28" s="1455"/>
      <c r="DJ28" s="1455"/>
      <c r="DK28" s="1455"/>
      <c r="DL28" s="1455"/>
      <c r="DM28" s="1455"/>
      <c r="DN28" s="1455"/>
      <c r="DO28" s="1455"/>
      <c r="DP28" s="1455"/>
      <c r="DQ28" s="1455"/>
      <c r="DR28" s="1455"/>
      <c r="DS28" s="1455"/>
      <c r="DT28" s="1455"/>
      <c r="DU28" s="1455"/>
      <c r="DV28" s="1455"/>
      <c r="DW28" s="1455"/>
      <c r="DX28" s="1455"/>
      <c r="DY28" s="1455"/>
      <c r="DZ28" s="1455"/>
      <c r="EA28" s="1455"/>
      <c r="EB28" s="1455"/>
      <c r="EC28" s="1455"/>
      <c r="ED28" s="1455"/>
      <c r="EE28" s="1455"/>
      <c r="EF28" s="1455"/>
      <c r="EG28" s="1455"/>
      <c r="EH28" s="1455"/>
      <c r="EI28" s="1455"/>
      <c r="EJ28" s="1455"/>
      <c r="EK28" s="1455"/>
      <c r="EL28" s="1455"/>
      <c r="EM28" s="1455"/>
      <c r="EN28" s="1455"/>
      <c r="EO28" s="1455"/>
      <c r="EP28" s="1455"/>
      <c r="EQ28" s="1455"/>
      <c r="ER28" s="1455"/>
      <c r="ES28" s="1455"/>
      <c r="ET28" s="1455"/>
      <c r="EU28" s="1455"/>
      <c r="EV28" s="1455"/>
      <c r="EW28" s="1455"/>
      <c r="EX28" s="1455"/>
      <c r="EY28" s="1455"/>
      <c r="EZ28" s="1455"/>
      <c r="FA28" s="1455"/>
      <c r="FB28" s="1455"/>
      <c r="FC28" s="1455"/>
      <c r="FD28" s="1455"/>
      <c r="FE28" s="1455"/>
      <c r="FF28" s="1455"/>
      <c r="FG28" s="1455"/>
      <c r="FH28" s="1455"/>
      <c r="FI28" s="1455"/>
      <c r="FJ28" s="1455"/>
      <c r="FK28" s="1455"/>
      <c r="FL28" s="1455"/>
      <c r="FM28" s="1455"/>
      <c r="FN28" s="1455"/>
      <c r="FO28" s="1455"/>
      <c r="FP28" s="1455"/>
      <c r="FQ28" s="1455"/>
      <c r="FR28" s="1455"/>
      <c r="FS28" s="1455"/>
      <c r="FT28" s="1455"/>
      <c r="FU28" s="1455"/>
      <c r="FV28" s="1455"/>
      <c r="FW28" s="1455"/>
      <c r="FX28" s="1455"/>
      <c r="FY28" s="1455"/>
      <c r="FZ28" s="1455"/>
      <c r="GA28" s="1455"/>
      <c r="GB28" s="1455"/>
      <c r="GC28" s="1455"/>
      <c r="GD28" s="1455"/>
      <c r="GE28" s="1455"/>
      <c r="GF28" s="1455"/>
      <c r="GG28" s="1455"/>
      <c r="GH28" s="1455"/>
      <c r="GI28" s="1455"/>
      <c r="GJ28" s="1455"/>
      <c r="GK28" s="1455"/>
      <c r="GL28" s="1455"/>
      <c r="GM28" s="1455"/>
      <c r="GN28" s="1455"/>
      <c r="GO28" s="1455"/>
      <c r="GP28" s="1455"/>
      <c r="GQ28" s="1455"/>
      <c r="GR28" s="1455"/>
      <c r="GS28" s="1455"/>
      <c r="GT28" s="1455"/>
      <c r="GU28" s="1455"/>
      <c r="GV28" s="1455"/>
      <c r="GW28" s="1455"/>
      <c r="GX28" s="1455"/>
      <c r="GY28" s="1455"/>
      <c r="GZ28" s="1455"/>
      <c r="HA28" s="1455"/>
      <c r="HB28" s="1455"/>
      <c r="HC28" s="1455"/>
      <c r="HD28" s="1455"/>
      <c r="HE28" s="1455"/>
      <c r="HF28" s="1455"/>
      <c r="HG28" s="1455"/>
      <c r="HH28" s="1455"/>
      <c r="HI28" s="1455"/>
      <c r="HJ28" s="1455"/>
      <c r="HK28" s="1455"/>
      <c r="HL28" s="1455"/>
      <c r="HM28" s="1455"/>
      <c r="HN28" s="1455"/>
      <c r="HO28" s="1455"/>
      <c r="HP28" s="1455"/>
      <c r="HQ28" s="1455"/>
      <c r="HR28" s="1455"/>
      <c r="HS28" s="1455"/>
      <c r="HT28" s="1455"/>
      <c r="HU28" s="1455"/>
      <c r="HV28" s="1455"/>
      <c r="HW28" s="1455"/>
      <c r="HX28" s="1455"/>
      <c r="HY28" s="1455"/>
      <c r="HZ28" s="1455"/>
      <c r="IA28" s="1455"/>
      <c r="IB28" s="1455"/>
      <c r="IC28" s="1455"/>
      <c r="ID28" s="1455"/>
      <c r="IE28" s="1455"/>
      <c r="IF28" s="1455"/>
      <c r="IG28" s="1455"/>
      <c r="IH28" s="1455"/>
      <c r="II28" s="1455"/>
      <c r="IJ28" s="1455"/>
      <c r="IK28" s="1455"/>
      <c r="IL28" s="1455"/>
      <c r="IM28" s="1455"/>
      <c r="IN28" s="1455"/>
      <c r="IO28" s="1455"/>
      <c r="IP28" s="1455"/>
      <c r="IQ28" s="1455"/>
      <c r="IR28" s="1455"/>
      <c r="IS28" s="1455"/>
      <c r="IT28" s="1455"/>
      <c r="IU28" s="1455"/>
      <c r="IV28" s="1455"/>
      <c r="IW28" s="1455"/>
      <c r="IX28" s="1455"/>
      <c r="IY28" s="1455"/>
      <c r="IZ28" s="1455"/>
      <c r="JA28" s="1455"/>
      <c r="JB28" s="1455"/>
      <c r="JC28" s="1455"/>
      <c r="JD28" s="1455"/>
      <c r="JE28" s="1455"/>
      <c r="JF28" s="1455"/>
      <c r="JG28" s="1455"/>
      <c r="JH28" s="1455"/>
      <c r="JI28" s="1455"/>
      <c r="JJ28" s="1455"/>
      <c r="JK28" s="1455"/>
      <c r="JL28" s="1455"/>
      <c r="JM28" s="1455"/>
      <c r="JN28" s="1455"/>
      <c r="JO28" s="1455"/>
      <c r="JP28" s="1455"/>
      <c r="JQ28" s="1455"/>
      <c r="JR28" s="1455"/>
      <c r="JS28" s="1455"/>
      <c r="JT28" s="1455"/>
      <c r="JU28" s="1455"/>
      <c r="JV28" s="1455"/>
      <c r="JW28" s="1455"/>
      <c r="JX28" s="1455"/>
      <c r="JY28" s="1455"/>
      <c r="JZ28" s="1455"/>
      <c r="KA28" s="1455"/>
      <c r="KB28" s="1455"/>
      <c r="KC28" s="1455"/>
      <c r="KD28" s="1455"/>
      <c r="KE28" s="1455"/>
      <c r="KF28" s="1455"/>
      <c r="KG28" s="1455"/>
      <c r="KH28" s="1455"/>
      <c r="KI28" s="1455"/>
      <c r="KJ28" s="1455"/>
      <c r="KK28" s="1455"/>
      <c r="KL28" s="1455"/>
      <c r="KM28" s="1455"/>
      <c r="KN28" s="1455"/>
      <c r="KO28" s="1455"/>
      <c r="KP28" s="1455"/>
      <c r="KQ28" s="1455"/>
      <c r="KR28" s="1455"/>
      <c r="KS28" s="1455"/>
      <c r="KT28" s="1455"/>
      <c r="KU28" s="1455"/>
      <c r="KV28" s="1455"/>
      <c r="KW28" s="1455"/>
      <c r="KX28" s="1455"/>
      <c r="KY28" s="1455"/>
      <c r="KZ28" s="1455"/>
      <c r="LA28" s="1455"/>
      <c r="LB28" s="1455"/>
      <c r="LC28" s="1455"/>
      <c r="LD28" s="1455"/>
      <c r="LE28" s="1455"/>
      <c r="LF28" s="1455"/>
      <c r="LG28" s="1455"/>
      <c r="LH28" s="1455"/>
      <c r="LI28" s="1455"/>
      <c r="LJ28" s="1455"/>
      <c r="LK28" s="1455"/>
      <c r="LL28" s="1455"/>
      <c r="LM28" s="1455"/>
      <c r="LN28" s="1455"/>
      <c r="LO28" s="1455"/>
      <c r="LP28" s="1455"/>
      <c r="LQ28" s="1455"/>
      <c r="LR28" s="1455"/>
      <c r="LS28" s="1455"/>
      <c r="LT28" s="1455"/>
      <c r="LU28" s="1455"/>
      <c r="LV28" s="1455"/>
      <c r="LW28" s="1455"/>
      <c r="LX28" s="1455"/>
      <c r="LY28" s="1455"/>
      <c r="LZ28" s="1455"/>
      <c r="MA28" s="1455"/>
      <c r="MB28" s="1455"/>
      <c r="MC28" s="1455"/>
      <c r="MD28" s="1455"/>
      <c r="ME28" s="1455"/>
      <c r="MF28" s="1455"/>
      <c r="MG28" s="1455"/>
      <c r="MH28" s="1455"/>
      <c r="MI28" s="1455"/>
      <c r="MJ28" s="1455"/>
      <c r="MK28" s="1455"/>
      <c r="ML28" s="1455"/>
      <c r="MM28" s="1455"/>
      <c r="MN28" s="1455"/>
      <c r="MO28" s="1455"/>
      <c r="MP28" s="1455"/>
      <c r="MQ28" s="1455"/>
      <c r="MR28" s="1455"/>
      <c r="MS28" s="1455"/>
      <c r="MT28" s="1455"/>
      <c r="MU28" s="1455"/>
      <c r="MV28" s="1455"/>
      <c r="MW28" s="1455"/>
      <c r="MX28" s="1455"/>
      <c r="MY28" s="1455"/>
      <c r="MZ28" s="1455"/>
      <c r="NA28" s="1455"/>
      <c r="NB28" s="1455"/>
      <c r="NC28" s="1455"/>
      <c r="ND28" s="1455"/>
      <c r="NE28" s="1455"/>
      <c r="NF28" s="1455"/>
      <c r="NG28" s="1455"/>
      <c r="NH28" s="1455"/>
      <c r="NI28" s="1455"/>
      <c r="NJ28" s="1455"/>
      <c r="NK28" s="1455"/>
      <c r="NL28" s="1455"/>
      <c r="NM28" s="1455"/>
      <c r="NN28" s="1455"/>
      <c r="NO28" s="1455"/>
      <c r="NP28" s="1455"/>
      <c r="NQ28" s="1455"/>
      <c r="NR28" s="1455"/>
      <c r="NS28" s="1455"/>
      <c r="NT28" s="1455"/>
      <c r="NU28" s="1455"/>
      <c r="NV28" s="1455"/>
      <c r="NW28" s="1455"/>
      <c r="NX28" s="1455"/>
      <c r="NY28" s="1455"/>
      <c r="NZ28" s="1455"/>
      <c r="OA28" s="1455"/>
      <c r="OB28" s="1455"/>
      <c r="OC28" s="1455"/>
      <c r="OD28" s="1455"/>
      <c r="OE28" s="1455"/>
      <c r="OF28" s="1455"/>
      <c r="OG28" s="1455"/>
      <c r="OH28" s="1455"/>
      <c r="OI28" s="1455"/>
      <c r="OJ28" s="1455"/>
      <c r="OK28" s="1455"/>
      <c r="OL28" s="1455"/>
      <c r="OM28" s="1455"/>
      <c r="ON28" s="1455"/>
      <c r="OO28" s="1455"/>
      <c r="OP28" s="1455"/>
      <c r="OQ28" s="1455"/>
      <c r="OR28" s="1455"/>
      <c r="OS28" s="1455"/>
      <c r="OT28" s="1455"/>
      <c r="OU28" s="1455"/>
      <c r="OV28" s="1455"/>
      <c r="OW28" s="1455"/>
      <c r="OX28" s="1455"/>
      <c r="OY28" s="1455"/>
      <c r="OZ28" s="1455"/>
      <c r="PA28" s="1455"/>
      <c r="PB28" s="1455"/>
      <c r="PC28" s="1455"/>
      <c r="PD28" s="1455"/>
      <c r="PE28" s="1455"/>
      <c r="PF28" s="1455"/>
      <c r="PG28" s="1455"/>
      <c r="PH28" s="1455"/>
      <c r="PI28" s="1455"/>
      <c r="PJ28" s="1455"/>
      <c r="PK28" s="1455"/>
      <c r="PL28" s="1455"/>
      <c r="PM28" s="1455"/>
      <c r="PN28" s="1455"/>
      <c r="PO28" s="1455"/>
      <c r="PP28" s="1455"/>
      <c r="PQ28" s="1455"/>
      <c r="PR28" s="1455"/>
      <c r="PS28" s="1455"/>
      <c r="PT28" s="1455"/>
      <c r="PU28" s="1455"/>
      <c r="PV28" s="1455"/>
      <c r="PW28" s="1455"/>
      <c r="PX28" s="1455"/>
      <c r="PY28" s="1455"/>
      <c r="PZ28" s="1455"/>
      <c r="QA28" s="1455"/>
      <c r="QB28" s="1455"/>
      <c r="QC28" s="1455"/>
      <c r="QD28" s="1455"/>
      <c r="QE28" s="1455"/>
      <c r="QF28" s="1455"/>
      <c r="QG28" s="1455"/>
      <c r="QH28" s="1455"/>
      <c r="QI28" s="1455"/>
      <c r="QJ28" s="1455"/>
      <c r="QK28" s="1455"/>
      <c r="QL28" s="1455"/>
      <c r="QM28" s="1455"/>
      <c r="QN28" s="1455"/>
      <c r="QO28" s="1455"/>
      <c r="QP28" s="1455"/>
      <c r="QQ28" s="1455"/>
      <c r="QR28" s="1455"/>
      <c r="QS28" s="1455"/>
      <c r="QT28" s="1455"/>
      <c r="QU28" s="1455"/>
      <c r="QV28" s="1455"/>
      <c r="QW28" s="1455"/>
      <c r="QX28" s="1455"/>
      <c r="QY28" s="1455"/>
      <c r="QZ28" s="1455"/>
      <c r="RA28" s="1455"/>
      <c r="RB28" s="1455"/>
      <c r="RC28" s="1455"/>
      <c r="RD28" s="1455"/>
      <c r="RE28" s="1455"/>
      <c r="RF28" s="1455"/>
      <c r="RG28" s="1455"/>
      <c r="RH28" s="1455"/>
      <c r="RI28" s="1455"/>
      <c r="RJ28" s="1455"/>
      <c r="RK28" s="1455"/>
      <c r="RL28" s="1455"/>
      <c r="RM28" s="1455"/>
      <c r="RN28" s="1455"/>
      <c r="RO28" s="1455"/>
      <c r="RP28" s="1455"/>
      <c r="RQ28" s="1455"/>
      <c r="RR28" s="1455"/>
      <c r="RS28" s="1455"/>
      <c r="RT28" s="1455"/>
      <c r="RU28" s="1455"/>
      <c r="RV28" s="1455"/>
      <c r="RW28" s="1455"/>
      <c r="RX28" s="1455"/>
      <c r="RY28" s="1455"/>
      <c r="RZ28" s="1455"/>
      <c r="SA28" s="1455"/>
      <c r="SB28" s="1455"/>
      <c r="SC28" s="1455"/>
      <c r="SD28" s="1455"/>
      <c r="SE28" s="1455"/>
      <c r="SF28" s="1455"/>
      <c r="SG28" s="1455"/>
      <c r="SH28" s="1455"/>
      <c r="SI28" s="1455"/>
      <c r="SJ28" s="1455"/>
      <c r="SK28" s="1455"/>
      <c r="SL28" s="1455"/>
      <c r="SM28" s="1455"/>
      <c r="SN28" s="1455"/>
      <c r="SO28" s="1455"/>
      <c r="SP28" s="1455"/>
      <c r="SQ28" s="1455"/>
      <c r="SR28" s="1455"/>
      <c r="SS28" s="1455"/>
      <c r="ST28" s="1455"/>
      <c r="SU28" s="1455"/>
      <c r="SV28" s="1455"/>
      <c r="SW28" s="1455"/>
      <c r="SX28" s="1455"/>
      <c r="SY28" s="1455"/>
      <c r="SZ28" s="1455"/>
      <c r="TA28" s="1455"/>
      <c r="TB28" s="1455"/>
      <c r="TC28" s="1455"/>
      <c r="TD28" s="1455"/>
      <c r="TE28" s="1455"/>
      <c r="TF28" s="1455"/>
      <c r="TG28" s="1455"/>
      <c r="TH28" s="1455"/>
      <c r="TI28" s="1455"/>
      <c r="TJ28" s="1455"/>
      <c r="TK28" s="1455"/>
      <c r="TL28" s="1455"/>
      <c r="TM28" s="1455"/>
      <c r="TN28" s="1455"/>
      <c r="TO28" s="1455"/>
      <c r="TP28" s="1455"/>
      <c r="TQ28" s="1455"/>
      <c r="TR28" s="1455"/>
      <c r="TS28" s="1455"/>
      <c r="TT28" s="1455"/>
      <c r="TU28" s="1455"/>
      <c r="TV28" s="1455"/>
      <c r="TW28" s="1455"/>
      <c r="TX28" s="1455"/>
      <c r="TY28" s="1455"/>
      <c r="TZ28" s="1455"/>
      <c r="UA28" s="1455"/>
      <c r="UB28" s="1455"/>
      <c r="UC28" s="1455"/>
      <c r="UD28" s="1455"/>
      <c r="UE28" s="1455"/>
      <c r="UF28" s="1455"/>
      <c r="UG28" s="1455"/>
      <c r="UH28" s="1455"/>
      <c r="UI28" s="1455"/>
      <c r="UJ28" s="1455"/>
      <c r="UK28" s="1455"/>
      <c r="UL28" s="1455"/>
      <c r="UM28" s="1455"/>
      <c r="UN28" s="1455"/>
      <c r="UO28" s="1455"/>
      <c r="UP28" s="1455"/>
      <c r="UQ28" s="1455"/>
      <c r="UR28" s="1455"/>
      <c r="US28" s="1455"/>
      <c r="UT28" s="1455"/>
      <c r="UU28" s="1455"/>
      <c r="UV28" s="1455"/>
      <c r="UW28" s="1455"/>
      <c r="UX28" s="1455"/>
      <c r="UY28" s="1455"/>
      <c r="UZ28" s="1455"/>
      <c r="VA28" s="1455"/>
      <c r="VB28" s="1455"/>
      <c r="VC28" s="1455"/>
      <c r="VD28" s="1455"/>
      <c r="VE28" s="1455"/>
      <c r="VF28" s="1455"/>
      <c r="VG28" s="1455"/>
      <c r="VH28" s="1455"/>
      <c r="VI28" s="1455"/>
      <c r="VJ28" s="1455"/>
      <c r="VK28" s="1455"/>
      <c r="VL28" s="1455"/>
      <c r="VM28" s="1455"/>
      <c r="VN28" s="1455"/>
      <c r="VO28" s="1455"/>
      <c r="VP28" s="1455"/>
      <c r="VQ28" s="1455"/>
      <c r="VR28" s="1455"/>
      <c r="VS28" s="1455"/>
      <c r="VT28" s="1455"/>
      <c r="VU28" s="1455"/>
      <c r="VV28" s="1455"/>
      <c r="VW28" s="1455"/>
      <c r="VX28" s="1455"/>
      <c r="VY28" s="1455"/>
      <c r="VZ28" s="1455"/>
      <c r="WA28" s="1455"/>
      <c r="WB28" s="1455"/>
      <c r="WC28" s="1455"/>
      <c r="WD28" s="1455"/>
      <c r="WE28" s="1455"/>
      <c r="WF28" s="1455"/>
      <c r="WG28" s="1455"/>
      <c r="WH28" s="1455"/>
      <c r="WI28" s="1455"/>
      <c r="WJ28" s="1455"/>
      <c r="WK28" s="1455"/>
      <c r="WL28" s="1455"/>
      <c r="WM28" s="1455"/>
      <c r="WN28" s="1455"/>
      <c r="WO28" s="1455"/>
      <c r="WP28" s="1455"/>
      <c r="WQ28" s="1455"/>
      <c r="WR28" s="1455"/>
      <c r="WS28" s="1455"/>
      <c r="WT28" s="1455"/>
      <c r="WU28" s="1455"/>
      <c r="WV28" s="1455"/>
      <c r="WW28" s="1455"/>
      <c r="WX28" s="1455"/>
      <c r="WY28" s="1455"/>
      <c r="WZ28" s="1455"/>
      <c r="XA28" s="1455"/>
      <c r="XB28" s="1455"/>
      <c r="XC28" s="1455"/>
      <c r="XD28" s="1455"/>
      <c r="XE28" s="1455"/>
      <c r="XF28" s="1455"/>
      <c r="XG28" s="1455"/>
      <c r="XH28" s="1455"/>
      <c r="XI28" s="1455"/>
      <c r="XJ28" s="1455"/>
      <c r="XK28" s="1455"/>
      <c r="XL28" s="1455"/>
      <c r="XM28" s="1455"/>
      <c r="XN28" s="1455"/>
      <c r="XO28" s="1455"/>
      <c r="XP28" s="1455"/>
      <c r="XQ28" s="1455"/>
      <c r="XR28" s="1455"/>
      <c r="XS28" s="1455"/>
      <c r="XT28" s="1455"/>
      <c r="XU28" s="1455"/>
      <c r="XV28" s="1455"/>
      <c r="XW28" s="1455"/>
      <c r="XX28" s="1455"/>
      <c r="XY28" s="1455"/>
      <c r="XZ28" s="1455"/>
      <c r="YA28" s="1455"/>
      <c r="YB28" s="1455"/>
      <c r="YC28" s="1455"/>
      <c r="YD28" s="1455"/>
      <c r="YE28" s="1455"/>
      <c r="YF28" s="1455"/>
      <c r="YG28" s="1455"/>
      <c r="YH28" s="1455"/>
      <c r="YI28" s="1455"/>
      <c r="YJ28" s="1455"/>
      <c r="YK28" s="1455"/>
      <c r="YL28" s="1455"/>
      <c r="YM28" s="1455"/>
      <c r="YN28" s="1455"/>
      <c r="YO28" s="1455"/>
      <c r="YP28" s="1455"/>
      <c r="YQ28" s="1455"/>
      <c r="YR28" s="1455"/>
      <c r="YS28" s="1455"/>
      <c r="YT28" s="1455"/>
      <c r="YU28" s="1455"/>
      <c r="YV28" s="1455"/>
      <c r="YW28" s="1455"/>
      <c r="YX28" s="1455"/>
      <c r="YY28" s="1455"/>
      <c r="YZ28" s="1455"/>
      <c r="ZA28" s="1455"/>
      <c r="ZB28" s="1455"/>
      <c r="ZC28" s="1455"/>
      <c r="ZD28" s="1455"/>
      <c r="ZE28" s="1455"/>
      <c r="ZF28" s="1455"/>
      <c r="ZG28" s="1455"/>
      <c r="ZH28" s="1455"/>
      <c r="ZI28" s="1455"/>
      <c r="ZJ28" s="1455"/>
      <c r="ZK28" s="1455"/>
      <c r="ZL28" s="1455"/>
      <c r="ZM28" s="1455"/>
      <c r="ZN28" s="1455"/>
      <c r="ZO28" s="1455"/>
      <c r="ZP28" s="1455"/>
      <c r="ZQ28" s="1455"/>
      <c r="ZR28" s="1455"/>
      <c r="ZS28" s="1455"/>
      <c r="ZT28" s="1455"/>
      <c r="ZU28" s="1455"/>
      <c r="ZV28" s="1455"/>
      <c r="ZW28" s="1455"/>
      <c r="ZX28" s="1455"/>
      <c r="ZY28" s="1455"/>
      <c r="ZZ28" s="1455"/>
      <c r="AAA28" s="1455"/>
      <c r="AAB28" s="1455"/>
      <c r="AAC28" s="1455"/>
      <c r="AAD28" s="1455"/>
      <c r="AAE28" s="1455"/>
      <c r="AAF28" s="1455"/>
      <c r="AAG28" s="1455"/>
      <c r="AAH28" s="1455"/>
      <c r="AAI28" s="1455"/>
      <c r="AAJ28" s="1455"/>
      <c r="AAK28" s="1455"/>
      <c r="AAL28" s="1455"/>
      <c r="AAM28" s="1455"/>
      <c r="AAN28" s="1455"/>
      <c r="AAO28" s="1455"/>
      <c r="AAP28" s="1455"/>
      <c r="AAQ28" s="1455"/>
      <c r="AAR28" s="1455"/>
      <c r="AAS28" s="1455"/>
      <c r="AAT28" s="1455"/>
      <c r="AAU28" s="1455"/>
      <c r="AAV28" s="1455"/>
      <c r="AAW28" s="1455"/>
      <c r="AAX28" s="1455"/>
      <c r="AAY28" s="1455"/>
      <c r="AAZ28" s="1455"/>
      <c r="ABA28" s="1455"/>
      <c r="ABB28" s="1455"/>
      <c r="ABC28" s="1455"/>
      <c r="ABD28" s="1455"/>
      <c r="ABE28" s="1455"/>
      <c r="ABF28" s="1455"/>
      <c r="ABG28" s="1455"/>
      <c r="ABH28" s="1455"/>
      <c r="ABI28" s="1455"/>
      <c r="ABJ28" s="1455"/>
      <c r="ABK28" s="1455"/>
      <c r="ABL28" s="1455"/>
      <c r="ABM28" s="1455"/>
      <c r="ABN28" s="1455"/>
      <c r="ABO28" s="1455"/>
      <c r="ABP28" s="1455"/>
      <c r="ABQ28" s="1455"/>
      <c r="ABR28" s="1455"/>
      <c r="ABS28" s="1455"/>
      <c r="ABT28" s="1455"/>
      <c r="ABU28" s="1455"/>
      <c r="ABV28" s="1455"/>
      <c r="ABW28" s="1455"/>
      <c r="ABX28" s="1455"/>
      <c r="ABY28" s="1455"/>
      <c r="ABZ28" s="1455"/>
      <c r="ACA28" s="1455"/>
      <c r="ACB28" s="1455"/>
      <c r="ACC28" s="1455"/>
      <c r="ACD28" s="1455"/>
      <c r="ACE28" s="1455"/>
      <c r="ACF28" s="1455"/>
      <c r="ACG28" s="1455"/>
      <c r="ACH28" s="1455"/>
      <c r="ACI28" s="1455"/>
      <c r="ACJ28" s="1455"/>
      <c r="ACK28" s="1455"/>
      <c r="ACL28" s="1455"/>
      <c r="ACM28" s="1455"/>
      <c r="ACN28" s="1455"/>
      <c r="ACO28" s="1455"/>
      <c r="ACP28" s="1455"/>
      <c r="ACQ28" s="1455"/>
      <c r="ACR28" s="1455"/>
      <c r="ACS28" s="1455"/>
      <c r="ACT28" s="1455"/>
      <c r="ACU28" s="1455"/>
      <c r="ACV28" s="1455"/>
      <c r="ACW28" s="1455"/>
      <c r="ACX28" s="1455"/>
      <c r="ACY28" s="1455"/>
      <c r="ACZ28" s="1455"/>
      <c r="ADA28" s="1455"/>
      <c r="ADB28" s="1455"/>
      <c r="ADC28" s="1455"/>
      <c r="ADD28" s="1455"/>
      <c r="ADE28" s="1455"/>
      <c r="ADF28" s="1455"/>
      <c r="ADG28" s="1455"/>
      <c r="ADH28" s="1455"/>
      <c r="ADI28" s="1455"/>
      <c r="ADJ28" s="1455"/>
      <c r="ADK28" s="1455"/>
      <c r="ADL28" s="1455"/>
      <c r="ADM28" s="1455"/>
      <c r="ADN28" s="1455"/>
      <c r="ADO28" s="1455"/>
      <c r="ADP28" s="1455"/>
      <c r="ADQ28" s="1455"/>
      <c r="ADR28" s="1455"/>
      <c r="ADS28" s="1455"/>
      <c r="ADT28" s="1455"/>
      <c r="ADU28" s="1455"/>
      <c r="ADV28" s="1455"/>
      <c r="ADW28" s="1455"/>
      <c r="ADX28" s="1455"/>
      <c r="ADY28" s="1455"/>
      <c r="ADZ28" s="1455"/>
      <c r="AEA28" s="1455"/>
      <c r="AEB28" s="1455"/>
      <c r="AEC28" s="1455"/>
      <c r="AED28" s="1455"/>
      <c r="AEE28" s="1455"/>
      <c r="AEF28" s="1455"/>
      <c r="AEG28" s="1455"/>
      <c r="AEH28" s="1455"/>
      <c r="AEI28" s="1455"/>
      <c r="AEJ28" s="1455"/>
      <c r="AEK28" s="1455"/>
      <c r="AEL28" s="1455"/>
      <c r="AEM28" s="1455"/>
      <c r="AEN28" s="1455"/>
      <c r="AEO28" s="1455"/>
      <c r="AEP28" s="1455"/>
      <c r="AEQ28" s="1455"/>
      <c r="AER28" s="1455"/>
      <c r="AES28" s="1455"/>
      <c r="AET28" s="1455"/>
      <c r="AEU28" s="1455"/>
      <c r="AEV28" s="1455"/>
      <c r="AEW28" s="1455"/>
      <c r="AEX28" s="1455"/>
      <c r="AEY28" s="1455"/>
      <c r="AEZ28" s="1455"/>
      <c r="AFA28" s="1455"/>
      <c r="AFB28" s="1455"/>
      <c r="AFC28" s="1455"/>
      <c r="AFD28" s="1455"/>
      <c r="AFE28" s="1455"/>
      <c r="AFF28" s="1455"/>
      <c r="AFG28" s="1455"/>
      <c r="AFH28" s="1455"/>
      <c r="AFI28" s="1455"/>
      <c r="AFJ28" s="1455"/>
      <c r="AFK28" s="1455"/>
      <c r="AFL28" s="1455"/>
      <c r="AFM28" s="1455"/>
      <c r="AFN28" s="1455"/>
      <c r="AFO28" s="1455"/>
      <c r="AFP28" s="1455"/>
      <c r="AFQ28" s="1455"/>
      <c r="AFR28" s="1455"/>
      <c r="AFS28" s="1455"/>
      <c r="AFT28" s="1455"/>
      <c r="AFU28" s="1455"/>
      <c r="AFV28" s="1455"/>
      <c r="AFW28" s="1455"/>
      <c r="AFX28" s="1455"/>
      <c r="AFY28" s="1455"/>
      <c r="AFZ28" s="1455"/>
      <c r="AGA28" s="1455"/>
      <c r="AGB28" s="1455"/>
      <c r="AGC28" s="1455"/>
      <c r="AGD28" s="1455"/>
      <c r="AGE28" s="1455"/>
      <c r="AGF28" s="1455"/>
      <c r="AGG28" s="1455"/>
      <c r="AGH28" s="1455"/>
      <c r="AGI28" s="1455"/>
      <c r="AGJ28" s="1455"/>
      <c r="AGK28" s="1455"/>
      <c r="AGL28" s="1455"/>
      <c r="AGM28" s="1455"/>
      <c r="AGN28" s="1455"/>
      <c r="AGO28" s="1455"/>
      <c r="AGP28" s="1455"/>
      <c r="AGQ28" s="1455"/>
      <c r="AGR28" s="1455"/>
      <c r="AGS28" s="1455"/>
      <c r="AGT28" s="1455"/>
      <c r="AGU28" s="1455"/>
      <c r="AGV28" s="1455"/>
      <c r="AGW28" s="1455"/>
      <c r="AGX28" s="1455"/>
      <c r="AGY28" s="1455"/>
      <c r="AGZ28" s="1455"/>
      <c r="AHA28" s="1455"/>
      <c r="AHB28" s="1455"/>
      <c r="AHC28" s="1455"/>
      <c r="AHD28" s="1455"/>
      <c r="AHE28" s="1455"/>
      <c r="AHF28" s="1455"/>
      <c r="AHG28" s="1455"/>
      <c r="AHH28" s="1455"/>
      <c r="AHI28" s="1455"/>
      <c r="AHJ28" s="1455"/>
      <c r="AHK28" s="1455"/>
      <c r="AHL28" s="1455"/>
      <c r="AHM28" s="1455"/>
      <c r="AHN28" s="1455"/>
      <c r="AHO28" s="1455"/>
      <c r="AHP28" s="1455"/>
      <c r="AHQ28" s="1455"/>
      <c r="AHR28" s="1455"/>
      <c r="AHS28" s="1455"/>
      <c r="AHT28" s="1455"/>
      <c r="AHU28" s="1455"/>
      <c r="AHV28" s="1455"/>
      <c r="AHW28" s="1455"/>
      <c r="AHX28" s="1455"/>
      <c r="AHY28" s="1455"/>
      <c r="AHZ28" s="1455"/>
      <c r="AIA28" s="1455"/>
      <c r="AIB28" s="1455"/>
      <c r="AIC28" s="1455"/>
      <c r="AID28" s="1455"/>
      <c r="AIE28" s="1455"/>
      <c r="AIF28" s="1455"/>
      <c r="AIG28" s="1455"/>
      <c r="AIH28" s="1455"/>
      <c r="AII28" s="1455"/>
      <c r="AIJ28" s="1455"/>
      <c r="AIK28" s="1455"/>
      <c r="AIL28" s="1455"/>
      <c r="AIM28" s="1455"/>
      <c r="AIN28" s="1455"/>
      <c r="AIO28" s="1455"/>
      <c r="AIP28" s="1455"/>
      <c r="AIQ28" s="1455"/>
      <c r="AIR28" s="1455"/>
      <c r="AIS28" s="1455"/>
      <c r="AIT28" s="1455"/>
      <c r="AIU28" s="1455"/>
      <c r="AIV28" s="1455"/>
      <c r="AIW28" s="1455"/>
      <c r="AIX28" s="1455"/>
      <c r="AIY28" s="1455"/>
      <c r="AIZ28" s="1455"/>
      <c r="AJA28" s="1455"/>
      <c r="AJB28" s="1455"/>
      <c r="AJC28" s="1455"/>
      <c r="AJD28" s="1455"/>
      <c r="AJE28" s="1455"/>
      <c r="AJF28" s="1455"/>
      <c r="AJG28" s="1455"/>
      <c r="AJH28" s="1455"/>
      <c r="AJI28" s="1455"/>
      <c r="AJJ28" s="1455"/>
      <c r="AJK28" s="1455"/>
      <c r="AJL28" s="1455"/>
      <c r="AJM28" s="1455"/>
      <c r="AJN28" s="1455"/>
      <c r="AJO28" s="1455"/>
      <c r="AJP28" s="1455"/>
      <c r="AJQ28" s="1455"/>
      <c r="AJR28" s="1455"/>
      <c r="AJS28" s="1455"/>
      <c r="AJT28" s="1455"/>
      <c r="AJU28" s="1455"/>
      <c r="AJV28" s="1455"/>
      <c r="AJW28" s="1455"/>
      <c r="AJX28" s="1455"/>
      <c r="AJY28" s="1455"/>
      <c r="AJZ28" s="1455"/>
      <c r="AKA28" s="1455"/>
      <c r="AKB28" s="1455"/>
      <c r="AKC28" s="1455"/>
      <c r="AKD28" s="1455"/>
      <c r="AKE28" s="1455"/>
      <c r="AKF28" s="1455"/>
    </row>
    <row r="29" spans="1:968" s="685" customFormat="1">
      <c r="A29" s="761"/>
      <c r="B29" s="764" t="s">
        <v>152</v>
      </c>
      <c r="C29" s="763"/>
      <c r="D29" s="744"/>
      <c r="E29" s="744"/>
      <c r="F29" s="744"/>
      <c r="G29" s="765"/>
      <c r="H29" s="711"/>
      <c r="I29" s="711"/>
      <c r="J29" s="712"/>
      <c r="K29" s="713"/>
      <c r="L29" s="766">
        <v>44200</v>
      </c>
      <c r="M29" s="714">
        <f t="shared" si="11"/>
        <v>44200</v>
      </c>
      <c r="N29" s="714">
        <v>0</v>
      </c>
      <c r="O29" s="714">
        <f t="shared" si="12"/>
        <v>41001.855287569568</v>
      </c>
      <c r="P29" s="714">
        <f t="shared" si="13"/>
        <v>41001.855287569568</v>
      </c>
      <c r="Q29" s="705"/>
      <c r="R29" s="1380"/>
      <c r="S29" s="745"/>
      <c r="T29" s="745"/>
      <c r="U29" s="745"/>
      <c r="W29" s="1455"/>
      <c r="X29" s="1455"/>
      <c r="Y29" s="1455"/>
      <c r="Z29" s="1455"/>
      <c r="AA29" s="1455"/>
      <c r="AB29" s="1455"/>
      <c r="AC29" s="1455"/>
      <c r="AD29" s="1455"/>
      <c r="AE29" s="1455"/>
      <c r="AF29" s="1455"/>
      <c r="AG29" s="1455"/>
      <c r="AH29" s="1455"/>
      <c r="AI29" s="1455"/>
      <c r="AJ29" s="1455"/>
      <c r="AK29" s="1455"/>
      <c r="AL29" s="1455"/>
      <c r="AM29" s="1455"/>
      <c r="AN29" s="1455"/>
      <c r="AO29" s="1455"/>
      <c r="AP29" s="1455"/>
      <c r="AQ29" s="1455"/>
      <c r="AR29" s="1455"/>
      <c r="AS29" s="1455"/>
      <c r="AT29" s="1455"/>
      <c r="AU29" s="1455"/>
      <c r="AV29" s="1455"/>
      <c r="AW29" s="1455"/>
      <c r="AX29" s="1455"/>
      <c r="AY29" s="1455"/>
      <c r="AZ29" s="1455"/>
      <c r="BA29" s="1455"/>
      <c r="BB29" s="1455"/>
      <c r="BC29" s="1455"/>
      <c r="BD29" s="1455"/>
      <c r="BE29" s="1455"/>
      <c r="BF29" s="1455"/>
      <c r="BG29" s="1455"/>
      <c r="BH29" s="1455"/>
      <c r="BI29" s="1455"/>
      <c r="BJ29" s="1455"/>
      <c r="BK29" s="1455"/>
      <c r="BL29" s="1455"/>
      <c r="BM29" s="1455"/>
      <c r="BN29" s="1455"/>
      <c r="BO29" s="1455"/>
      <c r="BP29" s="1455"/>
      <c r="BQ29" s="1455"/>
      <c r="BR29" s="1455"/>
      <c r="BS29" s="1455"/>
      <c r="BT29" s="1455"/>
      <c r="BU29" s="1455"/>
      <c r="BV29" s="1455"/>
      <c r="BW29" s="1455"/>
      <c r="BX29" s="1455"/>
      <c r="BY29" s="1455"/>
      <c r="BZ29" s="1455"/>
      <c r="CA29" s="1455"/>
      <c r="CB29" s="1455"/>
      <c r="CC29" s="1455"/>
      <c r="CD29" s="1455"/>
      <c r="CE29" s="1455"/>
      <c r="CF29" s="1455"/>
      <c r="CG29" s="1455"/>
      <c r="CH29" s="1455"/>
      <c r="CI29" s="1455"/>
      <c r="CJ29" s="1455"/>
      <c r="CK29" s="1455"/>
      <c r="CL29" s="1455"/>
      <c r="CM29" s="1455"/>
      <c r="CN29" s="1455"/>
      <c r="CO29" s="1455"/>
      <c r="CP29" s="1455"/>
      <c r="CQ29" s="1455"/>
      <c r="CR29" s="1455"/>
      <c r="CS29" s="1455"/>
      <c r="CT29" s="1455"/>
      <c r="CU29" s="1455"/>
      <c r="CV29" s="1455"/>
      <c r="CW29" s="1455"/>
      <c r="CX29" s="1455"/>
      <c r="CY29" s="1455"/>
      <c r="CZ29" s="1455"/>
      <c r="DA29" s="1455"/>
      <c r="DB29" s="1455"/>
      <c r="DC29" s="1455"/>
      <c r="DD29" s="1455"/>
      <c r="DE29" s="1455"/>
      <c r="DF29" s="1455"/>
      <c r="DG29" s="1455"/>
      <c r="DH29" s="1455"/>
      <c r="DI29" s="1455"/>
      <c r="DJ29" s="1455"/>
      <c r="DK29" s="1455"/>
      <c r="DL29" s="1455"/>
      <c r="DM29" s="1455"/>
      <c r="DN29" s="1455"/>
      <c r="DO29" s="1455"/>
      <c r="DP29" s="1455"/>
      <c r="DQ29" s="1455"/>
      <c r="DR29" s="1455"/>
      <c r="DS29" s="1455"/>
      <c r="DT29" s="1455"/>
      <c r="DU29" s="1455"/>
      <c r="DV29" s="1455"/>
      <c r="DW29" s="1455"/>
      <c r="DX29" s="1455"/>
      <c r="DY29" s="1455"/>
      <c r="DZ29" s="1455"/>
      <c r="EA29" s="1455"/>
      <c r="EB29" s="1455"/>
      <c r="EC29" s="1455"/>
      <c r="ED29" s="1455"/>
      <c r="EE29" s="1455"/>
      <c r="EF29" s="1455"/>
      <c r="EG29" s="1455"/>
      <c r="EH29" s="1455"/>
      <c r="EI29" s="1455"/>
      <c r="EJ29" s="1455"/>
      <c r="EK29" s="1455"/>
      <c r="EL29" s="1455"/>
      <c r="EM29" s="1455"/>
      <c r="EN29" s="1455"/>
      <c r="EO29" s="1455"/>
      <c r="EP29" s="1455"/>
      <c r="EQ29" s="1455"/>
      <c r="ER29" s="1455"/>
      <c r="ES29" s="1455"/>
      <c r="ET29" s="1455"/>
      <c r="EU29" s="1455"/>
      <c r="EV29" s="1455"/>
      <c r="EW29" s="1455"/>
      <c r="EX29" s="1455"/>
      <c r="EY29" s="1455"/>
      <c r="EZ29" s="1455"/>
      <c r="FA29" s="1455"/>
      <c r="FB29" s="1455"/>
      <c r="FC29" s="1455"/>
      <c r="FD29" s="1455"/>
      <c r="FE29" s="1455"/>
      <c r="FF29" s="1455"/>
      <c r="FG29" s="1455"/>
      <c r="FH29" s="1455"/>
      <c r="FI29" s="1455"/>
      <c r="FJ29" s="1455"/>
      <c r="FK29" s="1455"/>
      <c r="FL29" s="1455"/>
      <c r="FM29" s="1455"/>
      <c r="FN29" s="1455"/>
      <c r="FO29" s="1455"/>
      <c r="FP29" s="1455"/>
      <c r="FQ29" s="1455"/>
      <c r="FR29" s="1455"/>
      <c r="FS29" s="1455"/>
      <c r="FT29" s="1455"/>
      <c r="FU29" s="1455"/>
      <c r="FV29" s="1455"/>
      <c r="FW29" s="1455"/>
      <c r="FX29" s="1455"/>
      <c r="FY29" s="1455"/>
      <c r="FZ29" s="1455"/>
      <c r="GA29" s="1455"/>
      <c r="GB29" s="1455"/>
      <c r="GC29" s="1455"/>
      <c r="GD29" s="1455"/>
      <c r="GE29" s="1455"/>
      <c r="GF29" s="1455"/>
      <c r="GG29" s="1455"/>
      <c r="GH29" s="1455"/>
      <c r="GI29" s="1455"/>
      <c r="GJ29" s="1455"/>
      <c r="GK29" s="1455"/>
      <c r="GL29" s="1455"/>
      <c r="GM29" s="1455"/>
      <c r="GN29" s="1455"/>
      <c r="GO29" s="1455"/>
      <c r="GP29" s="1455"/>
      <c r="GQ29" s="1455"/>
      <c r="GR29" s="1455"/>
      <c r="GS29" s="1455"/>
      <c r="GT29" s="1455"/>
      <c r="GU29" s="1455"/>
      <c r="GV29" s="1455"/>
      <c r="GW29" s="1455"/>
      <c r="GX29" s="1455"/>
      <c r="GY29" s="1455"/>
      <c r="GZ29" s="1455"/>
      <c r="HA29" s="1455"/>
      <c r="HB29" s="1455"/>
      <c r="HC29" s="1455"/>
      <c r="HD29" s="1455"/>
      <c r="HE29" s="1455"/>
      <c r="HF29" s="1455"/>
      <c r="HG29" s="1455"/>
      <c r="HH29" s="1455"/>
      <c r="HI29" s="1455"/>
      <c r="HJ29" s="1455"/>
      <c r="HK29" s="1455"/>
      <c r="HL29" s="1455"/>
      <c r="HM29" s="1455"/>
      <c r="HN29" s="1455"/>
      <c r="HO29" s="1455"/>
      <c r="HP29" s="1455"/>
      <c r="HQ29" s="1455"/>
      <c r="HR29" s="1455"/>
      <c r="HS29" s="1455"/>
      <c r="HT29" s="1455"/>
      <c r="HU29" s="1455"/>
      <c r="HV29" s="1455"/>
      <c r="HW29" s="1455"/>
      <c r="HX29" s="1455"/>
      <c r="HY29" s="1455"/>
      <c r="HZ29" s="1455"/>
      <c r="IA29" s="1455"/>
      <c r="IB29" s="1455"/>
      <c r="IC29" s="1455"/>
      <c r="ID29" s="1455"/>
      <c r="IE29" s="1455"/>
      <c r="IF29" s="1455"/>
      <c r="IG29" s="1455"/>
      <c r="IH29" s="1455"/>
      <c r="II29" s="1455"/>
      <c r="IJ29" s="1455"/>
      <c r="IK29" s="1455"/>
      <c r="IL29" s="1455"/>
      <c r="IM29" s="1455"/>
      <c r="IN29" s="1455"/>
      <c r="IO29" s="1455"/>
      <c r="IP29" s="1455"/>
      <c r="IQ29" s="1455"/>
      <c r="IR29" s="1455"/>
      <c r="IS29" s="1455"/>
      <c r="IT29" s="1455"/>
      <c r="IU29" s="1455"/>
      <c r="IV29" s="1455"/>
      <c r="IW29" s="1455"/>
      <c r="IX29" s="1455"/>
      <c r="IY29" s="1455"/>
      <c r="IZ29" s="1455"/>
      <c r="JA29" s="1455"/>
      <c r="JB29" s="1455"/>
      <c r="JC29" s="1455"/>
      <c r="JD29" s="1455"/>
      <c r="JE29" s="1455"/>
      <c r="JF29" s="1455"/>
      <c r="JG29" s="1455"/>
      <c r="JH29" s="1455"/>
      <c r="JI29" s="1455"/>
      <c r="JJ29" s="1455"/>
      <c r="JK29" s="1455"/>
      <c r="JL29" s="1455"/>
      <c r="JM29" s="1455"/>
      <c r="JN29" s="1455"/>
      <c r="JO29" s="1455"/>
      <c r="JP29" s="1455"/>
      <c r="JQ29" s="1455"/>
      <c r="JR29" s="1455"/>
      <c r="JS29" s="1455"/>
      <c r="JT29" s="1455"/>
      <c r="JU29" s="1455"/>
      <c r="JV29" s="1455"/>
      <c r="JW29" s="1455"/>
      <c r="JX29" s="1455"/>
      <c r="JY29" s="1455"/>
      <c r="JZ29" s="1455"/>
      <c r="KA29" s="1455"/>
      <c r="KB29" s="1455"/>
      <c r="KC29" s="1455"/>
      <c r="KD29" s="1455"/>
      <c r="KE29" s="1455"/>
      <c r="KF29" s="1455"/>
      <c r="KG29" s="1455"/>
      <c r="KH29" s="1455"/>
      <c r="KI29" s="1455"/>
      <c r="KJ29" s="1455"/>
      <c r="KK29" s="1455"/>
      <c r="KL29" s="1455"/>
      <c r="KM29" s="1455"/>
      <c r="KN29" s="1455"/>
      <c r="KO29" s="1455"/>
      <c r="KP29" s="1455"/>
      <c r="KQ29" s="1455"/>
      <c r="KR29" s="1455"/>
      <c r="KS29" s="1455"/>
      <c r="KT29" s="1455"/>
      <c r="KU29" s="1455"/>
      <c r="KV29" s="1455"/>
      <c r="KW29" s="1455"/>
      <c r="KX29" s="1455"/>
      <c r="KY29" s="1455"/>
      <c r="KZ29" s="1455"/>
      <c r="LA29" s="1455"/>
      <c r="LB29" s="1455"/>
      <c r="LC29" s="1455"/>
      <c r="LD29" s="1455"/>
      <c r="LE29" s="1455"/>
      <c r="LF29" s="1455"/>
      <c r="LG29" s="1455"/>
      <c r="LH29" s="1455"/>
      <c r="LI29" s="1455"/>
      <c r="LJ29" s="1455"/>
      <c r="LK29" s="1455"/>
      <c r="LL29" s="1455"/>
      <c r="LM29" s="1455"/>
      <c r="LN29" s="1455"/>
      <c r="LO29" s="1455"/>
      <c r="LP29" s="1455"/>
      <c r="LQ29" s="1455"/>
      <c r="LR29" s="1455"/>
      <c r="LS29" s="1455"/>
      <c r="LT29" s="1455"/>
      <c r="LU29" s="1455"/>
      <c r="LV29" s="1455"/>
      <c r="LW29" s="1455"/>
      <c r="LX29" s="1455"/>
      <c r="LY29" s="1455"/>
      <c r="LZ29" s="1455"/>
      <c r="MA29" s="1455"/>
      <c r="MB29" s="1455"/>
      <c r="MC29" s="1455"/>
      <c r="MD29" s="1455"/>
      <c r="ME29" s="1455"/>
      <c r="MF29" s="1455"/>
      <c r="MG29" s="1455"/>
      <c r="MH29" s="1455"/>
      <c r="MI29" s="1455"/>
      <c r="MJ29" s="1455"/>
      <c r="MK29" s="1455"/>
      <c r="ML29" s="1455"/>
      <c r="MM29" s="1455"/>
      <c r="MN29" s="1455"/>
      <c r="MO29" s="1455"/>
      <c r="MP29" s="1455"/>
      <c r="MQ29" s="1455"/>
      <c r="MR29" s="1455"/>
      <c r="MS29" s="1455"/>
      <c r="MT29" s="1455"/>
      <c r="MU29" s="1455"/>
      <c r="MV29" s="1455"/>
      <c r="MW29" s="1455"/>
      <c r="MX29" s="1455"/>
      <c r="MY29" s="1455"/>
      <c r="MZ29" s="1455"/>
      <c r="NA29" s="1455"/>
      <c r="NB29" s="1455"/>
      <c r="NC29" s="1455"/>
      <c r="ND29" s="1455"/>
      <c r="NE29" s="1455"/>
      <c r="NF29" s="1455"/>
      <c r="NG29" s="1455"/>
      <c r="NH29" s="1455"/>
      <c r="NI29" s="1455"/>
      <c r="NJ29" s="1455"/>
      <c r="NK29" s="1455"/>
      <c r="NL29" s="1455"/>
      <c r="NM29" s="1455"/>
      <c r="NN29" s="1455"/>
      <c r="NO29" s="1455"/>
      <c r="NP29" s="1455"/>
      <c r="NQ29" s="1455"/>
      <c r="NR29" s="1455"/>
      <c r="NS29" s="1455"/>
      <c r="NT29" s="1455"/>
      <c r="NU29" s="1455"/>
      <c r="NV29" s="1455"/>
      <c r="NW29" s="1455"/>
      <c r="NX29" s="1455"/>
      <c r="NY29" s="1455"/>
      <c r="NZ29" s="1455"/>
      <c r="OA29" s="1455"/>
      <c r="OB29" s="1455"/>
      <c r="OC29" s="1455"/>
      <c r="OD29" s="1455"/>
      <c r="OE29" s="1455"/>
      <c r="OF29" s="1455"/>
      <c r="OG29" s="1455"/>
      <c r="OH29" s="1455"/>
      <c r="OI29" s="1455"/>
      <c r="OJ29" s="1455"/>
      <c r="OK29" s="1455"/>
      <c r="OL29" s="1455"/>
      <c r="OM29" s="1455"/>
      <c r="ON29" s="1455"/>
      <c r="OO29" s="1455"/>
      <c r="OP29" s="1455"/>
      <c r="OQ29" s="1455"/>
      <c r="OR29" s="1455"/>
      <c r="OS29" s="1455"/>
      <c r="OT29" s="1455"/>
      <c r="OU29" s="1455"/>
      <c r="OV29" s="1455"/>
      <c r="OW29" s="1455"/>
      <c r="OX29" s="1455"/>
      <c r="OY29" s="1455"/>
      <c r="OZ29" s="1455"/>
      <c r="PA29" s="1455"/>
      <c r="PB29" s="1455"/>
      <c r="PC29" s="1455"/>
      <c r="PD29" s="1455"/>
      <c r="PE29" s="1455"/>
      <c r="PF29" s="1455"/>
      <c r="PG29" s="1455"/>
      <c r="PH29" s="1455"/>
      <c r="PI29" s="1455"/>
      <c r="PJ29" s="1455"/>
      <c r="PK29" s="1455"/>
      <c r="PL29" s="1455"/>
      <c r="PM29" s="1455"/>
      <c r="PN29" s="1455"/>
      <c r="PO29" s="1455"/>
      <c r="PP29" s="1455"/>
      <c r="PQ29" s="1455"/>
      <c r="PR29" s="1455"/>
      <c r="PS29" s="1455"/>
      <c r="PT29" s="1455"/>
      <c r="PU29" s="1455"/>
      <c r="PV29" s="1455"/>
      <c r="PW29" s="1455"/>
      <c r="PX29" s="1455"/>
      <c r="PY29" s="1455"/>
      <c r="PZ29" s="1455"/>
      <c r="QA29" s="1455"/>
      <c r="QB29" s="1455"/>
      <c r="QC29" s="1455"/>
      <c r="QD29" s="1455"/>
      <c r="QE29" s="1455"/>
      <c r="QF29" s="1455"/>
      <c r="QG29" s="1455"/>
      <c r="QH29" s="1455"/>
      <c r="QI29" s="1455"/>
      <c r="QJ29" s="1455"/>
      <c r="QK29" s="1455"/>
      <c r="QL29" s="1455"/>
      <c r="QM29" s="1455"/>
      <c r="QN29" s="1455"/>
      <c r="QO29" s="1455"/>
      <c r="QP29" s="1455"/>
      <c r="QQ29" s="1455"/>
      <c r="QR29" s="1455"/>
      <c r="QS29" s="1455"/>
      <c r="QT29" s="1455"/>
      <c r="QU29" s="1455"/>
      <c r="QV29" s="1455"/>
      <c r="QW29" s="1455"/>
      <c r="QX29" s="1455"/>
      <c r="QY29" s="1455"/>
      <c r="QZ29" s="1455"/>
      <c r="RA29" s="1455"/>
      <c r="RB29" s="1455"/>
      <c r="RC29" s="1455"/>
      <c r="RD29" s="1455"/>
      <c r="RE29" s="1455"/>
      <c r="RF29" s="1455"/>
      <c r="RG29" s="1455"/>
      <c r="RH29" s="1455"/>
      <c r="RI29" s="1455"/>
      <c r="RJ29" s="1455"/>
      <c r="RK29" s="1455"/>
      <c r="RL29" s="1455"/>
      <c r="RM29" s="1455"/>
      <c r="RN29" s="1455"/>
      <c r="RO29" s="1455"/>
      <c r="RP29" s="1455"/>
      <c r="RQ29" s="1455"/>
      <c r="RR29" s="1455"/>
      <c r="RS29" s="1455"/>
      <c r="RT29" s="1455"/>
      <c r="RU29" s="1455"/>
      <c r="RV29" s="1455"/>
      <c r="RW29" s="1455"/>
      <c r="RX29" s="1455"/>
      <c r="RY29" s="1455"/>
      <c r="RZ29" s="1455"/>
      <c r="SA29" s="1455"/>
      <c r="SB29" s="1455"/>
      <c r="SC29" s="1455"/>
      <c r="SD29" s="1455"/>
      <c r="SE29" s="1455"/>
      <c r="SF29" s="1455"/>
      <c r="SG29" s="1455"/>
      <c r="SH29" s="1455"/>
      <c r="SI29" s="1455"/>
      <c r="SJ29" s="1455"/>
      <c r="SK29" s="1455"/>
      <c r="SL29" s="1455"/>
      <c r="SM29" s="1455"/>
      <c r="SN29" s="1455"/>
      <c r="SO29" s="1455"/>
      <c r="SP29" s="1455"/>
      <c r="SQ29" s="1455"/>
      <c r="SR29" s="1455"/>
      <c r="SS29" s="1455"/>
      <c r="ST29" s="1455"/>
      <c r="SU29" s="1455"/>
      <c r="SV29" s="1455"/>
      <c r="SW29" s="1455"/>
      <c r="SX29" s="1455"/>
      <c r="SY29" s="1455"/>
      <c r="SZ29" s="1455"/>
      <c r="TA29" s="1455"/>
      <c r="TB29" s="1455"/>
      <c r="TC29" s="1455"/>
      <c r="TD29" s="1455"/>
      <c r="TE29" s="1455"/>
      <c r="TF29" s="1455"/>
      <c r="TG29" s="1455"/>
      <c r="TH29" s="1455"/>
      <c r="TI29" s="1455"/>
      <c r="TJ29" s="1455"/>
      <c r="TK29" s="1455"/>
      <c r="TL29" s="1455"/>
      <c r="TM29" s="1455"/>
      <c r="TN29" s="1455"/>
      <c r="TO29" s="1455"/>
      <c r="TP29" s="1455"/>
      <c r="TQ29" s="1455"/>
      <c r="TR29" s="1455"/>
      <c r="TS29" s="1455"/>
      <c r="TT29" s="1455"/>
      <c r="TU29" s="1455"/>
      <c r="TV29" s="1455"/>
      <c r="TW29" s="1455"/>
      <c r="TX29" s="1455"/>
      <c r="TY29" s="1455"/>
      <c r="TZ29" s="1455"/>
      <c r="UA29" s="1455"/>
      <c r="UB29" s="1455"/>
      <c r="UC29" s="1455"/>
      <c r="UD29" s="1455"/>
      <c r="UE29" s="1455"/>
      <c r="UF29" s="1455"/>
      <c r="UG29" s="1455"/>
      <c r="UH29" s="1455"/>
      <c r="UI29" s="1455"/>
      <c r="UJ29" s="1455"/>
      <c r="UK29" s="1455"/>
      <c r="UL29" s="1455"/>
      <c r="UM29" s="1455"/>
      <c r="UN29" s="1455"/>
      <c r="UO29" s="1455"/>
      <c r="UP29" s="1455"/>
      <c r="UQ29" s="1455"/>
      <c r="UR29" s="1455"/>
      <c r="US29" s="1455"/>
      <c r="UT29" s="1455"/>
      <c r="UU29" s="1455"/>
      <c r="UV29" s="1455"/>
      <c r="UW29" s="1455"/>
      <c r="UX29" s="1455"/>
      <c r="UY29" s="1455"/>
      <c r="UZ29" s="1455"/>
      <c r="VA29" s="1455"/>
      <c r="VB29" s="1455"/>
      <c r="VC29" s="1455"/>
      <c r="VD29" s="1455"/>
      <c r="VE29" s="1455"/>
      <c r="VF29" s="1455"/>
      <c r="VG29" s="1455"/>
      <c r="VH29" s="1455"/>
      <c r="VI29" s="1455"/>
      <c r="VJ29" s="1455"/>
      <c r="VK29" s="1455"/>
      <c r="VL29" s="1455"/>
      <c r="VM29" s="1455"/>
      <c r="VN29" s="1455"/>
      <c r="VO29" s="1455"/>
      <c r="VP29" s="1455"/>
      <c r="VQ29" s="1455"/>
      <c r="VR29" s="1455"/>
      <c r="VS29" s="1455"/>
      <c r="VT29" s="1455"/>
      <c r="VU29" s="1455"/>
      <c r="VV29" s="1455"/>
      <c r="VW29" s="1455"/>
      <c r="VX29" s="1455"/>
      <c r="VY29" s="1455"/>
      <c r="VZ29" s="1455"/>
      <c r="WA29" s="1455"/>
      <c r="WB29" s="1455"/>
      <c r="WC29" s="1455"/>
      <c r="WD29" s="1455"/>
      <c r="WE29" s="1455"/>
      <c r="WF29" s="1455"/>
      <c r="WG29" s="1455"/>
      <c r="WH29" s="1455"/>
      <c r="WI29" s="1455"/>
      <c r="WJ29" s="1455"/>
      <c r="WK29" s="1455"/>
      <c r="WL29" s="1455"/>
      <c r="WM29" s="1455"/>
      <c r="WN29" s="1455"/>
      <c r="WO29" s="1455"/>
      <c r="WP29" s="1455"/>
      <c r="WQ29" s="1455"/>
      <c r="WR29" s="1455"/>
      <c r="WS29" s="1455"/>
      <c r="WT29" s="1455"/>
      <c r="WU29" s="1455"/>
      <c r="WV29" s="1455"/>
      <c r="WW29" s="1455"/>
      <c r="WX29" s="1455"/>
      <c r="WY29" s="1455"/>
      <c r="WZ29" s="1455"/>
      <c r="XA29" s="1455"/>
      <c r="XB29" s="1455"/>
      <c r="XC29" s="1455"/>
      <c r="XD29" s="1455"/>
      <c r="XE29" s="1455"/>
      <c r="XF29" s="1455"/>
      <c r="XG29" s="1455"/>
      <c r="XH29" s="1455"/>
      <c r="XI29" s="1455"/>
      <c r="XJ29" s="1455"/>
      <c r="XK29" s="1455"/>
      <c r="XL29" s="1455"/>
      <c r="XM29" s="1455"/>
      <c r="XN29" s="1455"/>
      <c r="XO29" s="1455"/>
      <c r="XP29" s="1455"/>
      <c r="XQ29" s="1455"/>
      <c r="XR29" s="1455"/>
      <c r="XS29" s="1455"/>
      <c r="XT29" s="1455"/>
      <c r="XU29" s="1455"/>
      <c r="XV29" s="1455"/>
      <c r="XW29" s="1455"/>
      <c r="XX29" s="1455"/>
      <c r="XY29" s="1455"/>
      <c r="XZ29" s="1455"/>
      <c r="YA29" s="1455"/>
      <c r="YB29" s="1455"/>
      <c r="YC29" s="1455"/>
      <c r="YD29" s="1455"/>
      <c r="YE29" s="1455"/>
      <c r="YF29" s="1455"/>
      <c r="YG29" s="1455"/>
      <c r="YH29" s="1455"/>
      <c r="YI29" s="1455"/>
      <c r="YJ29" s="1455"/>
      <c r="YK29" s="1455"/>
      <c r="YL29" s="1455"/>
      <c r="YM29" s="1455"/>
      <c r="YN29" s="1455"/>
      <c r="YO29" s="1455"/>
      <c r="YP29" s="1455"/>
      <c r="YQ29" s="1455"/>
      <c r="YR29" s="1455"/>
      <c r="YS29" s="1455"/>
      <c r="YT29" s="1455"/>
      <c r="YU29" s="1455"/>
      <c r="YV29" s="1455"/>
      <c r="YW29" s="1455"/>
      <c r="YX29" s="1455"/>
      <c r="YY29" s="1455"/>
      <c r="YZ29" s="1455"/>
      <c r="ZA29" s="1455"/>
      <c r="ZB29" s="1455"/>
      <c r="ZC29" s="1455"/>
      <c r="ZD29" s="1455"/>
      <c r="ZE29" s="1455"/>
      <c r="ZF29" s="1455"/>
      <c r="ZG29" s="1455"/>
      <c r="ZH29" s="1455"/>
      <c r="ZI29" s="1455"/>
      <c r="ZJ29" s="1455"/>
      <c r="ZK29" s="1455"/>
      <c r="ZL29" s="1455"/>
      <c r="ZM29" s="1455"/>
      <c r="ZN29" s="1455"/>
      <c r="ZO29" s="1455"/>
      <c r="ZP29" s="1455"/>
      <c r="ZQ29" s="1455"/>
      <c r="ZR29" s="1455"/>
      <c r="ZS29" s="1455"/>
      <c r="ZT29" s="1455"/>
      <c r="ZU29" s="1455"/>
      <c r="ZV29" s="1455"/>
      <c r="ZW29" s="1455"/>
      <c r="ZX29" s="1455"/>
      <c r="ZY29" s="1455"/>
      <c r="ZZ29" s="1455"/>
      <c r="AAA29" s="1455"/>
      <c r="AAB29" s="1455"/>
      <c r="AAC29" s="1455"/>
      <c r="AAD29" s="1455"/>
      <c r="AAE29" s="1455"/>
      <c r="AAF29" s="1455"/>
      <c r="AAG29" s="1455"/>
      <c r="AAH29" s="1455"/>
      <c r="AAI29" s="1455"/>
      <c r="AAJ29" s="1455"/>
      <c r="AAK29" s="1455"/>
      <c r="AAL29" s="1455"/>
      <c r="AAM29" s="1455"/>
      <c r="AAN29" s="1455"/>
      <c r="AAO29" s="1455"/>
      <c r="AAP29" s="1455"/>
      <c r="AAQ29" s="1455"/>
      <c r="AAR29" s="1455"/>
      <c r="AAS29" s="1455"/>
      <c r="AAT29" s="1455"/>
      <c r="AAU29" s="1455"/>
      <c r="AAV29" s="1455"/>
      <c r="AAW29" s="1455"/>
      <c r="AAX29" s="1455"/>
      <c r="AAY29" s="1455"/>
      <c r="AAZ29" s="1455"/>
      <c r="ABA29" s="1455"/>
      <c r="ABB29" s="1455"/>
      <c r="ABC29" s="1455"/>
      <c r="ABD29" s="1455"/>
      <c r="ABE29" s="1455"/>
      <c r="ABF29" s="1455"/>
      <c r="ABG29" s="1455"/>
      <c r="ABH29" s="1455"/>
      <c r="ABI29" s="1455"/>
      <c r="ABJ29" s="1455"/>
      <c r="ABK29" s="1455"/>
      <c r="ABL29" s="1455"/>
      <c r="ABM29" s="1455"/>
      <c r="ABN29" s="1455"/>
      <c r="ABO29" s="1455"/>
      <c r="ABP29" s="1455"/>
      <c r="ABQ29" s="1455"/>
      <c r="ABR29" s="1455"/>
      <c r="ABS29" s="1455"/>
      <c r="ABT29" s="1455"/>
      <c r="ABU29" s="1455"/>
      <c r="ABV29" s="1455"/>
      <c r="ABW29" s="1455"/>
      <c r="ABX29" s="1455"/>
      <c r="ABY29" s="1455"/>
      <c r="ABZ29" s="1455"/>
      <c r="ACA29" s="1455"/>
      <c r="ACB29" s="1455"/>
      <c r="ACC29" s="1455"/>
      <c r="ACD29" s="1455"/>
      <c r="ACE29" s="1455"/>
      <c r="ACF29" s="1455"/>
      <c r="ACG29" s="1455"/>
      <c r="ACH29" s="1455"/>
      <c r="ACI29" s="1455"/>
      <c r="ACJ29" s="1455"/>
      <c r="ACK29" s="1455"/>
      <c r="ACL29" s="1455"/>
      <c r="ACM29" s="1455"/>
      <c r="ACN29" s="1455"/>
      <c r="ACO29" s="1455"/>
      <c r="ACP29" s="1455"/>
      <c r="ACQ29" s="1455"/>
      <c r="ACR29" s="1455"/>
      <c r="ACS29" s="1455"/>
      <c r="ACT29" s="1455"/>
      <c r="ACU29" s="1455"/>
      <c r="ACV29" s="1455"/>
      <c r="ACW29" s="1455"/>
      <c r="ACX29" s="1455"/>
      <c r="ACY29" s="1455"/>
      <c r="ACZ29" s="1455"/>
      <c r="ADA29" s="1455"/>
      <c r="ADB29" s="1455"/>
      <c r="ADC29" s="1455"/>
      <c r="ADD29" s="1455"/>
      <c r="ADE29" s="1455"/>
      <c r="ADF29" s="1455"/>
      <c r="ADG29" s="1455"/>
      <c r="ADH29" s="1455"/>
      <c r="ADI29" s="1455"/>
      <c r="ADJ29" s="1455"/>
      <c r="ADK29" s="1455"/>
      <c r="ADL29" s="1455"/>
      <c r="ADM29" s="1455"/>
      <c r="ADN29" s="1455"/>
      <c r="ADO29" s="1455"/>
      <c r="ADP29" s="1455"/>
      <c r="ADQ29" s="1455"/>
      <c r="ADR29" s="1455"/>
      <c r="ADS29" s="1455"/>
      <c r="ADT29" s="1455"/>
      <c r="ADU29" s="1455"/>
      <c r="ADV29" s="1455"/>
      <c r="ADW29" s="1455"/>
      <c r="ADX29" s="1455"/>
      <c r="ADY29" s="1455"/>
      <c r="ADZ29" s="1455"/>
      <c r="AEA29" s="1455"/>
      <c r="AEB29" s="1455"/>
      <c r="AEC29" s="1455"/>
      <c r="AED29" s="1455"/>
      <c r="AEE29" s="1455"/>
      <c r="AEF29" s="1455"/>
      <c r="AEG29" s="1455"/>
      <c r="AEH29" s="1455"/>
      <c r="AEI29" s="1455"/>
      <c r="AEJ29" s="1455"/>
      <c r="AEK29" s="1455"/>
      <c r="AEL29" s="1455"/>
      <c r="AEM29" s="1455"/>
      <c r="AEN29" s="1455"/>
      <c r="AEO29" s="1455"/>
      <c r="AEP29" s="1455"/>
      <c r="AEQ29" s="1455"/>
      <c r="AER29" s="1455"/>
      <c r="AES29" s="1455"/>
      <c r="AET29" s="1455"/>
      <c r="AEU29" s="1455"/>
      <c r="AEV29" s="1455"/>
      <c r="AEW29" s="1455"/>
      <c r="AEX29" s="1455"/>
      <c r="AEY29" s="1455"/>
      <c r="AEZ29" s="1455"/>
      <c r="AFA29" s="1455"/>
      <c r="AFB29" s="1455"/>
      <c r="AFC29" s="1455"/>
      <c r="AFD29" s="1455"/>
      <c r="AFE29" s="1455"/>
      <c r="AFF29" s="1455"/>
      <c r="AFG29" s="1455"/>
      <c r="AFH29" s="1455"/>
      <c r="AFI29" s="1455"/>
      <c r="AFJ29" s="1455"/>
      <c r="AFK29" s="1455"/>
      <c r="AFL29" s="1455"/>
      <c r="AFM29" s="1455"/>
      <c r="AFN29" s="1455"/>
      <c r="AFO29" s="1455"/>
      <c r="AFP29" s="1455"/>
      <c r="AFQ29" s="1455"/>
      <c r="AFR29" s="1455"/>
      <c r="AFS29" s="1455"/>
      <c r="AFT29" s="1455"/>
      <c r="AFU29" s="1455"/>
      <c r="AFV29" s="1455"/>
      <c r="AFW29" s="1455"/>
      <c r="AFX29" s="1455"/>
      <c r="AFY29" s="1455"/>
      <c r="AFZ29" s="1455"/>
      <c r="AGA29" s="1455"/>
      <c r="AGB29" s="1455"/>
      <c r="AGC29" s="1455"/>
      <c r="AGD29" s="1455"/>
      <c r="AGE29" s="1455"/>
      <c r="AGF29" s="1455"/>
      <c r="AGG29" s="1455"/>
      <c r="AGH29" s="1455"/>
      <c r="AGI29" s="1455"/>
      <c r="AGJ29" s="1455"/>
      <c r="AGK29" s="1455"/>
      <c r="AGL29" s="1455"/>
      <c r="AGM29" s="1455"/>
      <c r="AGN29" s="1455"/>
      <c r="AGO29" s="1455"/>
      <c r="AGP29" s="1455"/>
      <c r="AGQ29" s="1455"/>
      <c r="AGR29" s="1455"/>
      <c r="AGS29" s="1455"/>
      <c r="AGT29" s="1455"/>
      <c r="AGU29" s="1455"/>
      <c r="AGV29" s="1455"/>
      <c r="AGW29" s="1455"/>
      <c r="AGX29" s="1455"/>
      <c r="AGY29" s="1455"/>
      <c r="AGZ29" s="1455"/>
      <c r="AHA29" s="1455"/>
      <c r="AHB29" s="1455"/>
      <c r="AHC29" s="1455"/>
      <c r="AHD29" s="1455"/>
      <c r="AHE29" s="1455"/>
      <c r="AHF29" s="1455"/>
      <c r="AHG29" s="1455"/>
      <c r="AHH29" s="1455"/>
      <c r="AHI29" s="1455"/>
      <c r="AHJ29" s="1455"/>
      <c r="AHK29" s="1455"/>
      <c r="AHL29" s="1455"/>
      <c r="AHM29" s="1455"/>
      <c r="AHN29" s="1455"/>
      <c r="AHO29" s="1455"/>
      <c r="AHP29" s="1455"/>
      <c r="AHQ29" s="1455"/>
      <c r="AHR29" s="1455"/>
      <c r="AHS29" s="1455"/>
      <c r="AHT29" s="1455"/>
      <c r="AHU29" s="1455"/>
      <c r="AHV29" s="1455"/>
      <c r="AHW29" s="1455"/>
      <c r="AHX29" s="1455"/>
      <c r="AHY29" s="1455"/>
      <c r="AHZ29" s="1455"/>
      <c r="AIA29" s="1455"/>
      <c r="AIB29" s="1455"/>
      <c r="AIC29" s="1455"/>
      <c r="AID29" s="1455"/>
      <c r="AIE29" s="1455"/>
      <c r="AIF29" s="1455"/>
      <c r="AIG29" s="1455"/>
      <c r="AIH29" s="1455"/>
      <c r="AII29" s="1455"/>
      <c r="AIJ29" s="1455"/>
      <c r="AIK29" s="1455"/>
      <c r="AIL29" s="1455"/>
      <c r="AIM29" s="1455"/>
      <c r="AIN29" s="1455"/>
      <c r="AIO29" s="1455"/>
      <c r="AIP29" s="1455"/>
      <c r="AIQ29" s="1455"/>
      <c r="AIR29" s="1455"/>
      <c r="AIS29" s="1455"/>
      <c r="AIT29" s="1455"/>
      <c r="AIU29" s="1455"/>
      <c r="AIV29" s="1455"/>
      <c r="AIW29" s="1455"/>
      <c r="AIX29" s="1455"/>
      <c r="AIY29" s="1455"/>
      <c r="AIZ29" s="1455"/>
      <c r="AJA29" s="1455"/>
      <c r="AJB29" s="1455"/>
      <c r="AJC29" s="1455"/>
      <c r="AJD29" s="1455"/>
      <c r="AJE29" s="1455"/>
      <c r="AJF29" s="1455"/>
      <c r="AJG29" s="1455"/>
      <c r="AJH29" s="1455"/>
      <c r="AJI29" s="1455"/>
      <c r="AJJ29" s="1455"/>
      <c r="AJK29" s="1455"/>
      <c r="AJL29" s="1455"/>
      <c r="AJM29" s="1455"/>
      <c r="AJN29" s="1455"/>
      <c r="AJO29" s="1455"/>
      <c r="AJP29" s="1455"/>
      <c r="AJQ29" s="1455"/>
      <c r="AJR29" s="1455"/>
      <c r="AJS29" s="1455"/>
      <c r="AJT29" s="1455"/>
      <c r="AJU29" s="1455"/>
      <c r="AJV29" s="1455"/>
      <c r="AJW29" s="1455"/>
      <c r="AJX29" s="1455"/>
      <c r="AJY29" s="1455"/>
      <c r="AJZ29" s="1455"/>
      <c r="AKA29" s="1455"/>
      <c r="AKB29" s="1455"/>
      <c r="AKC29" s="1455"/>
      <c r="AKD29" s="1455"/>
      <c r="AKE29" s="1455"/>
      <c r="AKF29" s="1455"/>
    </row>
    <row r="30" spans="1:968" s="685" customFormat="1">
      <c r="A30" s="761"/>
      <c r="B30" s="764" t="s">
        <v>153</v>
      </c>
      <c r="C30" s="763"/>
      <c r="D30" s="744"/>
      <c r="E30" s="744"/>
      <c r="F30" s="744"/>
      <c r="G30" s="765"/>
      <c r="H30" s="711"/>
      <c r="I30" s="711"/>
      <c r="J30" s="712"/>
      <c r="K30" s="713"/>
      <c r="L30" s="767">
        <v>35100</v>
      </c>
      <c r="M30" s="714">
        <f t="shared" si="11"/>
        <v>35100</v>
      </c>
      <c r="N30" s="714">
        <v>0</v>
      </c>
      <c r="O30" s="714">
        <f t="shared" si="12"/>
        <v>32560.29684601113</v>
      </c>
      <c r="P30" s="714">
        <f t="shared" si="13"/>
        <v>32560.29684601113</v>
      </c>
      <c r="Q30" s="705"/>
      <c r="R30" s="1380"/>
      <c r="S30" s="745"/>
      <c r="T30" s="745"/>
      <c r="U30" s="745"/>
      <c r="W30" s="1455"/>
      <c r="X30" s="1455"/>
      <c r="Y30" s="1455"/>
      <c r="Z30" s="1455"/>
      <c r="AA30" s="1455"/>
      <c r="AB30" s="1455"/>
      <c r="AC30" s="1455"/>
      <c r="AD30" s="1455"/>
      <c r="AE30" s="1455"/>
      <c r="AF30" s="1455"/>
      <c r="AG30" s="1455"/>
      <c r="AH30" s="1455"/>
      <c r="AI30" s="1455"/>
      <c r="AJ30" s="1455"/>
      <c r="AK30" s="1455"/>
      <c r="AL30" s="1455"/>
      <c r="AM30" s="1455"/>
      <c r="AN30" s="1455"/>
      <c r="AO30" s="1455"/>
      <c r="AP30" s="1455"/>
      <c r="AQ30" s="1455"/>
      <c r="AR30" s="1455"/>
      <c r="AS30" s="1455"/>
      <c r="AT30" s="1455"/>
      <c r="AU30" s="1455"/>
      <c r="AV30" s="1455"/>
      <c r="AW30" s="1455"/>
      <c r="AX30" s="1455"/>
      <c r="AY30" s="1455"/>
      <c r="AZ30" s="1455"/>
      <c r="BA30" s="1455"/>
      <c r="BB30" s="1455"/>
      <c r="BC30" s="1455"/>
      <c r="BD30" s="1455"/>
      <c r="BE30" s="1455"/>
      <c r="BF30" s="1455"/>
      <c r="BG30" s="1455"/>
      <c r="BH30" s="1455"/>
      <c r="BI30" s="1455"/>
      <c r="BJ30" s="1455"/>
      <c r="BK30" s="1455"/>
      <c r="BL30" s="1455"/>
      <c r="BM30" s="1455"/>
      <c r="BN30" s="1455"/>
      <c r="BO30" s="1455"/>
      <c r="BP30" s="1455"/>
      <c r="BQ30" s="1455"/>
      <c r="BR30" s="1455"/>
      <c r="BS30" s="1455"/>
      <c r="BT30" s="1455"/>
      <c r="BU30" s="1455"/>
      <c r="BV30" s="1455"/>
      <c r="BW30" s="1455"/>
      <c r="BX30" s="1455"/>
      <c r="BY30" s="1455"/>
      <c r="BZ30" s="1455"/>
      <c r="CA30" s="1455"/>
      <c r="CB30" s="1455"/>
      <c r="CC30" s="1455"/>
      <c r="CD30" s="1455"/>
      <c r="CE30" s="1455"/>
      <c r="CF30" s="1455"/>
      <c r="CG30" s="1455"/>
      <c r="CH30" s="1455"/>
      <c r="CI30" s="1455"/>
      <c r="CJ30" s="1455"/>
      <c r="CK30" s="1455"/>
      <c r="CL30" s="1455"/>
      <c r="CM30" s="1455"/>
      <c r="CN30" s="1455"/>
      <c r="CO30" s="1455"/>
      <c r="CP30" s="1455"/>
      <c r="CQ30" s="1455"/>
      <c r="CR30" s="1455"/>
      <c r="CS30" s="1455"/>
      <c r="CT30" s="1455"/>
      <c r="CU30" s="1455"/>
      <c r="CV30" s="1455"/>
      <c r="CW30" s="1455"/>
      <c r="CX30" s="1455"/>
      <c r="CY30" s="1455"/>
      <c r="CZ30" s="1455"/>
      <c r="DA30" s="1455"/>
      <c r="DB30" s="1455"/>
      <c r="DC30" s="1455"/>
      <c r="DD30" s="1455"/>
      <c r="DE30" s="1455"/>
      <c r="DF30" s="1455"/>
      <c r="DG30" s="1455"/>
      <c r="DH30" s="1455"/>
      <c r="DI30" s="1455"/>
      <c r="DJ30" s="1455"/>
      <c r="DK30" s="1455"/>
      <c r="DL30" s="1455"/>
      <c r="DM30" s="1455"/>
      <c r="DN30" s="1455"/>
      <c r="DO30" s="1455"/>
      <c r="DP30" s="1455"/>
      <c r="DQ30" s="1455"/>
      <c r="DR30" s="1455"/>
      <c r="DS30" s="1455"/>
      <c r="DT30" s="1455"/>
      <c r="DU30" s="1455"/>
      <c r="DV30" s="1455"/>
      <c r="DW30" s="1455"/>
      <c r="DX30" s="1455"/>
      <c r="DY30" s="1455"/>
      <c r="DZ30" s="1455"/>
      <c r="EA30" s="1455"/>
      <c r="EB30" s="1455"/>
      <c r="EC30" s="1455"/>
      <c r="ED30" s="1455"/>
      <c r="EE30" s="1455"/>
      <c r="EF30" s="1455"/>
      <c r="EG30" s="1455"/>
      <c r="EH30" s="1455"/>
      <c r="EI30" s="1455"/>
      <c r="EJ30" s="1455"/>
      <c r="EK30" s="1455"/>
      <c r="EL30" s="1455"/>
      <c r="EM30" s="1455"/>
      <c r="EN30" s="1455"/>
      <c r="EO30" s="1455"/>
      <c r="EP30" s="1455"/>
      <c r="EQ30" s="1455"/>
      <c r="ER30" s="1455"/>
      <c r="ES30" s="1455"/>
      <c r="ET30" s="1455"/>
      <c r="EU30" s="1455"/>
      <c r="EV30" s="1455"/>
      <c r="EW30" s="1455"/>
      <c r="EX30" s="1455"/>
      <c r="EY30" s="1455"/>
      <c r="EZ30" s="1455"/>
      <c r="FA30" s="1455"/>
      <c r="FB30" s="1455"/>
      <c r="FC30" s="1455"/>
      <c r="FD30" s="1455"/>
      <c r="FE30" s="1455"/>
      <c r="FF30" s="1455"/>
      <c r="FG30" s="1455"/>
      <c r="FH30" s="1455"/>
      <c r="FI30" s="1455"/>
      <c r="FJ30" s="1455"/>
      <c r="FK30" s="1455"/>
      <c r="FL30" s="1455"/>
      <c r="FM30" s="1455"/>
      <c r="FN30" s="1455"/>
      <c r="FO30" s="1455"/>
      <c r="FP30" s="1455"/>
      <c r="FQ30" s="1455"/>
      <c r="FR30" s="1455"/>
      <c r="FS30" s="1455"/>
      <c r="FT30" s="1455"/>
      <c r="FU30" s="1455"/>
      <c r="FV30" s="1455"/>
      <c r="FW30" s="1455"/>
      <c r="FX30" s="1455"/>
      <c r="FY30" s="1455"/>
      <c r="FZ30" s="1455"/>
      <c r="GA30" s="1455"/>
      <c r="GB30" s="1455"/>
      <c r="GC30" s="1455"/>
      <c r="GD30" s="1455"/>
      <c r="GE30" s="1455"/>
      <c r="GF30" s="1455"/>
      <c r="GG30" s="1455"/>
      <c r="GH30" s="1455"/>
      <c r="GI30" s="1455"/>
      <c r="GJ30" s="1455"/>
      <c r="GK30" s="1455"/>
      <c r="GL30" s="1455"/>
      <c r="GM30" s="1455"/>
      <c r="GN30" s="1455"/>
      <c r="GO30" s="1455"/>
      <c r="GP30" s="1455"/>
      <c r="GQ30" s="1455"/>
      <c r="GR30" s="1455"/>
      <c r="GS30" s="1455"/>
      <c r="GT30" s="1455"/>
      <c r="GU30" s="1455"/>
      <c r="GV30" s="1455"/>
      <c r="GW30" s="1455"/>
      <c r="GX30" s="1455"/>
      <c r="GY30" s="1455"/>
      <c r="GZ30" s="1455"/>
      <c r="HA30" s="1455"/>
      <c r="HB30" s="1455"/>
      <c r="HC30" s="1455"/>
      <c r="HD30" s="1455"/>
      <c r="HE30" s="1455"/>
      <c r="HF30" s="1455"/>
      <c r="HG30" s="1455"/>
      <c r="HH30" s="1455"/>
      <c r="HI30" s="1455"/>
      <c r="HJ30" s="1455"/>
      <c r="HK30" s="1455"/>
      <c r="HL30" s="1455"/>
      <c r="HM30" s="1455"/>
      <c r="HN30" s="1455"/>
      <c r="HO30" s="1455"/>
      <c r="HP30" s="1455"/>
      <c r="HQ30" s="1455"/>
      <c r="HR30" s="1455"/>
      <c r="HS30" s="1455"/>
      <c r="HT30" s="1455"/>
      <c r="HU30" s="1455"/>
      <c r="HV30" s="1455"/>
      <c r="HW30" s="1455"/>
      <c r="HX30" s="1455"/>
      <c r="HY30" s="1455"/>
      <c r="HZ30" s="1455"/>
      <c r="IA30" s="1455"/>
      <c r="IB30" s="1455"/>
      <c r="IC30" s="1455"/>
      <c r="ID30" s="1455"/>
      <c r="IE30" s="1455"/>
      <c r="IF30" s="1455"/>
      <c r="IG30" s="1455"/>
      <c r="IH30" s="1455"/>
      <c r="II30" s="1455"/>
      <c r="IJ30" s="1455"/>
      <c r="IK30" s="1455"/>
      <c r="IL30" s="1455"/>
      <c r="IM30" s="1455"/>
      <c r="IN30" s="1455"/>
      <c r="IO30" s="1455"/>
      <c r="IP30" s="1455"/>
      <c r="IQ30" s="1455"/>
      <c r="IR30" s="1455"/>
      <c r="IS30" s="1455"/>
      <c r="IT30" s="1455"/>
      <c r="IU30" s="1455"/>
      <c r="IV30" s="1455"/>
      <c r="IW30" s="1455"/>
      <c r="IX30" s="1455"/>
      <c r="IY30" s="1455"/>
      <c r="IZ30" s="1455"/>
      <c r="JA30" s="1455"/>
      <c r="JB30" s="1455"/>
      <c r="JC30" s="1455"/>
      <c r="JD30" s="1455"/>
      <c r="JE30" s="1455"/>
      <c r="JF30" s="1455"/>
      <c r="JG30" s="1455"/>
      <c r="JH30" s="1455"/>
      <c r="JI30" s="1455"/>
      <c r="JJ30" s="1455"/>
      <c r="JK30" s="1455"/>
      <c r="JL30" s="1455"/>
      <c r="JM30" s="1455"/>
      <c r="JN30" s="1455"/>
      <c r="JO30" s="1455"/>
      <c r="JP30" s="1455"/>
      <c r="JQ30" s="1455"/>
      <c r="JR30" s="1455"/>
      <c r="JS30" s="1455"/>
      <c r="JT30" s="1455"/>
      <c r="JU30" s="1455"/>
      <c r="JV30" s="1455"/>
      <c r="JW30" s="1455"/>
      <c r="JX30" s="1455"/>
      <c r="JY30" s="1455"/>
      <c r="JZ30" s="1455"/>
      <c r="KA30" s="1455"/>
      <c r="KB30" s="1455"/>
      <c r="KC30" s="1455"/>
      <c r="KD30" s="1455"/>
      <c r="KE30" s="1455"/>
      <c r="KF30" s="1455"/>
      <c r="KG30" s="1455"/>
      <c r="KH30" s="1455"/>
      <c r="KI30" s="1455"/>
      <c r="KJ30" s="1455"/>
      <c r="KK30" s="1455"/>
      <c r="KL30" s="1455"/>
      <c r="KM30" s="1455"/>
      <c r="KN30" s="1455"/>
      <c r="KO30" s="1455"/>
      <c r="KP30" s="1455"/>
      <c r="KQ30" s="1455"/>
      <c r="KR30" s="1455"/>
      <c r="KS30" s="1455"/>
      <c r="KT30" s="1455"/>
      <c r="KU30" s="1455"/>
      <c r="KV30" s="1455"/>
      <c r="KW30" s="1455"/>
      <c r="KX30" s="1455"/>
      <c r="KY30" s="1455"/>
      <c r="KZ30" s="1455"/>
      <c r="LA30" s="1455"/>
      <c r="LB30" s="1455"/>
      <c r="LC30" s="1455"/>
      <c r="LD30" s="1455"/>
      <c r="LE30" s="1455"/>
      <c r="LF30" s="1455"/>
      <c r="LG30" s="1455"/>
      <c r="LH30" s="1455"/>
      <c r="LI30" s="1455"/>
      <c r="LJ30" s="1455"/>
      <c r="LK30" s="1455"/>
      <c r="LL30" s="1455"/>
      <c r="LM30" s="1455"/>
      <c r="LN30" s="1455"/>
      <c r="LO30" s="1455"/>
      <c r="LP30" s="1455"/>
      <c r="LQ30" s="1455"/>
      <c r="LR30" s="1455"/>
      <c r="LS30" s="1455"/>
      <c r="LT30" s="1455"/>
      <c r="LU30" s="1455"/>
      <c r="LV30" s="1455"/>
      <c r="LW30" s="1455"/>
      <c r="LX30" s="1455"/>
      <c r="LY30" s="1455"/>
      <c r="LZ30" s="1455"/>
      <c r="MA30" s="1455"/>
      <c r="MB30" s="1455"/>
      <c r="MC30" s="1455"/>
      <c r="MD30" s="1455"/>
      <c r="ME30" s="1455"/>
      <c r="MF30" s="1455"/>
      <c r="MG30" s="1455"/>
      <c r="MH30" s="1455"/>
      <c r="MI30" s="1455"/>
      <c r="MJ30" s="1455"/>
      <c r="MK30" s="1455"/>
      <c r="ML30" s="1455"/>
      <c r="MM30" s="1455"/>
      <c r="MN30" s="1455"/>
      <c r="MO30" s="1455"/>
      <c r="MP30" s="1455"/>
      <c r="MQ30" s="1455"/>
      <c r="MR30" s="1455"/>
      <c r="MS30" s="1455"/>
      <c r="MT30" s="1455"/>
      <c r="MU30" s="1455"/>
      <c r="MV30" s="1455"/>
      <c r="MW30" s="1455"/>
      <c r="MX30" s="1455"/>
      <c r="MY30" s="1455"/>
      <c r="MZ30" s="1455"/>
      <c r="NA30" s="1455"/>
      <c r="NB30" s="1455"/>
      <c r="NC30" s="1455"/>
      <c r="ND30" s="1455"/>
      <c r="NE30" s="1455"/>
      <c r="NF30" s="1455"/>
      <c r="NG30" s="1455"/>
      <c r="NH30" s="1455"/>
      <c r="NI30" s="1455"/>
      <c r="NJ30" s="1455"/>
      <c r="NK30" s="1455"/>
      <c r="NL30" s="1455"/>
      <c r="NM30" s="1455"/>
      <c r="NN30" s="1455"/>
      <c r="NO30" s="1455"/>
      <c r="NP30" s="1455"/>
      <c r="NQ30" s="1455"/>
      <c r="NR30" s="1455"/>
      <c r="NS30" s="1455"/>
      <c r="NT30" s="1455"/>
      <c r="NU30" s="1455"/>
      <c r="NV30" s="1455"/>
      <c r="NW30" s="1455"/>
      <c r="NX30" s="1455"/>
      <c r="NY30" s="1455"/>
      <c r="NZ30" s="1455"/>
      <c r="OA30" s="1455"/>
      <c r="OB30" s="1455"/>
      <c r="OC30" s="1455"/>
      <c r="OD30" s="1455"/>
      <c r="OE30" s="1455"/>
      <c r="OF30" s="1455"/>
      <c r="OG30" s="1455"/>
      <c r="OH30" s="1455"/>
      <c r="OI30" s="1455"/>
      <c r="OJ30" s="1455"/>
      <c r="OK30" s="1455"/>
      <c r="OL30" s="1455"/>
      <c r="OM30" s="1455"/>
      <c r="ON30" s="1455"/>
      <c r="OO30" s="1455"/>
      <c r="OP30" s="1455"/>
      <c r="OQ30" s="1455"/>
      <c r="OR30" s="1455"/>
      <c r="OS30" s="1455"/>
      <c r="OT30" s="1455"/>
      <c r="OU30" s="1455"/>
      <c r="OV30" s="1455"/>
      <c r="OW30" s="1455"/>
      <c r="OX30" s="1455"/>
      <c r="OY30" s="1455"/>
      <c r="OZ30" s="1455"/>
      <c r="PA30" s="1455"/>
      <c r="PB30" s="1455"/>
      <c r="PC30" s="1455"/>
      <c r="PD30" s="1455"/>
      <c r="PE30" s="1455"/>
      <c r="PF30" s="1455"/>
      <c r="PG30" s="1455"/>
      <c r="PH30" s="1455"/>
      <c r="PI30" s="1455"/>
      <c r="PJ30" s="1455"/>
      <c r="PK30" s="1455"/>
      <c r="PL30" s="1455"/>
      <c r="PM30" s="1455"/>
      <c r="PN30" s="1455"/>
      <c r="PO30" s="1455"/>
      <c r="PP30" s="1455"/>
      <c r="PQ30" s="1455"/>
      <c r="PR30" s="1455"/>
      <c r="PS30" s="1455"/>
      <c r="PT30" s="1455"/>
      <c r="PU30" s="1455"/>
      <c r="PV30" s="1455"/>
      <c r="PW30" s="1455"/>
      <c r="PX30" s="1455"/>
      <c r="PY30" s="1455"/>
      <c r="PZ30" s="1455"/>
      <c r="QA30" s="1455"/>
      <c r="QB30" s="1455"/>
      <c r="QC30" s="1455"/>
      <c r="QD30" s="1455"/>
      <c r="QE30" s="1455"/>
      <c r="QF30" s="1455"/>
      <c r="QG30" s="1455"/>
      <c r="QH30" s="1455"/>
      <c r="QI30" s="1455"/>
      <c r="QJ30" s="1455"/>
      <c r="QK30" s="1455"/>
      <c r="QL30" s="1455"/>
      <c r="QM30" s="1455"/>
      <c r="QN30" s="1455"/>
      <c r="QO30" s="1455"/>
      <c r="QP30" s="1455"/>
      <c r="QQ30" s="1455"/>
      <c r="QR30" s="1455"/>
      <c r="QS30" s="1455"/>
      <c r="QT30" s="1455"/>
      <c r="QU30" s="1455"/>
      <c r="QV30" s="1455"/>
      <c r="QW30" s="1455"/>
      <c r="QX30" s="1455"/>
      <c r="QY30" s="1455"/>
      <c r="QZ30" s="1455"/>
      <c r="RA30" s="1455"/>
      <c r="RB30" s="1455"/>
      <c r="RC30" s="1455"/>
      <c r="RD30" s="1455"/>
      <c r="RE30" s="1455"/>
      <c r="RF30" s="1455"/>
      <c r="RG30" s="1455"/>
      <c r="RH30" s="1455"/>
      <c r="RI30" s="1455"/>
      <c r="RJ30" s="1455"/>
      <c r="RK30" s="1455"/>
      <c r="RL30" s="1455"/>
      <c r="RM30" s="1455"/>
      <c r="RN30" s="1455"/>
      <c r="RO30" s="1455"/>
      <c r="RP30" s="1455"/>
      <c r="RQ30" s="1455"/>
      <c r="RR30" s="1455"/>
      <c r="RS30" s="1455"/>
      <c r="RT30" s="1455"/>
      <c r="RU30" s="1455"/>
      <c r="RV30" s="1455"/>
      <c r="RW30" s="1455"/>
      <c r="RX30" s="1455"/>
      <c r="RY30" s="1455"/>
      <c r="RZ30" s="1455"/>
      <c r="SA30" s="1455"/>
      <c r="SB30" s="1455"/>
      <c r="SC30" s="1455"/>
      <c r="SD30" s="1455"/>
      <c r="SE30" s="1455"/>
      <c r="SF30" s="1455"/>
      <c r="SG30" s="1455"/>
      <c r="SH30" s="1455"/>
      <c r="SI30" s="1455"/>
      <c r="SJ30" s="1455"/>
      <c r="SK30" s="1455"/>
      <c r="SL30" s="1455"/>
      <c r="SM30" s="1455"/>
      <c r="SN30" s="1455"/>
      <c r="SO30" s="1455"/>
      <c r="SP30" s="1455"/>
      <c r="SQ30" s="1455"/>
      <c r="SR30" s="1455"/>
      <c r="SS30" s="1455"/>
      <c r="ST30" s="1455"/>
      <c r="SU30" s="1455"/>
      <c r="SV30" s="1455"/>
      <c r="SW30" s="1455"/>
      <c r="SX30" s="1455"/>
      <c r="SY30" s="1455"/>
      <c r="SZ30" s="1455"/>
      <c r="TA30" s="1455"/>
      <c r="TB30" s="1455"/>
      <c r="TC30" s="1455"/>
      <c r="TD30" s="1455"/>
      <c r="TE30" s="1455"/>
      <c r="TF30" s="1455"/>
      <c r="TG30" s="1455"/>
      <c r="TH30" s="1455"/>
      <c r="TI30" s="1455"/>
      <c r="TJ30" s="1455"/>
      <c r="TK30" s="1455"/>
      <c r="TL30" s="1455"/>
      <c r="TM30" s="1455"/>
      <c r="TN30" s="1455"/>
      <c r="TO30" s="1455"/>
      <c r="TP30" s="1455"/>
      <c r="TQ30" s="1455"/>
      <c r="TR30" s="1455"/>
      <c r="TS30" s="1455"/>
      <c r="TT30" s="1455"/>
      <c r="TU30" s="1455"/>
      <c r="TV30" s="1455"/>
      <c r="TW30" s="1455"/>
      <c r="TX30" s="1455"/>
      <c r="TY30" s="1455"/>
      <c r="TZ30" s="1455"/>
      <c r="UA30" s="1455"/>
      <c r="UB30" s="1455"/>
      <c r="UC30" s="1455"/>
      <c r="UD30" s="1455"/>
      <c r="UE30" s="1455"/>
      <c r="UF30" s="1455"/>
      <c r="UG30" s="1455"/>
      <c r="UH30" s="1455"/>
      <c r="UI30" s="1455"/>
      <c r="UJ30" s="1455"/>
      <c r="UK30" s="1455"/>
      <c r="UL30" s="1455"/>
      <c r="UM30" s="1455"/>
      <c r="UN30" s="1455"/>
      <c r="UO30" s="1455"/>
      <c r="UP30" s="1455"/>
      <c r="UQ30" s="1455"/>
      <c r="UR30" s="1455"/>
      <c r="US30" s="1455"/>
      <c r="UT30" s="1455"/>
      <c r="UU30" s="1455"/>
      <c r="UV30" s="1455"/>
      <c r="UW30" s="1455"/>
      <c r="UX30" s="1455"/>
      <c r="UY30" s="1455"/>
      <c r="UZ30" s="1455"/>
      <c r="VA30" s="1455"/>
      <c r="VB30" s="1455"/>
      <c r="VC30" s="1455"/>
      <c r="VD30" s="1455"/>
      <c r="VE30" s="1455"/>
      <c r="VF30" s="1455"/>
      <c r="VG30" s="1455"/>
      <c r="VH30" s="1455"/>
      <c r="VI30" s="1455"/>
      <c r="VJ30" s="1455"/>
      <c r="VK30" s="1455"/>
      <c r="VL30" s="1455"/>
      <c r="VM30" s="1455"/>
      <c r="VN30" s="1455"/>
      <c r="VO30" s="1455"/>
      <c r="VP30" s="1455"/>
      <c r="VQ30" s="1455"/>
      <c r="VR30" s="1455"/>
      <c r="VS30" s="1455"/>
      <c r="VT30" s="1455"/>
      <c r="VU30" s="1455"/>
      <c r="VV30" s="1455"/>
      <c r="VW30" s="1455"/>
      <c r="VX30" s="1455"/>
      <c r="VY30" s="1455"/>
      <c r="VZ30" s="1455"/>
      <c r="WA30" s="1455"/>
      <c r="WB30" s="1455"/>
      <c r="WC30" s="1455"/>
      <c r="WD30" s="1455"/>
      <c r="WE30" s="1455"/>
      <c r="WF30" s="1455"/>
      <c r="WG30" s="1455"/>
      <c r="WH30" s="1455"/>
      <c r="WI30" s="1455"/>
      <c r="WJ30" s="1455"/>
      <c r="WK30" s="1455"/>
      <c r="WL30" s="1455"/>
      <c r="WM30" s="1455"/>
      <c r="WN30" s="1455"/>
      <c r="WO30" s="1455"/>
      <c r="WP30" s="1455"/>
      <c r="WQ30" s="1455"/>
      <c r="WR30" s="1455"/>
      <c r="WS30" s="1455"/>
      <c r="WT30" s="1455"/>
      <c r="WU30" s="1455"/>
      <c r="WV30" s="1455"/>
      <c r="WW30" s="1455"/>
      <c r="WX30" s="1455"/>
      <c r="WY30" s="1455"/>
      <c r="WZ30" s="1455"/>
      <c r="XA30" s="1455"/>
      <c r="XB30" s="1455"/>
      <c r="XC30" s="1455"/>
      <c r="XD30" s="1455"/>
      <c r="XE30" s="1455"/>
      <c r="XF30" s="1455"/>
      <c r="XG30" s="1455"/>
      <c r="XH30" s="1455"/>
      <c r="XI30" s="1455"/>
      <c r="XJ30" s="1455"/>
      <c r="XK30" s="1455"/>
      <c r="XL30" s="1455"/>
      <c r="XM30" s="1455"/>
      <c r="XN30" s="1455"/>
      <c r="XO30" s="1455"/>
      <c r="XP30" s="1455"/>
      <c r="XQ30" s="1455"/>
      <c r="XR30" s="1455"/>
      <c r="XS30" s="1455"/>
      <c r="XT30" s="1455"/>
      <c r="XU30" s="1455"/>
      <c r="XV30" s="1455"/>
      <c r="XW30" s="1455"/>
      <c r="XX30" s="1455"/>
      <c r="XY30" s="1455"/>
      <c r="XZ30" s="1455"/>
      <c r="YA30" s="1455"/>
      <c r="YB30" s="1455"/>
      <c r="YC30" s="1455"/>
      <c r="YD30" s="1455"/>
      <c r="YE30" s="1455"/>
      <c r="YF30" s="1455"/>
      <c r="YG30" s="1455"/>
      <c r="YH30" s="1455"/>
      <c r="YI30" s="1455"/>
      <c r="YJ30" s="1455"/>
      <c r="YK30" s="1455"/>
      <c r="YL30" s="1455"/>
      <c r="YM30" s="1455"/>
      <c r="YN30" s="1455"/>
      <c r="YO30" s="1455"/>
      <c r="YP30" s="1455"/>
      <c r="YQ30" s="1455"/>
      <c r="YR30" s="1455"/>
      <c r="YS30" s="1455"/>
      <c r="YT30" s="1455"/>
      <c r="YU30" s="1455"/>
      <c r="YV30" s="1455"/>
      <c r="YW30" s="1455"/>
      <c r="YX30" s="1455"/>
      <c r="YY30" s="1455"/>
      <c r="YZ30" s="1455"/>
      <c r="ZA30" s="1455"/>
      <c r="ZB30" s="1455"/>
      <c r="ZC30" s="1455"/>
      <c r="ZD30" s="1455"/>
      <c r="ZE30" s="1455"/>
      <c r="ZF30" s="1455"/>
      <c r="ZG30" s="1455"/>
      <c r="ZH30" s="1455"/>
      <c r="ZI30" s="1455"/>
      <c r="ZJ30" s="1455"/>
      <c r="ZK30" s="1455"/>
      <c r="ZL30" s="1455"/>
      <c r="ZM30" s="1455"/>
      <c r="ZN30" s="1455"/>
      <c r="ZO30" s="1455"/>
      <c r="ZP30" s="1455"/>
      <c r="ZQ30" s="1455"/>
      <c r="ZR30" s="1455"/>
      <c r="ZS30" s="1455"/>
      <c r="ZT30" s="1455"/>
      <c r="ZU30" s="1455"/>
      <c r="ZV30" s="1455"/>
      <c r="ZW30" s="1455"/>
      <c r="ZX30" s="1455"/>
      <c r="ZY30" s="1455"/>
      <c r="ZZ30" s="1455"/>
      <c r="AAA30" s="1455"/>
      <c r="AAB30" s="1455"/>
      <c r="AAC30" s="1455"/>
      <c r="AAD30" s="1455"/>
      <c r="AAE30" s="1455"/>
      <c r="AAF30" s="1455"/>
      <c r="AAG30" s="1455"/>
      <c r="AAH30" s="1455"/>
      <c r="AAI30" s="1455"/>
      <c r="AAJ30" s="1455"/>
      <c r="AAK30" s="1455"/>
      <c r="AAL30" s="1455"/>
      <c r="AAM30" s="1455"/>
      <c r="AAN30" s="1455"/>
      <c r="AAO30" s="1455"/>
      <c r="AAP30" s="1455"/>
      <c r="AAQ30" s="1455"/>
      <c r="AAR30" s="1455"/>
      <c r="AAS30" s="1455"/>
      <c r="AAT30" s="1455"/>
      <c r="AAU30" s="1455"/>
      <c r="AAV30" s="1455"/>
      <c r="AAW30" s="1455"/>
      <c r="AAX30" s="1455"/>
      <c r="AAY30" s="1455"/>
      <c r="AAZ30" s="1455"/>
      <c r="ABA30" s="1455"/>
      <c r="ABB30" s="1455"/>
      <c r="ABC30" s="1455"/>
      <c r="ABD30" s="1455"/>
      <c r="ABE30" s="1455"/>
      <c r="ABF30" s="1455"/>
      <c r="ABG30" s="1455"/>
      <c r="ABH30" s="1455"/>
      <c r="ABI30" s="1455"/>
      <c r="ABJ30" s="1455"/>
      <c r="ABK30" s="1455"/>
      <c r="ABL30" s="1455"/>
      <c r="ABM30" s="1455"/>
      <c r="ABN30" s="1455"/>
      <c r="ABO30" s="1455"/>
      <c r="ABP30" s="1455"/>
      <c r="ABQ30" s="1455"/>
      <c r="ABR30" s="1455"/>
      <c r="ABS30" s="1455"/>
      <c r="ABT30" s="1455"/>
      <c r="ABU30" s="1455"/>
      <c r="ABV30" s="1455"/>
      <c r="ABW30" s="1455"/>
      <c r="ABX30" s="1455"/>
      <c r="ABY30" s="1455"/>
      <c r="ABZ30" s="1455"/>
      <c r="ACA30" s="1455"/>
      <c r="ACB30" s="1455"/>
      <c r="ACC30" s="1455"/>
      <c r="ACD30" s="1455"/>
      <c r="ACE30" s="1455"/>
      <c r="ACF30" s="1455"/>
      <c r="ACG30" s="1455"/>
      <c r="ACH30" s="1455"/>
      <c r="ACI30" s="1455"/>
      <c r="ACJ30" s="1455"/>
      <c r="ACK30" s="1455"/>
      <c r="ACL30" s="1455"/>
      <c r="ACM30" s="1455"/>
      <c r="ACN30" s="1455"/>
      <c r="ACO30" s="1455"/>
      <c r="ACP30" s="1455"/>
      <c r="ACQ30" s="1455"/>
      <c r="ACR30" s="1455"/>
      <c r="ACS30" s="1455"/>
      <c r="ACT30" s="1455"/>
      <c r="ACU30" s="1455"/>
      <c r="ACV30" s="1455"/>
      <c r="ACW30" s="1455"/>
      <c r="ACX30" s="1455"/>
      <c r="ACY30" s="1455"/>
      <c r="ACZ30" s="1455"/>
      <c r="ADA30" s="1455"/>
      <c r="ADB30" s="1455"/>
      <c r="ADC30" s="1455"/>
      <c r="ADD30" s="1455"/>
      <c r="ADE30" s="1455"/>
      <c r="ADF30" s="1455"/>
      <c r="ADG30" s="1455"/>
      <c r="ADH30" s="1455"/>
      <c r="ADI30" s="1455"/>
      <c r="ADJ30" s="1455"/>
      <c r="ADK30" s="1455"/>
      <c r="ADL30" s="1455"/>
      <c r="ADM30" s="1455"/>
      <c r="ADN30" s="1455"/>
      <c r="ADO30" s="1455"/>
      <c r="ADP30" s="1455"/>
      <c r="ADQ30" s="1455"/>
      <c r="ADR30" s="1455"/>
      <c r="ADS30" s="1455"/>
      <c r="ADT30" s="1455"/>
      <c r="ADU30" s="1455"/>
      <c r="ADV30" s="1455"/>
      <c r="ADW30" s="1455"/>
      <c r="ADX30" s="1455"/>
      <c r="ADY30" s="1455"/>
      <c r="ADZ30" s="1455"/>
      <c r="AEA30" s="1455"/>
      <c r="AEB30" s="1455"/>
      <c r="AEC30" s="1455"/>
      <c r="AED30" s="1455"/>
      <c r="AEE30" s="1455"/>
      <c r="AEF30" s="1455"/>
      <c r="AEG30" s="1455"/>
      <c r="AEH30" s="1455"/>
      <c r="AEI30" s="1455"/>
      <c r="AEJ30" s="1455"/>
      <c r="AEK30" s="1455"/>
      <c r="AEL30" s="1455"/>
      <c r="AEM30" s="1455"/>
      <c r="AEN30" s="1455"/>
      <c r="AEO30" s="1455"/>
      <c r="AEP30" s="1455"/>
      <c r="AEQ30" s="1455"/>
      <c r="AER30" s="1455"/>
      <c r="AES30" s="1455"/>
      <c r="AET30" s="1455"/>
      <c r="AEU30" s="1455"/>
      <c r="AEV30" s="1455"/>
      <c r="AEW30" s="1455"/>
      <c r="AEX30" s="1455"/>
      <c r="AEY30" s="1455"/>
      <c r="AEZ30" s="1455"/>
      <c r="AFA30" s="1455"/>
      <c r="AFB30" s="1455"/>
      <c r="AFC30" s="1455"/>
      <c r="AFD30" s="1455"/>
      <c r="AFE30" s="1455"/>
      <c r="AFF30" s="1455"/>
      <c r="AFG30" s="1455"/>
      <c r="AFH30" s="1455"/>
      <c r="AFI30" s="1455"/>
      <c r="AFJ30" s="1455"/>
      <c r="AFK30" s="1455"/>
      <c r="AFL30" s="1455"/>
      <c r="AFM30" s="1455"/>
      <c r="AFN30" s="1455"/>
      <c r="AFO30" s="1455"/>
      <c r="AFP30" s="1455"/>
      <c r="AFQ30" s="1455"/>
      <c r="AFR30" s="1455"/>
      <c r="AFS30" s="1455"/>
      <c r="AFT30" s="1455"/>
      <c r="AFU30" s="1455"/>
      <c r="AFV30" s="1455"/>
      <c r="AFW30" s="1455"/>
      <c r="AFX30" s="1455"/>
      <c r="AFY30" s="1455"/>
      <c r="AFZ30" s="1455"/>
      <c r="AGA30" s="1455"/>
      <c r="AGB30" s="1455"/>
      <c r="AGC30" s="1455"/>
      <c r="AGD30" s="1455"/>
      <c r="AGE30" s="1455"/>
      <c r="AGF30" s="1455"/>
      <c r="AGG30" s="1455"/>
      <c r="AGH30" s="1455"/>
      <c r="AGI30" s="1455"/>
      <c r="AGJ30" s="1455"/>
      <c r="AGK30" s="1455"/>
      <c r="AGL30" s="1455"/>
      <c r="AGM30" s="1455"/>
      <c r="AGN30" s="1455"/>
      <c r="AGO30" s="1455"/>
      <c r="AGP30" s="1455"/>
      <c r="AGQ30" s="1455"/>
      <c r="AGR30" s="1455"/>
      <c r="AGS30" s="1455"/>
      <c r="AGT30" s="1455"/>
      <c r="AGU30" s="1455"/>
      <c r="AGV30" s="1455"/>
      <c r="AGW30" s="1455"/>
      <c r="AGX30" s="1455"/>
      <c r="AGY30" s="1455"/>
      <c r="AGZ30" s="1455"/>
      <c r="AHA30" s="1455"/>
      <c r="AHB30" s="1455"/>
      <c r="AHC30" s="1455"/>
      <c r="AHD30" s="1455"/>
      <c r="AHE30" s="1455"/>
      <c r="AHF30" s="1455"/>
      <c r="AHG30" s="1455"/>
      <c r="AHH30" s="1455"/>
      <c r="AHI30" s="1455"/>
      <c r="AHJ30" s="1455"/>
      <c r="AHK30" s="1455"/>
      <c r="AHL30" s="1455"/>
      <c r="AHM30" s="1455"/>
      <c r="AHN30" s="1455"/>
      <c r="AHO30" s="1455"/>
      <c r="AHP30" s="1455"/>
      <c r="AHQ30" s="1455"/>
      <c r="AHR30" s="1455"/>
      <c r="AHS30" s="1455"/>
      <c r="AHT30" s="1455"/>
      <c r="AHU30" s="1455"/>
      <c r="AHV30" s="1455"/>
      <c r="AHW30" s="1455"/>
      <c r="AHX30" s="1455"/>
      <c r="AHY30" s="1455"/>
      <c r="AHZ30" s="1455"/>
      <c r="AIA30" s="1455"/>
      <c r="AIB30" s="1455"/>
      <c r="AIC30" s="1455"/>
      <c r="AID30" s="1455"/>
      <c r="AIE30" s="1455"/>
      <c r="AIF30" s="1455"/>
      <c r="AIG30" s="1455"/>
      <c r="AIH30" s="1455"/>
      <c r="AII30" s="1455"/>
      <c r="AIJ30" s="1455"/>
      <c r="AIK30" s="1455"/>
      <c r="AIL30" s="1455"/>
      <c r="AIM30" s="1455"/>
      <c r="AIN30" s="1455"/>
      <c r="AIO30" s="1455"/>
      <c r="AIP30" s="1455"/>
      <c r="AIQ30" s="1455"/>
      <c r="AIR30" s="1455"/>
      <c r="AIS30" s="1455"/>
      <c r="AIT30" s="1455"/>
      <c r="AIU30" s="1455"/>
      <c r="AIV30" s="1455"/>
      <c r="AIW30" s="1455"/>
      <c r="AIX30" s="1455"/>
      <c r="AIY30" s="1455"/>
      <c r="AIZ30" s="1455"/>
      <c r="AJA30" s="1455"/>
      <c r="AJB30" s="1455"/>
      <c r="AJC30" s="1455"/>
      <c r="AJD30" s="1455"/>
      <c r="AJE30" s="1455"/>
      <c r="AJF30" s="1455"/>
      <c r="AJG30" s="1455"/>
      <c r="AJH30" s="1455"/>
      <c r="AJI30" s="1455"/>
      <c r="AJJ30" s="1455"/>
      <c r="AJK30" s="1455"/>
      <c r="AJL30" s="1455"/>
      <c r="AJM30" s="1455"/>
      <c r="AJN30" s="1455"/>
      <c r="AJO30" s="1455"/>
      <c r="AJP30" s="1455"/>
      <c r="AJQ30" s="1455"/>
      <c r="AJR30" s="1455"/>
      <c r="AJS30" s="1455"/>
      <c r="AJT30" s="1455"/>
      <c r="AJU30" s="1455"/>
      <c r="AJV30" s="1455"/>
      <c r="AJW30" s="1455"/>
      <c r="AJX30" s="1455"/>
      <c r="AJY30" s="1455"/>
      <c r="AJZ30" s="1455"/>
      <c r="AKA30" s="1455"/>
      <c r="AKB30" s="1455"/>
      <c r="AKC30" s="1455"/>
      <c r="AKD30" s="1455"/>
      <c r="AKE30" s="1455"/>
      <c r="AKF30" s="1455"/>
    </row>
    <row r="31" spans="1:968" s="685" customFormat="1">
      <c r="A31" s="761"/>
      <c r="B31" s="764" t="s">
        <v>154</v>
      </c>
      <c r="C31" s="763"/>
      <c r="D31" s="744"/>
      <c r="E31" s="744"/>
      <c r="F31" s="744"/>
      <c r="G31" s="765"/>
      <c r="H31" s="711"/>
      <c r="I31" s="711"/>
      <c r="J31" s="712"/>
      <c r="K31" s="713"/>
      <c r="L31" s="767">
        <v>2050</v>
      </c>
      <c r="M31" s="714">
        <f t="shared" si="11"/>
        <v>2050</v>
      </c>
      <c r="N31" s="714">
        <v>0</v>
      </c>
      <c r="O31" s="714">
        <f t="shared" si="12"/>
        <v>1901.6697588126158</v>
      </c>
      <c r="P31" s="714">
        <f t="shared" si="13"/>
        <v>1901.6697588126158</v>
      </c>
      <c r="Q31" s="705"/>
      <c r="R31" s="1380"/>
      <c r="S31" s="745"/>
      <c r="T31" s="745"/>
      <c r="U31" s="745"/>
      <c r="W31" s="1455"/>
      <c r="X31" s="1455"/>
      <c r="Y31" s="1455"/>
      <c r="Z31" s="1455"/>
      <c r="AA31" s="1455"/>
      <c r="AB31" s="1455"/>
      <c r="AC31" s="1455"/>
      <c r="AD31" s="1455"/>
      <c r="AE31" s="1455"/>
      <c r="AF31" s="1455"/>
      <c r="AG31" s="1455"/>
      <c r="AH31" s="1455"/>
      <c r="AI31" s="1455"/>
      <c r="AJ31" s="1455"/>
      <c r="AK31" s="1455"/>
      <c r="AL31" s="1455"/>
      <c r="AM31" s="1455"/>
      <c r="AN31" s="1455"/>
      <c r="AO31" s="1455"/>
      <c r="AP31" s="1455"/>
      <c r="AQ31" s="1455"/>
      <c r="AR31" s="1455"/>
      <c r="AS31" s="1455"/>
      <c r="AT31" s="1455"/>
      <c r="AU31" s="1455"/>
      <c r="AV31" s="1455"/>
      <c r="AW31" s="1455"/>
      <c r="AX31" s="1455"/>
      <c r="AY31" s="1455"/>
      <c r="AZ31" s="1455"/>
      <c r="BA31" s="1455"/>
      <c r="BB31" s="1455"/>
      <c r="BC31" s="1455"/>
      <c r="BD31" s="1455"/>
      <c r="BE31" s="1455"/>
      <c r="BF31" s="1455"/>
      <c r="BG31" s="1455"/>
      <c r="BH31" s="1455"/>
      <c r="BI31" s="1455"/>
      <c r="BJ31" s="1455"/>
      <c r="BK31" s="1455"/>
      <c r="BL31" s="1455"/>
      <c r="BM31" s="1455"/>
      <c r="BN31" s="1455"/>
      <c r="BO31" s="1455"/>
      <c r="BP31" s="1455"/>
      <c r="BQ31" s="1455"/>
      <c r="BR31" s="1455"/>
      <c r="BS31" s="1455"/>
      <c r="BT31" s="1455"/>
      <c r="BU31" s="1455"/>
      <c r="BV31" s="1455"/>
      <c r="BW31" s="1455"/>
      <c r="BX31" s="1455"/>
      <c r="BY31" s="1455"/>
      <c r="BZ31" s="1455"/>
      <c r="CA31" s="1455"/>
      <c r="CB31" s="1455"/>
      <c r="CC31" s="1455"/>
      <c r="CD31" s="1455"/>
      <c r="CE31" s="1455"/>
      <c r="CF31" s="1455"/>
      <c r="CG31" s="1455"/>
      <c r="CH31" s="1455"/>
      <c r="CI31" s="1455"/>
      <c r="CJ31" s="1455"/>
      <c r="CK31" s="1455"/>
      <c r="CL31" s="1455"/>
      <c r="CM31" s="1455"/>
      <c r="CN31" s="1455"/>
      <c r="CO31" s="1455"/>
      <c r="CP31" s="1455"/>
      <c r="CQ31" s="1455"/>
      <c r="CR31" s="1455"/>
      <c r="CS31" s="1455"/>
      <c r="CT31" s="1455"/>
      <c r="CU31" s="1455"/>
      <c r="CV31" s="1455"/>
      <c r="CW31" s="1455"/>
      <c r="CX31" s="1455"/>
      <c r="CY31" s="1455"/>
      <c r="CZ31" s="1455"/>
      <c r="DA31" s="1455"/>
      <c r="DB31" s="1455"/>
      <c r="DC31" s="1455"/>
      <c r="DD31" s="1455"/>
      <c r="DE31" s="1455"/>
      <c r="DF31" s="1455"/>
      <c r="DG31" s="1455"/>
      <c r="DH31" s="1455"/>
      <c r="DI31" s="1455"/>
      <c r="DJ31" s="1455"/>
      <c r="DK31" s="1455"/>
      <c r="DL31" s="1455"/>
      <c r="DM31" s="1455"/>
      <c r="DN31" s="1455"/>
      <c r="DO31" s="1455"/>
      <c r="DP31" s="1455"/>
      <c r="DQ31" s="1455"/>
      <c r="DR31" s="1455"/>
      <c r="DS31" s="1455"/>
      <c r="DT31" s="1455"/>
      <c r="DU31" s="1455"/>
      <c r="DV31" s="1455"/>
      <c r="DW31" s="1455"/>
      <c r="DX31" s="1455"/>
      <c r="DY31" s="1455"/>
      <c r="DZ31" s="1455"/>
      <c r="EA31" s="1455"/>
      <c r="EB31" s="1455"/>
      <c r="EC31" s="1455"/>
      <c r="ED31" s="1455"/>
      <c r="EE31" s="1455"/>
      <c r="EF31" s="1455"/>
      <c r="EG31" s="1455"/>
      <c r="EH31" s="1455"/>
      <c r="EI31" s="1455"/>
      <c r="EJ31" s="1455"/>
      <c r="EK31" s="1455"/>
      <c r="EL31" s="1455"/>
      <c r="EM31" s="1455"/>
      <c r="EN31" s="1455"/>
      <c r="EO31" s="1455"/>
      <c r="EP31" s="1455"/>
      <c r="EQ31" s="1455"/>
      <c r="ER31" s="1455"/>
      <c r="ES31" s="1455"/>
      <c r="ET31" s="1455"/>
      <c r="EU31" s="1455"/>
      <c r="EV31" s="1455"/>
      <c r="EW31" s="1455"/>
      <c r="EX31" s="1455"/>
      <c r="EY31" s="1455"/>
      <c r="EZ31" s="1455"/>
      <c r="FA31" s="1455"/>
      <c r="FB31" s="1455"/>
      <c r="FC31" s="1455"/>
      <c r="FD31" s="1455"/>
      <c r="FE31" s="1455"/>
      <c r="FF31" s="1455"/>
      <c r="FG31" s="1455"/>
      <c r="FH31" s="1455"/>
      <c r="FI31" s="1455"/>
      <c r="FJ31" s="1455"/>
      <c r="FK31" s="1455"/>
      <c r="FL31" s="1455"/>
      <c r="FM31" s="1455"/>
      <c r="FN31" s="1455"/>
      <c r="FO31" s="1455"/>
      <c r="FP31" s="1455"/>
      <c r="FQ31" s="1455"/>
      <c r="FR31" s="1455"/>
      <c r="FS31" s="1455"/>
      <c r="FT31" s="1455"/>
      <c r="FU31" s="1455"/>
      <c r="FV31" s="1455"/>
      <c r="FW31" s="1455"/>
      <c r="FX31" s="1455"/>
      <c r="FY31" s="1455"/>
      <c r="FZ31" s="1455"/>
      <c r="GA31" s="1455"/>
      <c r="GB31" s="1455"/>
      <c r="GC31" s="1455"/>
      <c r="GD31" s="1455"/>
      <c r="GE31" s="1455"/>
      <c r="GF31" s="1455"/>
      <c r="GG31" s="1455"/>
      <c r="GH31" s="1455"/>
      <c r="GI31" s="1455"/>
      <c r="GJ31" s="1455"/>
      <c r="GK31" s="1455"/>
      <c r="GL31" s="1455"/>
      <c r="GM31" s="1455"/>
      <c r="GN31" s="1455"/>
      <c r="GO31" s="1455"/>
      <c r="GP31" s="1455"/>
      <c r="GQ31" s="1455"/>
      <c r="GR31" s="1455"/>
      <c r="GS31" s="1455"/>
      <c r="GT31" s="1455"/>
      <c r="GU31" s="1455"/>
      <c r="GV31" s="1455"/>
      <c r="GW31" s="1455"/>
      <c r="GX31" s="1455"/>
      <c r="GY31" s="1455"/>
      <c r="GZ31" s="1455"/>
      <c r="HA31" s="1455"/>
      <c r="HB31" s="1455"/>
      <c r="HC31" s="1455"/>
      <c r="HD31" s="1455"/>
      <c r="HE31" s="1455"/>
      <c r="HF31" s="1455"/>
      <c r="HG31" s="1455"/>
      <c r="HH31" s="1455"/>
      <c r="HI31" s="1455"/>
      <c r="HJ31" s="1455"/>
      <c r="HK31" s="1455"/>
      <c r="HL31" s="1455"/>
      <c r="HM31" s="1455"/>
      <c r="HN31" s="1455"/>
      <c r="HO31" s="1455"/>
      <c r="HP31" s="1455"/>
      <c r="HQ31" s="1455"/>
      <c r="HR31" s="1455"/>
      <c r="HS31" s="1455"/>
      <c r="HT31" s="1455"/>
      <c r="HU31" s="1455"/>
      <c r="HV31" s="1455"/>
      <c r="HW31" s="1455"/>
      <c r="HX31" s="1455"/>
      <c r="HY31" s="1455"/>
      <c r="HZ31" s="1455"/>
      <c r="IA31" s="1455"/>
      <c r="IB31" s="1455"/>
      <c r="IC31" s="1455"/>
      <c r="ID31" s="1455"/>
      <c r="IE31" s="1455"/>
      <c r="IF31" s="1455"/>
      <c r="IG31" s="1455"/>
      <c r="IH31" s="1455"/>
      <c r="II31" s="1455"/>
      <c r="IJ31" s="1455"/>
      <c r="IK31" s="1455"/>
      <c r="IL31" s="1455"/>
      <c r="IM31" s="1455"/>
      <c r="IN31" s="1455"/>
      <c r="IO31" s="1455"/>
      <c r="IP31" s="1455"/>
      <c r="IQ31" s="1455"/>
      <c r="IR31" s="1455"/>
      <c r="IS31" s="1455"/>
      <c r="IT31" s="1455"/>
      <c r="IU31" s="1455"/>
      <c r="IV31" s="1455"/>
      <c r="IW31" s="1455"/>
      <c r="IX31" s="1455"/>
      <c r="IY31" s="1455"/>
      <c r="IZ31" s="1455"/>
      <c r="JA31" s="1455"/>
      <c r="JB31" s="1455"/>
      <c r="JC31" s="1455"/>
      <c r="JD31" s="1455"/>
      <c r="JE31" s="1455"/>
      <c r="JF31" s="1455"/>
      <c r="JG31" s="1455"/>
      <c r="JH31" s="1455"/>
      <c r="JI31" s="1455"/>
      <c r="JJ31" s="1455"/>
      <c r="JK31" s="1455"/>
      <c r="JL31" s="1455"/>
      <c r="JM31" s="1455"/>
      <c r="JN31" s="1455"/>
      <c r="JO31" s="1455"/>
      <c r="JP31" s="1455"/>
      <c r="JQ31" s="1455"/>
      <c r="JR31" s="1455"/>
      <c r="JS31" s="1455"/>
      <c r="JT31" s="1455"/>
      <c r="JU31" s="1455"/>
      <c r="JV31" s="1455"/>
      <c r="JW31" s="1455"/>
      <c r="JX31" s="1455"/>
      <c r="JY31" s="1455"/>
      <c r="JZ31" s="1455"/>
      <c r="KA31" s="1455"/>
      <c r="KB31" s="1455"/>
      <c r="KC31" s="1455"/>
      <c r="KD31" s="1455"/>
      <c r="KE31" s="1455"/>
      <c r="KF31" s="1455"/>
      <c r="KG31" s="1455"/>
      <c r="KH31" s="1455"/>
      <c r="KI31" s="1455"/>
      <c r="KJ31" s="1455"/>
      <c r="KK31" s="1455"/>
      <c r="KL31" s="1455"/>
      <c r="KM31" s="1455"/>
      <c r="KN31" s="1455"/>
      <c r="KO31" s="1455"/>
      <c r="KP31" s="1455"/>
      <c r="KQ31" s="1455"/>
      <c r="KR31" s="1455"/>
      <c r="KS31" s="1455"/>
      <c r="KT31" s="1455"/>
      <c r="KU31" s="1455"/>
      <c r="KV31" s="1455"/>
      <c r="KW31" s="1455"/>
      <c r="KX31" s="1455"/>
      <c r="KY31" s="1455"/>
      <c r="KZ31" s="1455"/>
      <c r="LA31" s="1455"/>
      <c r="LB31" s="1455"/>
      <c r="LC31" s="1455"/>
      <c r="LD31" s="1455"/>
      <c r="LE31" s="1455"/>
      <c r="LF31" s="1455"/>
      <c r="LG31" s="1455"/>
      <c r="LH31" s="1455"/>
      <c r="LI31" s="1455"/>
      <c r="LJ31" s="1455"/>
      <c r="LK31" s="1455"/>
      <c r="LL31" s="1455"/>
      <c r="LM31" s="1455"/>
      <c r="LN31" s="1455"/>
      <c r="LO31" s="1455"/>
      <c r="LP31" s="1455"/>
      <c r="LQ31" s="1455"/>
      <c r="LR31" s="1455"/>
      <c r="LS31" s="1455"/>
      <c r="LT31" s="1455"/>
      <c r="LU31" s="1455"/>
      <c r="LV31" s="1455"/>
      <c r="LW31" s="1455"/>
      <c r="LX31" s="1455"/>
      <c r="LY31" s="1455"/>
      <c r="LZ31" s="1455"/>
      <c r="MA31" s="1455"/>
      <c r="MB31" s="1455"/>
      <c r="MC31" s="1455"/>
      <c r="MD31" s="1455"/>
      <c r="ME31" s="1455"/>
      <c r="MF31" s="1455"/>
      <c r="MG31" s="1455"/>
      <c r="MH31" s="1455"/>
      <c r="MI31" s="1455"/>
      <c r="MJ31" s="1455"/>
      <c r="MK31" s="1455"/>
      <c r="ML31" s="1455"/>
      <c r="MM31" s="1455"/>
      <c r="MN31" s="1455"/>
      <c r="MO31" s="1455"/>
      <c r="MP31" s="1455"/>
      <c r="MQ31" s="1455"/>
      <c r="MR31" s="1455"/>
      <c r="MS31" s="1455"/>
      <c r="MT31" s="1455"/>
      <c r="MU31" s="1455"/>
      <c r="MV31" s="1455"/>
      <c r="MW31" s="1455"/>
      <c r="MX31" s="1455"/>
      <c r="MY31" s="1455"/>
      <c r="MZ31" s="1455"/>
      <c r="NA31" s="1455"/>
      <c r="NB31" s="1455"/>
      <c r="NC31" s="1455"/>
      <c r="ND31" s="1455"/>
      <c r="NE31" s="1455"/>
      <c r="NF31" s="1455"/>
      <c r="NG31" s="1455"/>
      <c r="NH31" s="1455"/>
      <c r="NI31" s="1455"/>
      <c r="NJ31" s="1455"/>
      <c r="NK31" s="1455"/>
      <c r="NL31" s="1455"/>
      <c r="NM31" s="1455"/>
      <c r="NN31" s="1455"/>
      <c r="NO31" s="1455"/>
      <c r="NP31" s="1455"/>
      <c r="NQ31" s="1455"/>
      <c r="NR31" s="1455"/>
      <c r="NS31" s="1455"/>
      <c r="NT31" s="1455"/>
      <c r="NU31" s="1455"/>
      <c r="NV31" s="1455"/>
      <c r="NW31" s="1455"/>
      <c r="NX31" s="1455"/>
      <c r="NY31" s="1455"/>
      <c r="NZ31" s="1455"/>
      <c r="OA31" s="1455"/>
      <c r="OB31" s="1455"/>
      <c r="OC31" s="1455"/>
      <c r="OD31" s="1455"/>
      <c r="OE31" s="1455"/>
      <c r="OF31" s="1455"/>
      <c r="OG31" s="1455"/>
      <c r="OH31" s="1455"/>
      <c r="OI31" s="1455"/>
      <c r="OJ31" s="1455"/>
      <c r="OK31" s="1455"/>
      <c r="OL31" s="1455"/>
      <c r="OM31" s="1455"/>
      <c r="ON31" s="1455"/>
      <c r="OO31" s="1455"/>
      <c r="OP31" s="1455"/>
      <c r="OQ31" s="1455"/>
      <c r="OR31" s="1455"/>
      <c r="OS31" s="1455"/>
      <c r="OT31" s="1455"/>
      <c r="OU31" s="1455"/>
      <c r="OV31" s="1455"/>
      <c r="OW31" s="1455"/>
      <c r="OX31" s="1455"/>
      <c r="OY31" s="1455"/>
      <c r="OZ31" s="1455"/>
      <c r="PA31" s="1455"/>
      <c r="PB31" s="1455"/>
      <c r="PC31" s="1455"/>
      <c r="PD31" s="1455"/>
      <c r="PE31" s="1455"/>
      <c r="PF31" s="1455"/>
      <c r="PG31" s="1455"/>
      <c r="PH31" s="1455"/>
      <c r="PI31" s="1455"/>
      <c r="PJ31" s="1455"/>
      <c r="PK31" s="1455"/>
      <c r="PL31" s="1455"/>
      <c r="PM31" s="1455"/>
      <c r="PN31" s="1455"/>
      <c r="PO31" s="1455"/>
      <c r="PP31" s="1455"/>
      <c r="PQ31" s="1455"/>
      <c r="PR31" s="1455"/>
      <c r="PS31" s="1455"/>
      <c r="PT31" s="1455"/>
      <c r="PU31" s="1455"/>
      <c r="PV31" s="1455"/>
      <c r="PW31" s="1455"/>
      <c r="PX31" s="1455"/>
      <c r="PY31" s="1455"/>
      <c r="PZ31" s="1455"/>
      <c r="QA31" s="1455"/>
      <c r="QB31" s="1455"/>
      <c r="QC31" s="1455"/>
      <c r="QD31" s="1455"/>
      <c r="QE31" s="1455"/>
      <c r="QF31" s="1455"/>
      <c r="QG31" s="1455"/>
      <c r="QH31" s="1455"/>
      <c r="QI31" s="1455"/>
      <c r="QJ31" s="1455"/>
      <c r="QK31" s="1455"/>
      <c r="QL31" s="1455"/>
      <c r="QM31" s="1455"/>
      <c r="QN31" s="1455"/>
      <c r="QO31" s="1455"/>
      <c r="QP31" s="1455"/>
      <c r="QQ31" s="1455"/>
      <c r="QR31" s="1455"/>
      <c r="QS31" s="1455"/>
      <c r="QT31" s="1455"/>
      <c r="QU31" s="1455"/>
      <c r="QV31" s="1455"/>
      <c r="QW31" s="1455"/>
      <c r="QX31" s="1455"/>
      <c r="QY31" s="1455"/>
      <c r="QZ31" s="1455"/>
      <c r="RA31" s="1455"/>
      <c r="RB31" s="1455"/>
      <c r="RC31" s="1455"/>
      <c r="RD31" s="1455"/>
      <c r="RE31" s="1455"/>
      <c r="RF31" s="1455"/>
      <c r="RG31" s="1455"/>
      <c r="RH31" s="1455"/>
      <c r="RI31" s="1455"/>
      <c r="RJ31" s="1455"/>
      <c r="RK31" s="1455"/>
      <c r="RL31" s="1455"/>
      <c r="RM31" s="1455"/>
      <c r="RN31" s="1455"/>
      <c r="RO31" s="1455"/>
      <c r="RP31" s="1455"/>
      <c r="RQ31" s="1455"/>
      <c r="RR31" s="1455"/>
      <c r="RS31" s="1455"/>
      <c r="RT31" s="1455"/>
      <c r="RU31" s="1455"/>
      <c r="RV31" s="1455"/>
      <c r="RW31" s="1455"/>
      <c r="RX31" s="1455"/>
      <c r="RY31" s="1455"/>
      <c r="RZ31" s="1455"/>
      <c r="SA31" s="1455"/>
      <c r="SB31" s="1455"/>
      <c r="SC31" s="1455"/>
      <c r="SD31" s="1455"/>
      <c r="SE31" s="1455"/>
      <c r="SF31" s="1455"/>
      <c r="SG31" s="1455"/>
      <c r="SH31" s="1455"/>
      <c r="SI31" s="1455"/>
      <c r="SJ31" s="1455"/>
      <c r="SK31" s="1455"/>
      <c r="SL31" s="1455"/>
      <c r="SM31" s="1455"/>
      <c r="SN31" s="1455"/>
      <c r="SO31" s="1455"/>
      <c r="SP31" s="1455"/>
      <c r="SQ31" s="1455"/>
      <c r="SR31" s="1455"/>
      <c r="SS31" s="1455"/>
      <c r="ST31" s="1455"/>
      <c r="SU31" s="1455"/>
      <c r="SV31" s="1455"/>
      <c r="SW31" s="1455"/>
      <c r="SX31" s="1455"/>
      <c r="SY31" s="1455"/>
      <c r="SZ31" s="1455"/>
      <c r="TA31" s="1455"/>
      <c r="TB31" s="1455"/>
      <c r="TC31" s="1455"/>
      <c r="TD31" s="1455"/>
      <c r="TE31" s="1455"/>
      <c r="TF31" s="1455"/>
      <c r="TG31" s="1455"/>
      <c r="TH31" s="1455"/>
      <c r="TI31" s="1455"/>
      <c r="TJ31" s="1455"/>
      <c r="TK31" s="1455"/>
      <c r="TL31" s="1455"/>
      <c r="TM31" s="1455"/>
      <c r="TN31" s="1455"/>
      <c r="TO31" s="1455"/>
      <c r="TP31" s="1455"/>
      <c r="TQ31" s="1455"/>
      <c r="TR31" s="1455"/>
      <c r="TS31" s="1455"/>
      <c r="TT31" s="1455"/>
      <c r="TU31" s="1455"/>
      <c r="TV31" s="1455"/>
      <c r="TW31" s="1455"/>
      <c r="TX31" s="1455"/>
      <c r="TY31" s="1455"/>
      <c r="TZ31" s="1455"/>
      <c r="UA31" s="1455"/>
      <c r="UB31" s="1455"/>
      <c r="UC31" s="1455"/>
      <c r="UD31" s="1455"/>
      <c r="UE31" s="1455"/>
      <c r="UF31" s="1455"/>
      <c r="UG31" s="1455"/>
      <c r="UH31" s="1455"/>
      <c r="UI31" s="1455"/>
      <c r="UJ31" s="1455"/>
      <c r="UK31" s="1455"/>
      <c r="UL31" s="1455"/>
      <c r="UM31" s="1455"/>
      <c r="UN31" s="1455"/>
      <c r="UO31" s="1455"/>
      <c r="UP31" s="1455"/>
      <c r="UQ31" s="1455"/>
      <c r="UR31" s="1455"/>
      <c r="US31" s="1455"/>
      <c r="UT31" s="1455"/>
      <c r="UU31" s="1455"/>
      <c r="UV31" s="1455"/>
      <c r="UW31" s="1455"/>
      <c r="UX31" s="1455"/>
      <c r="UY31" s="1455"/>
      <c r="UZ31" s="1455"/>
      <c r="VA31" s="1455"/>
      <c r="VB31" s="1455"/>
      <c r="VC31" s="1455"/>
      <c r="VD31" s="1455"/>
      <c r="VE31" s="1455"/>
      <c r="VF31" s="1455"/>
      <c r="VG31" s="1455"/>
      <c r="VH31" s="1455"/>
      <c r="VI31" s="1455"/>
      <c r="VJ31" s="1455"/>
      <c r="VK31" s="1455"/>
      <c r="VL31" s="1455"/>
      <c r="VM31" s="1455"/>
      <c r="VN31" s="1455"/>
      <c r="VO31" s="1455"/>
      <c r="VP31" s="1455"/>
      <c r="VQ31" s="1455"/>
      <c r="VR31" s="1455"/>
      <c r="VS31" s="1455"/>
      <c r="VT31" s="1455"/>
      <c r="VU31" s="1455"/>
      <c r="VV31" s="1455"/>
      <c r="VW31" s="1455"/>
      <c r="VX31" s="1455"/>
      <c r="VY31" s="1455"/>
      <c r="VZ31" s="1455"/>
      <c r="WA31" s="1455"/>
      <c r="WB31" s="1455"/>
      <c r="WC31" s="1455"/>
      <c r="WD31" s="1455"/>
      <c r="WE31" s="1455"/>
      <c r="WF31" s="1455"/>
      <c r="WG31" s="1455"/>
      <c r="WH31" s="1455"/>
      <c r="WI31" s="1455"/>
      <c r="WJ31" s="1455"/>
      <c r="WK31" s="1455"/>
      <c r="WL31" s="1455"/>
      <c r="WM31" s="1455"/>
      <c r="WN31" s="1455"/>
      <c r="WO31" s="1455"/>
      <c r="WP31" s="1455"/>
      <c r="WQ31" s="1455"/>
      <c r="WR31" s="1455"/>
      <c r="WS31" s="1455"/>
      <c r="WT31" s="1455"/>
      <c r="WU31" s="1455"/>
      <c r="WV31" s="1455"/>
      <c r="WW31" s="1455"/>
      <c r="WX31" s="1455"/>
      <c r="WY31" s="1455"/>
      <c r="WZ31" s="1455"/>
      <c r="XA31" s="1455"/>
      <c r="XB31" s="1455"/>
      <c r="XC31" s="1455"/>
      <c r="XD31" s="1455"/>
      <c r="XE31" s="1455"/>
      <c r="XF31" s="1455"/>
      <c r="XG31" s="1455"/>
      <c r="XH31" s="1455"/>
      <c r="XI31" s="1455"/>
      <c r="XJ31" s="1455"/>
      <c r="XK31" s="1455"/>
      <c r="XL31" s="1455"/>
      <c r="XM31" s="1455"/>
      <c r="XN31" s="1455"/>
      <c r="XO31" s="1455"/>
      <c r="XP31" s="1455"/>
      <c r="XQ31" s="1455"/>
      <c r="XR31" s="1455"/>
      <c r="XS31" s="1455"/>
      <c r="XT31" s="1455"/>
      <c r="XU31" s="1455"/>
      <c r="XV31" s="1455"/>
      <c r="XW31" s="1455"/>
      <c r="XX31" s="1455"/>
      <c r="XY31" s="1455"/>
      <c r="XZ31" s="1455"/>
      <c r="YA31" s="1455"/>
      <c r="YB31" s="1455"/>
      <c r="YC31" s="1455"/>
      <c r="YD31" s="1455"/>
      <c r="YE31" s="1455"/>
      <c r="YF31" s="1455"/>
      <c r="YG31" s="1455"/>
      <c r="YH31" s="1455"/>
      <c r="YI31" s="1455"/>
      <c r="YJ31" s="1455"/>
      <c r="YK31" s="1455"/>
      <c r="YL31" s="1455"/>
      <c r="YM31" s="1455"/>
      <c r="YN31" s="1455"/>
      <c r="YO31" s="1455"/>
      <c r="YP31" s="1455"/>
      <c r="YQ31" s="1455"/>
      <c r="YR31" s="1455"/>
      <c r="YS31" s="1455"/>
      <c r="YT31" s="1455"/>
      <c r="YU31" s="1455"/>
      <c r="YV31" s="1455"/>
      <c r="YW31" s="1455"/>
      <c r="YX31" s="1455"/>
      <c r="YY31" s="1455"/>
      <c r="YZ31" s="1455"/>
      <c r="ZA31" s="1455"/>
      <c r="ZB31" s="1455"/>
      <c r="ZC31" s="1455"/>
      <c r="ZD31" s="1455"/>
      <c r="ZE31" s="1455"/>
      <c r="ZF31" s="1455"/>
      <c r="ZG31" s="1455"/>
      <c r="ZH31" s="1455"/>
      <c r="ZI31" s="1455"/>
      <c r="ZJ31" s="1455"/>
      <c r="ZK31" s="1455"/>
      <c r="ZL31" s="1455"/>
      <c r="ZM31" s="1455"/>
      <c r="ZN31" s="1455"/>
      <c r="ZO31" s="1455"/>
      <c r="ZP31" s="1455"/>
      <c r="ZQ31" s="1455"/>
      <c r="ZR31" s="1455"/>
      <c r="ZS31" s="1455"/>
      <c r="ZT31" s="1455"/>
      <c r="ZU31" s="1455"/>
      <c r="ZV31" s="1455"/>
      <c r="ZW31" s="1455"/>
      <c r="ZX31" s="1455"/>
      <c r="ZY31" s="1455"/>
      <c r="ZZ31" s="1455"/>
      <c r="AAA31" s="1455"/>
      <c r="AAB31" s="1455"/>
      <c r="AAC31" s="1455"/>
      <c r="AAD31" s="1455"/>
      <c r="AAE31" s="1455"/>
      <c r="AAF31" s="1455"/>
      <c r="AAG31" s="1455"/>
      <c r="AAH31" s="1455"/>
      <c r="AAI31" s="1455"/>
      <c r="AAJ31" s="1455"/>
      <c r="AAK31" s="1455"/>
      <c r="AAL31" s="1455"/>
      <c r="AAM31" s="1455"/>
      <c r="AAN31" s="1455"/>
      <c r="AAO31" s="1455"/>
      <c r="AAP31" s="1455"/>
      <c r="AAQ31" s="1455"/>
      <c r="AAR31" s="1455"/>
      <c r="AAS31" s="1455"/>
      <c r="AAT31" s="1455"/>
      <c r="AAU31" s="1455"/>
      <c r="AAV31" s="1455"/>
      <c r="AAW31" s="1455"/>
      <c r="AAX31" s="1455"/>
      <c r="AAY31" s="1455"/>
      <c r="AAZ31" s="1455"/>
      <c r="ABA31" s="1455"/>
      <c r="ABB31" s="1455"/>
      <c r="ABC31" s="1455"/>
      <c r="ABD31" s="1455"/>
      <c r="ABE31" s="1455"/>
      <c r="ABF31" s="1455"/>
      <c r="ABG31" s="1455"/>
      <c r="ABH31" s="1455"/>
      <c r="ABI31" s="1455"/>
      <c r="ABJ31" s="1455"/>
      <c r="ABK31" s="1455"/>
      <c r="ABL31" s="1455"/>
      <c r="ABM31" s="1455"/>
      <c r="ABN31" s="1455"/>
      <c r="ABO31" s="1455"/>
      <c r="ABP31" s="1455"/>
      <c r="ABQ31" s="1455"/>
      <c r="ABR31" s="1455"/>
      <c r="ABS31" s="1455"/>
      <c r="ABT31" s="1455"/>
      <c r="ABU31" s="1455"/>
      <c r="ABV31" s="1455"/>
      <c r="ABW31" s="1455"/>
      <c r="ABX31" s="1455"/>
      <c r="ABY31" s="1455"/>
      <c r="ABZ31" s="1455"/>
      <c r="ACA31" s="1455"/>
      <c r="ACB31" s="1455"/>
      <c r="ACC31" s="1455"/>
      <c r="ACD31" s="1455"/>
      <c r="ACE31" s="1455"/>
      <c r="ACF31" s="1455"/>
      <c r="ACG31" s="1455"/>
      <c r="ACH31" s="1455"/>
      <c r="ACI31" s="1455"/>
      <c r="ACJ31" s="1455"/>
      <c r="ACK31" s="1455"/>
      <c r="ACL31" s="1455"/>
      <c r="ACM31" s="1455"/>
      <c r="ACN31" s="1455"/>
      <c r="ACO31" s="1455"/>
      <c r="ACP31" s="1455"/>
      <c r="ACQ31" s="1455"/>
      <c r="ACR31" s="1455"/>
      <c r="ACS31" s="1455"/>
      <c r="ACT31" s="1455"/>
      <c r="ACU31" s="1455"/>
      <c r="ACV31" s="1455"/>
      <c r="ACW31" s="1455"/>
      <c r="ACX31" s="1455"/>
      <c r="ACY31" s="1455"/>
      <c r="ACZ31" s="1455"/>
      <c r="ADA31" s="1455"/>
      <c r="ADB31" s="1455"/>
      <c r="ADC31" s="1455"/>
      <c r="ADD31" s="1455"/>
      <c r="ADE31" s="1455"/>
      <c r="ADF31" s="1455"/>
      <c r="ADG31" s="1455"/>
      <c r="ADH31" s="1455"/>
      <c r="ADI31" s="1455"/>
      <c r="ADJ31" s="1455"/>
      <c r="ADK31" s="1455"/>
      <c r="ADL31" s="1455"/>
      <c r="ADM31" s="1455"/>
      <c r="ADN31" s="1455"/>
      <c r="ADO31" s="1455"/>
      <c r="ADP31" s="1455"/>
      <c r="ADQ31" s="1455"/>
      <c r="ADR31" s="1455"/>
      <c r="ADS31" s="1455"/>
      <c r="ADT31" s="1455"/>
      <c r="ADU31" s="1455"/>
      <c r="ADV31" s="1455"/>
      <c r="ADW31" s="1455"/>
      <c r="ADX31" s="1455"/>
      <c r="ADY31" s="1455"/>
      <c r="ADZ31" s="1455"/>
      <c r="AEA31" s="1455"/>
      <c r="AEB31" s="1455"/>
      <c r="AEC31" s="1455"/>
      <c r="AED31" s="1455"/>
      <c r="AEE31" s="1455"/>
      <c r="AEF31" s="1455"/>
      <c r="AEG31" s="1455"/>
      <c r="AEH31" s="1455"/>
      <c r="AEI31" s="1455"/>
      <c r="AEJ31" s="1455"/>
      <c r="AEK31" s="1455"/>
      <c r="AEL31" s="1455"/>
      <c r="AEM31" s="1455"/>
      <c r="AEN31" s="1455"/>
      <c r="AEO31" s="1455"/>
      <c r="AEP31" s="1455"/>
      <c r="AEQ31" s="1455"/>
      <c r="AER31" s="1455"/>
      <c r="AES31" s="1455"/>
      <c r="AET31" s="1455"/>
      <c r="AEU31" s="1455"/>
      <c r="AEV31" s="1455"/>
      <c r="AEW31" s="1455"/>
      <c r="AEX31" s="1455"/>
      <c r="AEY31" s="1455"/>
      <c r="AEZ31" s="1455"/>
      <c r="AFA31" s="1455"/>
      <c r="AFB31" s="1455"/>
      <c r="AFC31" s="1455"/>
      <c r="AFD31" s="1455"/>
      <c r="AFE31" s="1455"/>
      <c r="AFF31" s="1455"/>
      <c r="AFG31" s="1455"/>
      <c r="AFH31" s="1455"/>
      <c r="AFI31" s="1455"/>
      <c r="AFJ31" s="1455"/>
      <c r="AFK31" s="1455"/>
      <c r="AFL31" s="1455"/>
      <c r="AFM31" s="1455"/>
      <c r="AFN31" s="1455"/>
      <c r="AFO31" s="1455"/>
      <c r="AFP31" s="1455"/>
      <c r="AFQ31" s="1455"/>
      <c r="AFR31" s="1455"/>
      <c r="AFS31" s="1455"/>
      <c r="AFT31" s="1455"/>
      <c r="AFU31" s="1455"/>
      <c r="AFV31" s="1455"/>
      <c r="AFW31" s="1455"/>
      <c r="AFX31" s="1455"/>
      <c r="AFY31" s="1455"/>
      <c r="AFZ31" s="1455"/>
      <c r="AGA31" s="1455"/>
      <c r="AGB31" s="1455"/>
      <c r="AGC31" s="1455"/>
      <c r="AGD31" s="1455"/>
      <c r="AGE31" s="1455"/>
      <c r="AGF31" s="1455"/>
      <c r="AGG31" s="1455"/>
      <c r="AGH31" s="1455"/>
      <c r="AGI31" s="1455"/>
      <c r="AGJ31" s="1455"/>
      <c r="AGK31" s="1455"/>
      <c r="AGL31" s="1455"/>
      <c r="AGM31" s="1455"/>
      <c r="AGN31" s="1455"/>
      <c r="AGO31" s="1455"/>
      <c r="AGP31" s="1455"/>
      <c r="AGQ31" s="1455"/>
      <c r="AGR31" s="1455"/>
      <c r="AGS31" s="1455"/>
      <c r="AGT31" s="1455"/>
      <c r="AGU31" s="1455"/>
      <c r="AGV31" s="1455"/>
      <c r="AGW31" s="1455"/>
      <c r="AGX31" s="1455"/>
      <c r="AGY31" s="1455"/>
      <c r="AGZ31" s="1455"/>
      <c r="AHA31" s="1455"/>
      <c r="AHB31" s="1455"/>
      <c r="AHC31" s="1455"/>
      <c r="AHD31" s="1455"/>
      <c r="AHE31" s="1455"/>
      <c r="AHF31" s="1455"/>
      <c r="AHG31" s="1455"/>
      <c r="AHH31" s="1455"/>
      <c r="AHI31" s="1455"/>
      <c r="AHJ31" s="1455"/>
      <c r="AHK31" s="1455"/>
      <c r="AHL31" s="1455"/>
      <c r="AHM31" s="1455"/>
      <c r="AHN31" s="1455"/>
      <c r="AHO31" s="1455"/>
      <c r="AHP31" s="1455"/>
      <c r="AHQ31" s="1455"/>
      <c r="AHR31" s="1455"/>
      <c r="AHS31" s="1455"/>
      <c r="AHT31" s="1455"/>
      <c r="AHU31" s="1455"/>
      <c r="AHV31" s="1455"/>
      <c r="AHW31" s="1455"/>
      <c r="AHX31" s="1455"/>
      <c r="AHY31" s="1455"/>
      <c r="AHZ31" s="1455"/>
      <c r="AIA31" s="1455"/>
      <c r="AIB31" s="1455"/>
      <c r="AIC31" s="1455"/>
      <c r="AID31" s="1455"/>
      <c r="AIE31" s="1455"/>
      <c r="AIF31" s="1455"/>
      <c r="AIG31" s="1455"/>
      <c r="AIH31" s="1455"/>
      <c r="AII31" s="1455"/>
      <c r="AIJ31" s="1455"/>
      <c r="AIK31" s="1455"/>
      <c r="AIL31" s="1455"/>
      <c r="AIM31" s="1455"/>
      <c r="AIN31" s="1455"/>
      <c r="AIO31" s="1455"/>
      <c r="AIP31" s="1455"/>
      <c r="AIQ31" s="1455"/>
      <c r="AIR31" s="1455"/>
      <c r="AIS31" s="1455"/>
      <c r="AIT31" s="1455"/>
      <c r="AIU31" s="1455"/>
      <c r="AIV31" s="1455"/>
      <c r="AIW31" s="1455"/>
      <c r="AIX31" s="1455"/>
      <c r="AIY31" s="1455"/>
      <c r="AIZ31" s="1455"/>
      <c r="AJA31" s="1455"/>
      <c r="AJB31" s="1455"/>
      <c r="AJC31" s="1455"/>
      <c r="AJD31" s="1455"/>
      <c r="AJE31" s="1455"/>
      <c r="AJF31" s="1455"/>
      <c r="AJG31" s="1455"/>
      <c r="AJH31" s="1455"/>
      <c r="AJI31" s="1455"/>
      <c r="AJJ31" s="1455"/>
      <c r="AJK31" s="1455"/>
      <c r="AJL31" s="1455"/>
      <c r="AJM31" s="1455"/>
      <c r="AJN31" s="1455"/>
      <c r="AJO31" s="1455"/>
      <c r="AJP31" s="1455"/>
      <c r="AJQ31" s="1455"/>
      <c r="AJR31" s="1455"/>
      <c r="AJS31" s="1455"/>
      <c r="AJT31" s="1455"/>
      <c r="AJU31" s="1455"/>
      <c r="AJV31" s="1455"/>
      <c r="AJW31" s="1455"/>
      <c r="AJX31" s="1455"/>
      <c r="AJY31" s="1455"/>
      <c r="AJZ31" s="1455"/>
      <c r="AKA31" s="1455"/>
      <c r="AKB31" s="1455"/>
      <c r="AKC31" s="1455"/>
      <c r="AKD31" s="1455"/>
      <c r="AKE31" s="1455"/>
      <c r="AKF31" s="1455"/>
    </row>
    <row r="32" spans="1:968" s="685" customFormat="1">
      <c r="A32" s="761"/>
      <c r="B32" s="764" t="s">
        <v>155</v>
      </c>
      <c r="C32" s="763"/>
      <c r="D32" s="744"/>
      <c r="E32" s="744"/>
      <c r="F32" s="744"/>
      <c r="G32" s="765"/>
      <c r="H32" s="711"/>
      <c r="I32" s="711"/>
      <c r="J32" s="712"/>
      <c r="K32" s="713"/>
      <c r="L32" s="766">
        <v>780</v>
      </c>
      <c r="M32" s="714">
        <f t="shared" si="11"/>
        <v>780</v>
      </c>
      <c r="N32" s="714">
        <v>0</v>
      </c>
      <c r="O32" s="714">
        <f t="shared" si="12"/>
        <v>723.56215213358064</v>
      </c>
      <c r="P32" s="714">
        <f t="shared" si="13"/>
        <v>723.56215213358064</v>
      </c>
      <c r="Q32" s="705"/>
      <c r="R32" s="1380"/>
      <c r="S32" s="745"/>
      <c r="T32" s="745"/>
      <c r="U32" s="745"/>
      <c r="W32" s="1455"/>
      <c r="X32" s="1455"/>
      <c r="Y32" s="1455"/>
      <c r="Z32" s="1455"/>
      <c r="AA32" s="1455"/>
      <c r="AB32" s="1455"/>
      <c r="AC32" s="1455"/>
      <c r="AD32" s="1455"/>
      <c r="AE32" s="1455"/>
      <c r="AF32" s="1455"/>
      <c r="AG32" s="1455"/>
      <c r="AH32" s="1455"/>
      <c r="AI32" s="1455"/>
      <c r="AJ32" s="1455"/>
      <c r="AK32" s="1455"/>
      <c r="AL32" s="1455"/>
      <c r="AM32" s="1455"/>
      <c r="AN32" s="1455"/>
      <c r="AO32" s="1455"/>
      <c r="AP32" s="1455"/>
      <c r="AQ32" s="1455"/>
      <c r="AR32" s="1455"/>
      <c r="AS32" s="1455"/>
      <c r="AT32" s="1455"/>
      <c r="AU32" s="1455"/>
      <c r="AV32" s="1455"/>
      <c r="AW32" s="1455"/>
      <c r="AX32" s="1455"/>
      <c r="AY32" s="1455"/>
      <c r="AZ32" s="1455"/>
      <c r="BA32" s="1455"/>
      <c r="BB32" s="1455"/>
      <c r="BC32" s="1455"/>
      <c r="BD32" s="1455"/>
      <c r="BE32" s="1455"/>
      <c r="BF32" s="1455"/>
      <c r="BG32" s="1455"/>
      <c r="BH32" s="1455"/>
      <c r="BI32" s="1455"/>
      <c r="BJ32" s="1455"/>
      <c r="BK32" s="1455"/>
      <c r="BL32" s="1455"/>
      <c r="BM32" s="1455"/>
      <c r="BN32" s="1455"/>
      <c r="BO32" s="1455"/>
      <c r="BP32" s="1455"/>
      <c r="BQ32" s="1455"/>
      <c r="BR32" s="1455"/>
      <c r="BS32" s="1455"/>
      <c r="BT32" s="1455"/>
      <c r="BU32" s="1455"/>
      <c r="BV32" s="1455"/>
      <c r="BW32" s="1455"/>
      <c r="BX32" s="1455"/>
      <c r="BY32" s="1455"/>
      <c r="BZ32" s="1455"/>
      <c r="CA32" s="1455"/>
      <c r="CB32" s="1455"/>
      <c r="CC32" s="1455"/>
      <c r="CD32" s="1455"/>
      <c r="CE32" s="1455"/>
      <c r="CF32" s="1455"/>
      <c r="CG32" s="1455"/>
      <c r="CH32" s="1455"/>
      <c r="CI32" s="1455"/>
      <c r="CJ32" s="1455"/>
      <c r="CK32" s="1455"/>
      <c r="CL32" s="1455"/>
      <c r="CM32" s="1455"/>
      <c r="CN32" s="1455"/>
      <c r="CO32" s="1455"/>
      <c r="CP32" s="1455"/>
      <c r="CQ32" s="1455"/>
      <c r="CR32" s="1455"/>
      <c r="CS32" s="1455"/>
      <c r="CT32" s="1455"/>
      <c r="CU32" s="1455"/>
      <c r="CV32" s="1455"/>
      <c r="CW32" s="1455"/>
      <c r="CX32" s="1455"/>
      <c r="CY32" s="1455"/>
      <c r="CZ32" s="1455"/>
      <c r="DA32" s="1455"/>
      <c r="DB32" s="1455"/>
      <c r="DC32" s="1455"/>
      <c r="DD32" s="1455"/>
      <c r="DE32" s="1455"/>
      <c r="DF32" s="1455"/>
      <c r="DG32" s="1455"/>
      <c r="DH32" s="1455"/>
      <c r="DI32" s="1455"/>
      <c r="DJ32" s="1455"/>
      <c r="DK32" s="1455"/>
      <c r="DL32" s="1455"/>
      <c r="DM32" s="1455"/>
      <c r="DN32" s="1455"/>
      <c r="DO32" s="1455"/>
      <c r="DP32" s="1455"/>
      <c r="DQ32" s="1455"/>
      <c r="DR32" s="1455"/>
      <c r="DS32" s="1455"/>
      <c r="DT32" s="1455"/>
      <c r="DU32" s="1455"/>
      <c r="DV32" s="1455"/>
      <c r="DW32" s="1455"/>
      <c r="DX32" s="1455"/>
      <c r="DY32" s="1455"/>
      <c r="DZ32" s="1455"/>
      <c r="EA32" s="1455"/>
      <c r="EB32" s="1455"/>
      <c r="EC32" s="1455"/>
      <c r="ED32" s="1455"/>
      <c r="EE32" s="1455"/>
      <c r="EF32" s="1455"/>
      <c r="EG32" s="1455"/>
      <c r="EH32" s="1455"/>
      <c r="EI32" s="1455"/>
      <c r="EJ32" s="1455"/>
      <c r="EK32" s="1455"/>
      <c r="EL32" s="1455"/>
      <c r="EM32" s="1455"/>
      <c r="EN32" s="1455"/>
      <c r="EO32" s="1455"/>
      <c r="EP32" s="1455"/>
      <c r="EQ32" s="1455"/>
      <c r="ER32" s="1455"/>
      <c r="ES32" s="1455"/>
      <c r="ET32" s="1455"/>
      <c r="EU32" s="1455"/>
      <c r="EV32" s="1455"/>
      <c r="EW32" s="1455"/>
      <c r="EX32" s="1455"/>
      <c r="EY32" s="1455"/>
      <c r="EZ32" s="1455"/>
      <c r="FA32" s="1455"/>
      <c r="FB32" s="1455"/>
      <c r="FC32" s="1455"/>
      <c r="FD32" s="1455"/>
      <c r="FE32" s="1455"/>
      <c r="FF32" s="1455"/>
      <c r="FG32" s="1455"/>
      <c r="FH32" s="1455"/>
      <c r="FI32" s="1455"/>
      <c r="FJ32" s="1455"/>
      <c r="FK32" s="1455"/>
      <c r="FL32" s="1455"/>
      <c r="FM32" s="1455"/>
      <c r="FN32" s="1455"/>
      <c r="FO32" s="1455"/>
      <c r="FP32" s="1455"/>
      <c r="FQ32" s="1455"/>
      <c r="FR32" s="1455"/>
      <c r="FS32" s="1455"/>
      <c r="FT32" s="1455"/>
      <c r="FU32" s="1455"/>
      <c r="FV32" s="1455"/>
      <c r="FW32" s="1455"/>
      <c r="FX32" s="1455"/>
      <c r="FY32" s="1455"/>
      <c r="FZ32" s="1455"/>
      <c r="GA32" s="1455"/>
      <c r="GB32" s="1455"/>
      <c r="GC32" s="1455"/>
      <c r="GD32" s="1455"/>
      <c r="GE32" s="1455"/>
      <c r="GF32" s="1455"/>
      <c r="GG32" s="1455"/>
      <c r="GH32" s="1455"/>
      <c r="GI32" s="1455"/>
      <c r="GJ32" s="1455"/>
      <c r="GK32" s="1455"/>
      <c r="GL32" s="1455"/>
      <c r="GM32" s="1455"/>
      <c r="GN32" s="1455"/>
      <c r="GO32" s="1455"/>
      <c r="GP32" s="1455"/>
      <c r="GQ32" s="1455"/>
      <c r="GR32" s="1455"/>
      <c r="GS32" s="1455"/>
      <c r="GT32" s="1455"/>
      <c r="GU32" s="1455"/>
      <c r="GV32" s="1455"/>
      <c r="GW32" s="1455"/>
      <c r="GX32" s="1455"/>
      <c r="GY32" s="1455"/>
      <c r="GZ32" s="1455"/>
      <c r="HA32" s="1455"/>
      <c r="HB32" s="1455"/>
      <c r="HC32" s="1455"/>
      <c r="HD32" s="1455"/>
      <c r="HE32" s="1455"/>
      <c r="HF32" s="1455"/>
      <c r="HG32" s="1455"/>
      <c r="HH32" s="1455"/>
      <c r="HI32" s="1455"/>
      <c r="HJ32" s="1455"/>
      <c r="HK32" s="1455"/>
      <c r="HL32" s="1455"/>
      <c r="HM32" s="1455"/>
      <c r="HN32" s="1455"/>
      <c r="HO32" s="1455"/>
      <c r="HP32" s="1455"/>
      <c r="HQ32" s="1455"/>
      <c r="HR32" s="1455"/>
      <c r="HS32" s="1455"/>
      <c r="HT32" s="1455"/>
      <c r="HU32" s="1455"/>
      <c r="HV32" s="1455"/>
      <c r="HW32" s="1455"/>
      <c r="HX32" s="1455"/>
      <c r="HY32" s="1455"/>
      <c r="HZ32" s="1455"/>
      <c r="IA32" s="1455"/>
      <c r="IB32" s="1455"/>
      <c r="IC32" s="1455"/>
      <c r="ID32" s="1455"/>
      <c r="IE32" s="1455"/>
      <c r="IF32" s="1455"/>
      <c r="IG32" s="1455"/>
      <c r="IH32" s="1455"/>
      <c r="II32" s="1455"/>
      <c r="IJ32" s="1455"/>
      <c r="IK32" s="1455"/>
      <c r="IL32" s="1455"/>
      <c r="IM32" s="1455"/>
      <c r="IN32" s="1455"/>
      <c r="IO32" s="1455"/>
      <c r="IP32" s="1455"/>
      <c r="IQ32" s="1455"/>
      <c r="IR32" s="1455"/>
      <c r="IS32" s="1455"/>
      <c r="IT32" s="1455"/>
      <c r="IU32" s="1455"/>
      <c r="IV32" s="1455"/>
      <c r="IW32" s="1455"/>
      <c r="IX32" s="1455"/>
      <c r="IY32" s="1455"/>
      <c r="IZ32" s="1455"/>
      <c r="JA32" s="1455"/>
      <c r="JB32" s="1455"/>
      <c r="JC32" s="1455"/>
      <c r="JD32" s="1455"/>
      <c r="JE32" s="1455"/>
      <c r="JF32" s="1455"/>
      <c r="JG32" s="1455"/>
      <c r="JH32" s="1455"/>
      <c r="JI32" s="1455"/>
      <c r="JJ32" s="1455"/>
      <c r="JK32" s="1455"/>
      <c r="JL32" s="1455"/>
      <c r="JM32" s="1455"/>
      <c r="JN32" s="1455"/>
      <c r="JO32" s="1455"/>
      <c r="JP32" s="1455"/>
      <c r="JQ32" s="1455"/>
      <c r="JR32" s="1455"/>
      <c r="JS32" s="1455"/>
      <c r="JT32" s="1455"/>
      <c r="JU32" s="1455"/>
      <c r="JV32" s="1455"/>
      <c r="JW32" s="1455"/>
      <c r="JX32" s="1455"/>
      <c r="JY32" s="1455"/>
      <c r="JZ32" s="1455"/>
      <c r="KA32" s="1455"/>
      <c r="KB32" s="1455"/>
      <c r="KC32" s="1455"/>
      <c r="KD32" s="1455"/>
      <c r="KE32" s="1455"/>
      <c r="KF32" s="1455"/>
      <c r="KG32" s="1455"/>
      <c r="KH32" s="1455"/>
      <c r="KI32" s="1455"/>
      <c r="KJ32" s="1455"/>
      <c r="KK32" s="1455"/>
      <c r="KL32" s="1455"/>
      <c r="KM32" s="1455"/>
      <c r="KN32" s="1455"/>
      <c r="KO32" s="1455"/>
      <c r="KP32" s="1455"/>
      <c r="KQ32" s="1455"/>
      <c r="KR32" s="1455"/>
      <c r="KS32" s="1455"/>
      <c r="KT32" s="1455"/>
      <c r="KU32" s="1455"/>
      <c r="KV32" s="1455"/>
      <c r="KW32" s="1455"/>
      <c r="KX32" s="1455"/>
      <c r="KY32" s="1455"/>
      <c r="KZ32" s="1455"/>
      <c r="LA32" s="1455"/>
      <c r="LB32" s="1455"/>
      <c r="LC32" s="1455"/>
      <c r="LD32" s="1455"/>
      <c r="LE32" s="1455"/>
      <c r="LF32" s="1455"/>
      <c r="LG32" s="1455"/>
      <c r="LH32" s="1455"/>
      <c r="LI32" s="1455"/>
      <c r="LJ32" s="1455"/>
      <c r="LK32" s="1455"/>
      <c r="LL32" s="1455"/>
      <c r="LM32" s="1455"/>
      <c r="LN32" s="1455"/>
      <c r="LO32" s="1455"/>
      <c r="LP32" s="1455"/>
      <c r="LQ32" s="1455"/>
      <c r="LR32" s="1455"/>
      <c r="LS32" s="1455"/>
      <c r="LT32" s="1455"/>
      <c r="LU32" s="1455"/>
      <c r="LV32" s="1455"/>
      <c r="LW32" s="1455"/>
      <c r="LX32" s="1455"/>
      <c r="LY32" s="1455"/>
      <c r="LZ32" s="1455"/>
      <c r="MA32" s="1455"/>
      <c r="MB32" s="1455"/>
      <c r="MC32" s="1455"/>
      <c r="MD32" s="1455"/>
      <c r="ME32" s="1455"/>
      <c r="MF32" s="1455"/>
      <c r="MG32" s="1455"/>
      <c r="MH32" s="1455"/>
      <c r="MI32" s="1455"/>
      <c r="MJ32" s="1455"/>
      <c r="MK32" s="1455"/>
      <c r="ML32" s="1455"/>
      <c r="MM32" s="1455"/>
      <c r="MN32" s="1455"/>
      <c r="MO32" s="1455"/>
      <c r="MP32" s="1455"/>
      <c r="MQ32" s="1455"/>
      <c r="MR32" s="1455"/>
      <c r="MS32" s="1455"/>
      <c r="MT32" s="1455"/>
      <c r="MU32" s="1455"/>
      <c r="MV32" s="1455"/>
      <c r="MW32" s="1455"/>
      <c r="MX32" s="1455"/>
      <c r="MY32" s="1455"/>
      <c r="MZ32" s="1455"/>
      <c r="NA32" s="1455"/>
      <c r="NB32" s="1455"/>
      <c r="NC32" s="1455"/>
      <c r="ND32" s="1455"/>
      <c r="NE32" s="1455"/>
      <c r="NF32" s="1455"/>
      <c r="NG32" s="1455"/>
      <c r="NH32" s="1455"/>
      <c r="NI32" s="1455"/>
      <c r="NJ32" s="1455"/>
      <c r="NK32" s="1455"/>
      <c r="NL32" s="1455"/>
      <c r="NM32" s="1455"/>
      <c r="NN32" s="1455"/>
      <c r="NO32" s="1455"/>
      <c r="NP32" s="1455"/>
      <c r="NQ32" s="1455"/>
      <c r="NR32" s="1455"/>
      <c r="NS32" s="1455"/>
      <c r="NT32" s="1455"/>
      <c r="NU32" s="1455"/>
      <c r="NV32" s="1455"/>
      <c r="NW32" s="1455"/>
      <c r="NX32" s="1455"/>
      <c r="NY32" s="1455"/>
      <c r="NZ32" s="1455"/>
      <c r="OA32" s="1455"/>
      <c r="OB32" s="1455"/>
      <c r="OC32" s="1455"/>
      <c r="OD32" s="1455"/>
      <c r="OE32" s="1455"/>
      <c r="OF32" s="1455"/>
      <c r="OG32" s="1455"/>
      <c r="OH32" s="1455"/>
      <c r="OI32" s="1455"/>
      <c r="OJ32" s="1455"/>
      <c r="OK32" s="1455"/>
      <c r="OL32" s="1455"/>
      <c r="OM32" s="1455"/>
      <c r="ON32" s="1455"/>
      <c r="OO32" s="1455"/>
      <c r="OP32" s="1455"/>
      <c r="OQ32" s="1455"/>
      <c r="OR32" s="1455"/>
      <c r="OS32" s="1455"/>
      <c r="OT32" s="1455"/>
      <c r="OU32" s="1455"/>
      <c r="OV32" s="1455"/>
      <c r="OW32" s="1455"/>
      <c r="OX32" s="1455"/>
      <c r="OY32" s="1455"/>
      <c r="OZ32" s="1455"/>
      <c r="PA32" s="1455"/>
      <c r="PB32" s="1455"/>
      <c r="PC32" s="1455"/>
      <c r="PD32" s="1455"/>
      <c r="PE32" s="1455"/>
      <c r="PF32" s="1455"/>
      <c r="PG32" s="1455"/>
      <c r="PH32" s="1455"/>
      <c r="PI32" s="1455"/>
      <c r="PJ32" s="1455"/>
      <c r="PK32" s="1455"/>
      <c r="PL32" s="1455"/>
      <c r="PM32" s="1455"/>
      <c r="PN32" s="1455"/>
      <c r="PO32" s="1455"/>
      <c r="PP32" s="1455"/>
      <c r="PQ32" s="1455"/>
      <c r="PR32" s="1455"/>
      <c r="PS32" s="1455"/>
      <c r="PT32" s="1455"/>
      <c r="PU32" s="1455"/>
      <c r="PV32" s="1455"/>
      <c r="PW32" s="1455"/>
      <c r="PX32" s="1455"/>
      <c r="PY32" s="1455"/>
      <c r="PZ32" s="1455"/>
      <c r="QA32" s="1455"/>
      <c r="QB32" s="1455"/>
      <c r="QC32" s="1455"/>
      <c r="QD32" s="1455"/>
      <c r="QE32" s="1455"/>
      <c r="QF32" s="1455"/>
      <c r="QG32" s="1455"/>
      <c r="QH32" s="1455"/>
      <c r="QI32" s="1455"/>
      <c r="QJ32" s="1455"/>
      <c r="QK32" s="1455"/>
      <c r="QL32" s="1455"/>
      <c r="QM32" s="1455"/>
      <c r="QN32" s="1455"/>
      <c r="QO32" s="1455"/>
      <c r="QP32" s="1455"/>
      <c r="QQ32" s="1455"/>
      <c r="QR32" s="1455"/>
      <c r="QS32" s="1455"/>
      <c r="QT32" s="1455"/>
      <c r="QU32" s="1455"/>
      <c r="QV32" s="1455"/>
      <c r="QW32" s="1455"/>
      <c r="QX32" s="1455"/>
      <c r="QY32" s="1455"/>
      <c r="QZ32" s="1455"/>
      <c r="RA32" s="1455"/>
      <c r="RB32" s="1455"/>
      <c r="RC32" s="1455"/>
      <c r="RD32" s="1455"/>
      <c r="RE32" s="1455"/>
      <c r="RF32" s="1455"/>
      <c r="RG32" s="1455"/>
      <c r="RH32" s="1455"/>
      <c r="RI32" s="1455"/>
      <c r="RJ32" s="1455"/>
      <c r="RK32" s="1455"/>
      <c r="RL32" s="1455"/>
      <c r="RM32" s="1455"/>
      <c r="RN32" s="1455"/>
      <c r="RO32" s="1455"/>
      <c r="RP32" s="1455"/>
      <c r="RQ32" s="1455"/>
      <c r="RR32" s="1455"/>
      <c r="RS32" s="1455"/>
      <c r="RT32" s="1455"/>
      <c r="RU32" s="1455"/>
      <c r="RV32" s="1455"/>
      <c r="RW32" s="1455"/>
      <c r="RX32" s="1455"/>
      <c r="RY32" s="1455"/>
      <c r="RZ32" s="1455"/>
      <c r="SA32" s="1455"/>
      <c r="SB32" s="1455"/>
      <c r="SC32" s="1455"/>
      <c r="SD32" s="1455"/>
      <c r="SE32" s="1455"/>
      <c r="SF32" s="1455"/>
      <c r="SG32" s="1455"/>
      <c r="SH32" s="1455"/>
      <c r="SI32" s="1455"/>
      <c r="SJ32" s="1455"/>
      <c r="SK32" s="1455"/>
      <c r="SL32" s="1455"/>
      <c r="SM32" s="1455"/>
      <c r="SN32" s="1455"/>
      <c r="SO32" s="1455"/>
      <c r="SP32" s="1455"/>
      <c r="SQ32" s="1455"/>
      <c r="SR32" s="1455"/>
      <c r="SS32" s="1455"/>
      <c r="ST32" s="1455"/>
      <c r="SU32" s="1455"/>
      <c r="SV32" s="1455"/>
      <c r="SW32" s="1455"/>
      <c r="SX32" s="1455"/>
      <c r="SY32" s="1455"/>
      <c r="SZ32" s="1455"/>
      <c r="TA32" s="1455"/>
      <c r="TB32" s="1455"/>
      <c r="TC32" s="1455"/>
      <c r="TD32" s="1455"/>
      <c r="TE32" s="1455"/>
      <c r="TF32" s="1455"/>
      <c r="TG32" s="1455"/>
      <c r="TH32" s="1455"/>
      <c r="TI32" s="1455"/>
      <c r="TJ32" s="1455"/>
      <c r="TK32" s="1455"/>
      <c r="TL32" s="1455"/>
      <c r="TM32" s="1455"/>
      <c r="TN32" s="1455"/>
      <c r="TO32" s="1455"/>
      <c r="TP32" s="1455"/>
      <c r="TQ32" s="1455"/>
      <c r="TR32" s="1455"/>
      <c r="TS32" s="1455"/>
      <c r="TT32" s="1455"/>
      <c r="TU32" s="1455"/>
      <c r="TV32" s="1455"/>
      <c r="TW32" s="1455"/>
      <c r="TX32" s="1455"/>
      <c r="TY32" s="1455"/>
      <c r="TZ32" s="1455"/>
      <c r="UA32" s="1455"/>
      <c r="UB32" s="1455"/>
      <c r="UC32" s="1455"/>
      <c r="UD32" s="1455"/>
      <c r="UE32" s="1455"/>
      <c r="UF32" s="1455"/>
      <c r="UG32" s="1455"/>
      <c r="UH32" s="1455"/>
      <c r="UI32" s="1455"/>
      <c r="UJ32" s="1455"/>
      <c r="UK32" s="1455"/>
      <c r="UL32" s="1455"/>
      <c r="UM32" s="1455"/>
      <c r="UN32" s="1455"/>
      <c r="UO32" s="1455"/>
      <c r="UP32" s="1455"/>
      <c r="UQ32" s="1455"/>
      <c r="UR32" s="1455"/>
      <c r="US32" s="1455"/>
      <c r="UT32" s="1455"/>
      <c r="UU32" s="1455"/>
      <c r="UV32" s="1455"/>
      <c r="UW32" s="1455"/>
      <c r="UX32" s="1455"/>
      <c r="UY32" s="1455"/>
      <c r="UZ32" s="1455"/>
      <c r="VA32" s="1455"/>
      <c r="VB32" s="1455"/>
      <c r="VC32" s="1455"/>
      <c r="VD32" s="1455"/>
      <c r="VE32" s="1455"/>
      <c r="VF32" s="1455"/>
      <c r="VG32" s="1455"/>
      <c r="VH32" s="1455"/>
      <c r="VI32" s="1455"/>
      <c r="VJ32" s="1455"/>
      <c r="VK32" s="1455"/>
      <c r="VL32" s="1455"/>
      <c r="VM32" s="1455"/>
      <c r="VN32" s="1455"/>
      <c r="VO32" s="1455"/>
      <c r="VP32" s="1455"/>
      <c r="VQ32" s="1455"/>
      <c r="VR32" s="1455"/>
      <c r="VS32" s="1455"/>
      <c r="VT32" s="1455"/>
      <c r="VU32" s="1455"/>
      <c r="VV32" s="1455"/>
      <c r="VW32" s="1455"/>
      <c r="VX32" s="1455"/>
      <c r="VY32" s="1455"/>
      <c r="VZ32" s="1455"/>
      <c r="WA32" s="1455"/>
      <c r="WB32" s="1455"/>
      <c r="WC32" s="1455"/>
      <c r="WD32" s="1455"/>
      <c r="WE32" s="1455"/>
      <c r="WF32" s="1455"/>
      <c r="WG32" s="1455"/>
      <c r="WH32" s="1455"/>
      <c r="WI32" s="1455"/>
      <c r="WJ32" s="1455"/>
      <c r="WK32" s="1455"/>
      <c r="WL32" s="1455"/>
      <c r="WM32" s="1455"/>
      <c r="WN32" s="1455"/>
      <c r="WO32" s="1455"/>
      <c r="WP32" s="1455"/>
      <c r="WQ32" s="1455"/>
      <c r="WR32" s="1455"/>
      <c r="WS32" s="1455"/>
      <c r="WT32" s="1455"/>
      <c r="WU32" s="1455"/>
      <c r="WV32" s="1455"/>
      <c r="WW32" s="1455"/>
      <c r="WX32" s="1455"/>
      <c r="WY32" s="1455"/>
      <c r="WZ32" s="1455"/>
      <c r="XA32" s="1455"/>
      <c r="XB32" s="1455"/>
      <c r="XC32" s="1455"/>
      <c r="XD32" s="1455"/>
      <c r="XE32" s="1455"/>
      <c r="XF32" s="1455"/>
      <c r="XG32" s="1455"/>
      <c r="XH32" s="1455"/>
      <c r="XI32" s="1455"/>
      <c r="XJ32" s="1455"/>
      <c r="XK32" s="1455"/>
      <c r="XL32" s="1455"/>
      <c r="XM32" s="1455"/>
      <c r="XN32" s="1455"/>
      <c r="XO32" s="1455"/>
      <c r="XP32" s="1455"/>
      <c r="XQ32" s="1455"/>
      <c r="XR32" s="1455"/>
      <c r="XS32" s="1455"/>
      <c r="XT32" s="1455"/>
      <c r="XU32" s="1455"/>
      <c r="XV32" s="1455"/>
      <c r="XW32" s="1455"/>
      <c r="XX32" s="1455"/>
      <c r="XY32" s="1455"/>
      <c r="XZ32" s="1455"/>
      <c r="YA32" s="1455"/>
      <c r="YB32" s="1455"/>
      <c r="YC32" s="1455"/>
      <c r="YD32" s="1455"/>
      <c r="YE32" s="1455"/>
      <c r="YF32" s="1455"/>
      <c r="YG32" s="1455"/>
      <c r="YH32" s="1455"/>
      <c r="YI32" s="1455"/>
      <c r="YJ32" s="1455"/>
      <c r="YK32" s="1455"/>
      <c r="YL32" s="1455"/>
      <c r="YM32" s="1455"/>
      <c r="YN32" s="1455"/>
      <c r="YO32" s="1455"/>
      <c r="YP32" s="1455"/>
      <c r="YQ32" s="1455"/>
      <c r="YR32" s="1455"/>
      <c r="YS32" s="1455"/>
      <c r="YT32" s="1455"/>
      <c r="YU32" s="1455"/>
      <c r="YV32" s="1455"/>
      <c r="YW32" s="1455"/>
      <c r="YX32" s="1455"/>
      <c r="YY32" s="1455"/>
      <c r="YZ32" s="1455"/>
      <c r="ZA32" s="1455"/>
      <c r="ZB32" s="1455"/>
      <c r="ZC32" s="1455"/>
      <c r="ZD32" s="1455"/>
      <c r="ZE32" s="1455"/>
      <c r="ZF32" s="1455"/>
      <c r="ZG32" s="1455"/>
      <c r="ZH32" s="1455"/>
      <c r="ZI32" s="1455"/>
      <c r="ZJ32" s="1455"/>
      <c r="ZK32" s="1455"/>
      <c r="ZL32" s="1455"/>
      <c r="ZM32" s="1455"/>
      <c r="ZN32" s="1455"/>
      <c r="ZO32" s="1455"/>
      <c r="ZP32" s="1455"/>
      <c r="ZQ32" s="1455"/>
      <c r="ZR32" s="1455"/>
      <c r="ZS32" s="1455"/>
      <c r="ZT32" s="1455"/>
      <c r="ZU32" s="1455"/>
      <c r="ZV32" s="1455"/>
      <c r="ZW32" s="1455"/>
      <c r="ZX32" s="1455"/>
      <c r="ZY32" s="1455"/>
      <c r="ZZ32" s="1455"/>
      <c r="AAA32" s="1455"/>
      <c r="AAB32" s="1455"/>
      <c r="AAC32" s="1455"/>
      <c r="AAD32" s="1455"/>
      <c r="AAE32" s="1455"/>
      <c r="AAF32" s="1455"/>
      <c r="AAG32" s="1455"/>
      <c r="AAH32" s="1455"/>
      <c r="AAI32" s="1455"/>
      <c r="AAJ32" s="1455"/>
      <c r="AAK32" s="1455"/>
      <c r="AAL32" s="1455"/>
      <c r="AAM32" s="1455"/>
      <c r="AAN32" s="1455"/>
      <c r="AAO32" s="1455"/>
      <c r="AAP32" s="1455"/>
      <c r="AAQ32" s="1455"/>
      <c r="AAR32" s="1455"/>
      <c r="AAS32" s="1455"/>
      <c r="AAT32" s="1455"/>
      <c r="AAU32" s="1455"/>
      <c r="AAV32" s="1455"/>
      <c r="AAW32" s="1455"/>
      <c r="AAX32" s="1455"/>
      <c r="AAY32" s="1455"/>
      <c r="AAZ32" s="1455"/>
      <c r="ABA32" s="1455"/>
      <c r="ABB32" s="1455"/>
      <c r="ABC32" s="1455"/>
      <c r="ABD32" s="1455"/>
      <c r="ABE32" s="1455"/>
      <c r="ABF32" s="1455"/>
      <c r="ABG32" s="1455"/>
      <c r="ABH32" s="1455"/>
      <c r="ABI32" s="1455"/>
      <c r="ABJ32" s="1455"/>
      <c r="ABK32" s="1455"/>
      <c r="ABL32" s="1455"/>
      <c r="ABM32" s="1455"/>
      <c r="ABN32" s="1455"/>
      <c r="ABO32" s="1455"/>
      <c r="ABP32" s="1455"/>
      <c r="ABQ32" s="1455"/>
      <c r="ABR32" s="1455"/>
      <c r="ABS32" s="1455"/>
      <c r="ABT32" s="1455"/>
      <c r="ABU32" s="1455"/>
      <c r="ABV32" s="1455"/>
      <c r="ABW32" s="1455"/>
      <c r="ABX32" s="1455"/>
      <c r="ABY32" s="1455"/>
      <c r="ABZ32" s="1455"/>
      <c r="ACA32" s="1455"/>
      <c r="ACB32" s="1455"/>
      <c r="ACC32" s="1455"/>
      <c r="ACD32" s="1455"/>
      <c r="ACE32" s="1455"/>
      <c r="ACF32" s="1455"/>
      <c r="ACG32" s="1455"/>
      <c r="ACH32" s="1455"/>
      <c r="ACI32" s="1455"/>
      <c r="ACJ32" s="1455"/>
      <c r="ACK32" s="1455"/>
      <c r="ACL32" s="1455"/>
      <c r="ACM32" s="1455"/>
      <c r="ACN32" s="1455"/>
      <c r="ACO32" s="1455"/>
      <c r="ACP32" s="1455"/>
      <c r="ACQ32" s="1455"/>
      <c r="ACR32" s="1455"/>
      <c r="ACS32" s="1455"/>
      <c r="ACT32" s="1455"/>
      <c r="ACU32" s="1455"/>
      <c r="ACV32" s="1455"/>
      <c r="ACW32" s="1455"/>
      <c r="ACX32" s="1455"/>
      <c r="ACY32" s="1455"/>
      <c r="ACZ32" s="1455"/>
      <c r="ADA32" s="1455"/>
      <c r="ADB32" s="1455"/>
      <c r="ADC32" s="1455"/>
      <c r="ADD32" s="1455"/>
      <c r="ADE32" s="1455"/>
      <c r="ADF32" s="1455"/>
      <c r="ADG32" s="1455"/>
      <c r="ADH32" s="1455"/>
      <c r="ADI32" s="1455"/>
      <c r="ADJ32" s="1455"/>
      <c r="ADK32" s="1455"/>
      <c r="ADL32" s="1455"/>
      <c r="ADM32" s="1455"/>
      <c r="ADN32" s="1455"/>
      <c r="ADO32" s="1455"/>
      <c r="ADP32" s="1455"/>
      <c r="ADQ32" s="1455"/>
      <c r="ADR32" s="1455"/>
      <c r="ADS32" s="1455"/>
      <c r="ADT32" s="1455"/>
      <c r="ADU32" s="1455"/>
      <c r="ADV32" s="1455"/>
      <c r="ADW32" s="1455"/>
      <c r="ADX32" s="1455"/>
      <c r="ADY32" s="1455"/>
      <c r="ADZ32" s="1455"/>
      <c r="AEA32" s="1455"/>
      <c r="AEB32" s="1455"/>
      <c r="AEC32" s="1455"/>
      <c r="AED32" s="1455"/>
      <c r="AEE32" s="1455"/>
      <c r="AEF32" s="1455"/>
      <c r="AEG32" s="1455"/>
      <c r="AEH32" s="1455"/>
      <c r="AEI32" s="1455"/>
      <c r="AEJ32" s="1455"/>
      <c r="AEK32" s="1455"/>
      <c r="AEL32" s="1455"/>
      <c r="AEM32" s="1455"/>
      <c r="AEN32" s="1455"/>
      <c r="AEO32" s="1455"/>
      <c r="AEP32" s="1455"/>
      <c r="AEQ32" s="1455"/>
      <c r="AER32" s="1455"/>
      <c r="AES32" s="1455"/>
      <c r="AET32" s="1455"/>
      <c r="AEU32" s="1455"/>
      <c r="AEV32" s="1455"/>
      <c r="AEW32" s="1455"/>
      <c r="AEX32" s="1455"/>
      <c r="AEY32" s="1455"/>
      <c r="AEZ32" s="1455"/>
      <c r="AFA32" s="1455"/>
      <c r="AFB32" s="1455"/>
      <c r="AFC32" s="1455"/>
      <c r="AFD32" s="1455"/>
      <c r="AFE32" s="1455"/>
      <c r="AFF32" s="1455"/>
      <c r="AFG32" s="1455"/>
      <c r="AFH32" s="1455"/>
      <c r="AFI32" s="1455"/>
      <c r="AFJ32" s="1455"/>
      <c r="AFK32" s="1455"/>
      <c r="AFL32" s="1455"/>
      <c r="AFM32" s="1455"/>
      <c r="AFN32" s="1455"/>
      <c r="AFO32" s="1455"/>
      <c r="AFP32" s="1455"/>
      <c r="AFQ32" s="1455"/>
      <c r="AFR32" s="1455"/>
      <c r="AFS32" s="1455"/>
      <c r="AFT32" s="1455"/>
      <c r="AFU32" s="1455"/>
      <c r="AFV32" s="1455"/>
      <c r="AFW32" s="1455"/>
      <c r="AFX32" s="1455"/>
      <c r="AFY32" s="1455"/>
      <c r="AFZ32" s="1455"/>
      <c r="AGA32" s="1455"/>
      <c r="AGB32" s="1455"/>
      <c r="AGC32" s="1455"/>
      <c r="AGD32" s="1455"/>
      <c r="AGE32" s="1455"/>
      <c r="AGF32" s="1455"/>
      <c r="AGG32" s="1455"/>
      <c r="AGH32" s="1455"/>
      <c r="AGI32" s="1455"/>
      <c r="AGJ32" s="1455"/>
      <c r="AGK32" s="1455"/>
      <c r="AGL32" s="1455"/>
      <c r="AGM32" s="1455"/>
      <c r="AGN32" s="1455"/>
      <c r="AGO32" s="1455"/>
      <c r="AGP32" s="1455"/>
      <c r="AGQ32" s="1455"/>
      <c r="AGR32" s="1455"/>
      <c r="AGS32" s="1455"/>
      <c r="AGT32" s="1455"/>
      <c r="AGU32" s="1455"/>
      <c r="AGV32" s="1455"/>
      <c r="AGW32" s="1455"/>
      <c r="AGX32" s="1455"/>
      <c r="AGY32" s="1455"/>
      <c r="AGZ32" s="1455"/>
      <c r="AHA32" s="1455"/>
      <c r="AHB32" s="1455"/>
      <c r="AHC32" s="1455"/>
      <c r="AHD32" s="1455"/>
      <c r="AHE32" s="1455"/>
      <c r="AHF32" s="1455"/>
      <c r="AHG32" s="1455"/>
      <c r="AHH32" s="1455"/>
      <c r="AHI32" s="1455"/>
      <c r="AHJ32" s="1455"/>
      <c r="AHK32" s="1455"/>
      <c r="AHL32" s="1455"/>
      <c r="AHM32" s="1455"/>
      <c r="AHN32" s="1455"/>
      <c r="AHO32" s="1455"/>
      <c r="AHP32" s="1455"/>
      <c r="AHQ32" s="1455"/>
      <c r="AHR32" s="1455"/>
      <c r="AHS32" s="1455"/>
      <c r="AHT32" s="1455"/>
      <c r="AHU32" s="1455"/>
      <c r="AHV32" s="1455"/>
      <c r="AHW32" s="1455"/>
      <c r="AHX32" s="1455"/>
      <c r="AHY32" s="1455"/>
      <c r="AHZ32" s="1455"/>
      <c r="AIA32" s="1455"/>
      <c r="AIB32" s="1455"/>
      <c r="AIC32" s="1455"/>
      <c r="AID32" s="1455"/>
      <c r="AIE32" s="1455"/>
      <c r="AIF32" s="1455"/>
      <c r="AIG32" s="1455"/>
      <c r="AIH32" s="1455"/>
      <c r="AII32" s="1455"/>
      <c r="AIJ32" s="1455"/>
      <c r="AIK32" s="1455"/>
      <c r="AIL32" s="1455"/>
      <c r="AIM32" s="1455"/>
      <c r="AIN32" s="1455"/>
      <c r="AIO32" s="1455"/>
      <c r="AIP32" s="1455"/>
      <c r="AIQ32" s="1455"/>
      <c r="AIR32" s="1455"/>
      <c r="AIS32" s="1455"/>
      <c r="AIT32" s="1455"/>
      <c r="AIU32" s="1455"/>
      <c r="AIV32" s="1455"/>
      <c r="AIW32" s="1455"/>
      <c r="AIX32" s="1455"/>
      <c r="AIY32" s="1455"/>
      <c r="AIZ32" s="1455"/>
      <c r="AJA32" s="1455"/>
      <c r="AJB32" s="1455"/>
      <c r="AJC32" s="1455"/>
      <c r="AJD32" s="1455"/>
      <c r="AJE32" s="1455"/>
      <c r="AJF32" s="1455"/>
      <c r="AJG32" s="1455"/>
      <c r="AJH32" s="1455"/>
      <c r="AJI32" s="1455"/>
      <c r="AJJ32" s="1455"/>
      <c r="AJK32" s="1455"/>
      <c r="AJL32" s="1455"/>
      <c r="AJM32" s="1455"/>
      <c r="AJN32" s="1455"/>
      <c r="AJO32" s="1455"/>
      <c r="AJP32" s="1455"/>
      <c r="AJQ32" s="1455"/>
      <c r="AJR32" s="1455"/>
      <c r="AJS32" s="1455"/>
      <c r="AJT32" s="1455"/>
      <c r="AJU32" s="1455"/>
      <c r="AJV32" s="1455"/>
      <c r="AJW32" s="1455"/>
      <c r="AJX32" s="1455"/>
      <c r="AJY32" s="1455"/>
      <c r="AJZ32" s="1455"/>
      <c r="AKA32" s="1455"/>
      <c r="AKB32" s="1455"/>
      <c r="AKC32" s="1455"/>
      <c r="AKD32" s="1455"/>
      <c r="AKE32" s="1455"/>
      <c r="AKF32" s="1455"/>
    </row>
    <row r="33" spans="1:968" s="685" customFormat="1">
      <c r="A33" s="707"/>
      <c r="B33" s="742" t="s">
        <v>628</v>
      </c>
      <c r="C33" s="749"/>
      <c r="D33" s="744"/>
      <c r="E33" s="744"/>
      <c r="F33" s="744"/>
      <c r="G33" s="711"/>
      <c r="H33" s="711"/>
      <c r="I33" s="711"/>
      <c r="J33" s="712"/>
      <c r="K33" s="768"/>
      <c r="L33" s="769">
        <v>54792.114000000001</v>
      </c>
      <c r="M33" s="769">
        <f t="shared" si="11"/>
        <v>54792.114000000001</v>
      </c>
      <c r="N33" s="714">
        <v>0</v>
      </c>
      <c r="O33" s="714">
        <f t="shared" si="12"/>
        <v>50827.564007421148</v>
      </c>
      <c r="P33" s="714">
        <f t="shared" si="13"/>
        <v>50827.564007421148</v>
      </c>
      <c r="Q33" s="705"/>
      <c r="R33" s="1380"/>
      <c r="S33" s="745"/>
      <c r="T33" s="745"/>
      <c r="U33" s="745"/>
      <c r="W33" s="1455"/>
      <c r="X33" s="1455"/>
      <c r="Y33" s="1455"/>
      <c r="Z33" s="1455"/>
      <c r="AA33" s="1455"/>
      <c r="AB33" s="1455"/>
      <c r="AC33" s="1455"/>
      <c r="AD33" s="1455"/>
      <c r="AE33" s="1455"/>
      <c r="AF33" s="1455"/>
      <c r="AG33" s="1455"/>
      <c r="AH33" s="1455"/>
      <c r="AI33" s="1455"/>
      <c r="AJ33" s="1455"/>
      <c r="AK33" s="1455"/>
      <c r="AL33" s="1455"/>
      <c r="AM33" s="1455"/>
      <c r="AN33" s="1455"/>
      <c r="AO33" s="1455"/>
      <c r="AP33" s="1455"/>
      <c r="AQ33" s="1455"/>
      <c r="AR33" s="1455"/>
      <c r="AS33" s="1455"/>
      <c r="AT33" s="1455"/>
      <c r="AU33" s="1455"/>
      <c r="AV33" s="1455"/>
      <c r="AW33" s="1455"/>
      <c r="AX33" s="1455"/>
      <c r="AY33" s="1455"/>
      <c r="AZ33" s="1455"/>
      <c r="BA33" s="1455"/>
      <c r="BB33" s="1455"/>
      <c r="BC33" s="1455"/>
      <c r="BD33" s="1455"/>
      <c r="BE33" s="1455"/>
      <c r="BF33" s="1455"/>
      <c r="BG33" s="1455"/>
      <c r="BH33" s="1455"/>
      <c r="BI33" s="1455"/>
      <c r="BJ33" s="1455"/>
      <c r="BK33" s="1455"/>
      <c r="BL33" s="1455"/>
      <c r="BM33" s="1455"/>
      <c r="BN33" s="1455"/>
      <c r="BO33" s="1455"/>
      <c r="BP33" s="1455"/>
      <c r="BQ33" s="1455"/>
      <c r="BR33" s="1455"/>
      <c r="BS33" s="1455"/>
      <c r="BT33" s="1455"/>
      <c r="BU33" s="1455"/>
      <c r="BV33" s="1455"/>
      <c r="BW33" s="1455"/>
      <c r="BX33" s="1455"/>
      <c r="BY33" s="1455"/>
      <c r="BZ33" s="1455"/>
      <c r="CA33" s="1455"/>
      <c r="CB33" s="1455"/>
      <c r="CC33" s="1455"/>
      <c r="CD33" s="1455"/>
      <c r="CE33" s="1455"/>
      <c r="CF33" s="1455"/>
      <c r="CG33" s="1455"/>
      <c r="CH33" s="1455"/>
      <c r="CI33" s="1455"/>
      <c r="CJ33" s="1455"/>
      <c r="CK33" s="1455"/>
      <c r="CL33" s="1455"/>
      <c r="CM33" s="1455"/>
      <c r="CN33" s="1455"/>
      <c r="CO33" s="1455"/>
      <c r="CP33" s="1455"/>
      <c r="CQ33" s="1455"/>
      <c r="CR33" s="1455"/>
      <c r="CS33" s="1455"/>
      <c r="CT33" s="1455"/>
      <c r="CU33" s="1455"/>
      <c r="CV33" s="1455"/>
      <c r="CW33" s="1455"/>
      <c r="CX33" s="1455"/>
      <c r="CY33" s="1455"/>
      <c r="CZ33" s="1455"/>
      <c r="DA33" s="1455"/>
      <c r="DB33" s="1455"/>
      <c r="DC33" s="1455"/>
      <c r="DD33" s="1455"/>
      <c r="DE33" s="1455"/>
      <c r="DF33" s="1455"/>
      <c r="DG33" s="1455"/>
      <c r="DH33" s="1455"/>
      <c r="DI33" s="1455"/>
      <c r="DJ33" s="1455"/>
      <c r="DK33" s="1455"/>
      <c r="DL33" s="1455"/>
      <c r="DM33" s="1455"/>
      <c r="DN33" s="1455"/>
      <c r="DO33" s="1455"/>
      <c r="DP33" s="1455"/>
      <c r="DQ33" s="1455"/>
      <c r="DR33" s="1455"/>
      <c r="DS33" s="1455"/>
      <c r="DT33" s="1455"/>
      <c r="DU33" s="1455"/>
      <c r="DV33" s="1455"/>
      <c r="DW33" s="1455"/>
      <c r="DX33" s="1455"/>
      <c r="DY33" s="1455"/>
      <c r="DZ33" s="1455"/>
      <c r="EA33" s="1455"/>
      <c r="EB33" s="1455"/>
      <c r="EC33" s="1455"/>
      <c r="ED33" s="1455"/>
      <c r="EE33" s="1455"/>
      <c r="EF33" s="1455"/>
      <c r="EG33" s="1455"/>
      <c r="EH33" s="1455"/>
      <c r="EI33" s="1455"/>
      <c r="EJ33" s="1455"/>
      <c r="EK33" s="1455"/>
      <c r="EL33" s="1455"/>
      <c r="EM33" s="1455"/>
      <c r="EN33" s="1455"/>
      <c r="EO33" s="1455"/>
      <c r="EP33" s="1455"/>
      <c r="EQ33" s="1455"/>
      <c r="ER33" s="1455"/>
      <c r="ES33" s="1455"/>
      <c r="ET33" s="1455"/>
      <c r="EU33" s="1455"/>
      <c r="EV33" s="1455"/>
      <c r="EW33" s="1455"/>
      <c r="EX33" s="1455"/>
      <c r="EY33" s="1455"/>
      <c r="EZ33" s="1455"/>
      <c r="FA33" s="1455"/>
      <c r="FB33" s="1455"/>
      <c r="FC33" s="1455"/>
      <c r="FD33" s="1455"/>
      <c r="FE33" s="1455"/>
      <c r="FF33" s="1455"/>
      <c r="FG33" s="1455"/>
      <c r="FH33" s="1455"/>
      <c r="FI33" s="1455"/>
      <c r="FJ33" s="1455"/>
      <c r="FK33" s="1455"/>
      <c r="FL33" s="1455"/>
      <c r="FM33" s="1455"/>
      <c r="FN33" s="1455"/>
      <c r="FO33" s="1455"/>
      <c r="FP33" s="1455"/>
      <c r="FQ33" s="1455"/>
      <c r="FR33" s="1455"/>
      <c r="FS33" s="1455"/>
      <c r="FT33" s="1455"/>
      <c r="FU33" s="1455"/>
      <c r="FV33" s="1455"/>
      <c r="FW33" s="1455"/>
      <c r="FX33" s="1455"/>
      <c r="FY33" s="1455"/>
      <c r="FZ33" s="1455"/>
      <c r="GA33" s="1455"/>
      <c r="GB33" s="1455"/>
      <c r="GC33" s="1455"/>
      <c r="GD33" s="1455"/>
      <c r="GE33" s="1455"/>
      <c r="GF33" s="1455"/>
      <c r="GG33" s="1455"/>
      <c r="GH33" s="1455"/>
      <c r="GI33" s="1455"/>
      <c r="GJ33" s="1455"/>
      <c r="GK33" s="1455"/>
      <c r="GL33" s="1455"/>
      <c r="GM33" s="1455"/>
      <c r="GN33" s="1455"/>
      <c r="GO33" s="1455"/>
      <c r="GP33" s="1455"/>
      <c r="GQ33" s="1455"/>
      <c r="GR33" s="1455"/>
      <c r="GS33" s="1455"/>
      <c r="GT33" s="1455"/>
      <c r="GU33" s="1455"/>
      <c r="GV33" s="1455"/>
      <c r="GW33" s="1455"/>
      <c r="GX33" s="1455"/>
      <c r="GY33" s="1455"/>
      <c r="GZ33" s="1455"/>
      <c r="HA33" s="1455"/>
      <c r="HB33" s="1455"/>
      <c r="HC33" s="1455"/>
      <c r="HD33" s="1455"/>
      <c r="HE33" s="1455"/>
      <c r="HF33" s="1455"/>
      <c r="HG33" s="1455"/>
      <c r="HH33" s="1455"/>
      <c r="HI33" s="1455"/>
      <c r="HJ33" s="1455"/>
      <c r="HK33" s="1455"/>
      <c r="HL33" s="1455"/>
      <c r="HM33" s="1455"/>
      <c r="HN33" s="1455"/>
      <c r="HO33" s="1455"/>
      <c r="HP33" s="1455"/>
      <c r="HQ33" s="1455"/>
      <c r="HR33" s="1455"/>
      <c r="HS33" s="1455"/>
      <c r="HT33" s="1455"/>
      <c r="HU33" s="1455"/>
      <c r="HV33" s="1455"/>
      <c r="HW33" s="1455"/>
      <c r="HX33" s="1455"/>
      <c r="HY33" s="1455"/>
      <c r="HZ33" s="1455"/>
      <c r="IA33" s="1455"/>
      <c r="IB33" s="1455"/>
      <c r="IC33" s="1455"/>
      <c r="ID33" s="1455"/>
      <c r="IE33" s="1455"/>
      <c r="IF33" s="1455"/>
      <c r="IG33" s="1455"/>
      <c r="IH33" s="1455"/>
      <c r="II33" s="1455"/>
      <c r="IJ33" s="1455"/>
      <c r="IK33" s="1455"/>
      <c r="IL33" s="1455"/>
      <c r="IM33" s="1455"/>
      <c r="IN33" s="1455"/>
      <c r="IO33" s="1455"/>
      <c r="IP33" s="1455"/>
      <c r="IQ33" s="1455"/>
      <c r="IR33" s="1455"/>
      <c r="IS33" s="1455"/>
      <c r="IT33" s="1455"/>
      <c r="IU33" s="1455"/>
      <c r="IV33" s="1455"/>
      <c r="IW33" s="1455"/>
      <c r="IX33" s="1455"/>
      <c r="IY33" s="1455"/>
      <c r="IZ33" s="1455"/>
      <c r="JA33" s="1455"/>
      <c r="JB33" s="1455"/>
      <c r="JC33" s="1455"/>
      <c r="JD33" s="1455"/>
      <c r="JE33" s="1455"/>
      <c r="JF33" s="1455"/>
      <c r="JG33" s="1455"/>
      <c r="JH33" s="1455"/>
      <c r="JI33" s="1455"/>
      <c r="JJ33" s="1455"/>
      <c r="JK33" s="1455"/>
      <c r="JL33" s="1455"/>
      <c r="JM33" s="1455"/>
      <c r="JN33" s="1455"/>
      <c r="JO33" s="1455"/>
      <c r="JP33" s="1455"/>
      <c r="JQ33" s="1455"/>
      <c r="JR33" s="1455"/>
      <c r="JS33" s="1455"/>
      <c r="JT33" s="1455"/>
      <c r="JU33" s="1455"/>
      <c r="JV33" s="1455"/>
      <c r="JW33" s="1455"/>
      <c r="JX33" s="1455"/>
      <c r="JY33" s="1455"/>
      <c r="JZ33" s="1455"/>
      <c r="KA33" s="1455"/>
      <c r="KB33" s="1455"/>
      <c r="KC33" s="1455"/>
      <c r="KD33" s="1455"/>
      <c r="KE33" s="1455"/>
      <c r="KF33" s="1455"/>
      <c r="KG33" s="1455"/>
      <c r="KH33" s="1455"/>
      <c r="KI33" s="1455"/>
      <c r="KJ33" s="1455"/>
      <c r="KK33" s="1455"/>
      <c r="KL33" s="1455"/>
      <c r="KM33" s="1455"/>
      <c r="KN33" s="1455"/>
      <c r="KO33" s="1455"/>
      <c r="KP33" s="1455"/>
      <c r="KQ33" s="1455"/>
      <c r="KR33" s="1455"/>
      <c r="KS33" s="1455"/>
      <c r="KT33" s="1455"/>
      <c r="KU33" s="1455"/>
      <c r="KV33" s="1455"/>
      <c r="KW33" s="1455"/>
      <c r="KX33" s="1455"/>
      <c r="KY33" s="1455"/>
      <c r="KZ33" s="1455"/>
      <c r="LA33" s="1455"/>
      <c r="LB33" s="1455"/>
      <c r="LC33" s="1455"/>
      <c r="LD33" s="1455"/>
      <c r="LE33" s="1455"/>
      <c r="LF33" s="1455"/>
      <c r="LG33" s="1455"/>
      <c r="LH33" s="1455"/>
      <c r="LI33" s="1455"/>
      <c r="LJ33" s="1455"/>
      <c r="LK33" s="1455"/>
      <c r="LL33" s="1455"/>
      <c r="LM33" s="1455"/>
      <c r="LN33" s="1455"/>
      <c r="LO33" s="1455"/>
      <c r="LP33" s="1455"/>
      <c r="LQ33" s="1455"/>
      <c r="LR33" s="1455"/>
      <c r="LS33" s="1455"/>
      <c r="LT33" s="1455"/>
      <c r="LU33" s="1455"/>
      <c r="LV33" s="1455"/>
      <c r="LW33" s="1455"/>
      <c r="LX33" s="1455"/>
      <c r="LY33" s="1455"/>
      <c r="LZ33" s="1455"/>
      <c r="MA33" s="1455"/>
      <c r="MB33" s="1455"/>
      <c r="MC33" s="1455"/>
      <c r="MD33" s="1455"/>
      <c r="ME33" s="1455"/>
      <c r="MF33" s="1455"/>
      <c r="MG33" s="1455"/>
      <c r="MH33" s="1455"/>
      <c r="MI33" s="1455"/>
      <c r="MJ33" s="1455"/>
      <c r="MK33" s="1455"/>
      <c r="ML33" s="1455"/>
      <c r="MM33" s="1455"/>
      <c r="MN33" s="1455"/>
      <c r="MO33" s="1455"/>
      <c r="MP33" s="1455"/>
      <c r="MQ33" s="1455"/>
      <c r="MR33" s="1455"/>
      <c r="MS33" s="1455"/>
      <c r="MT33" s="1455"/>
      <c r="MU33" s="1455"/>
      <c r="MV33" s="1455"/>
      <c r="MW33" s="1455"/>
      <c r="MX33" s="1455"/>
      <c r="MY33" s="1455"/>
      <c r="MZ33" s="1455"/>
      <c r="NA33" s="1455"/>
      <c r="NB33" s="1455"/>
      <c r="NC33" s="1455"/>
      <c r="ND33" s="1455"/>
      <c r="NE33" s="1455"/>
      <c r="NF33" s="1455"/>
      <c r="NG33" s="1455"/>
      <c r="NH33" s="1455"/>
      <c r="NI33" s="1455"/>
      <c r="NJ33" s="1455"/>
      <c r="NK33" s="1455"/>
      <c r="NL33" s="1455"/>
      <c r="NM33" s="1455"/>
      <c r="NN33" s="1455"/>
      <c r="NO33" s="1455"/>
      <c r="NP33" s="1455"/>
      <c r="NQ33" s="1455"/>
      <c r="NR33" s="1455"/>
      <c r="NS33" s="1455"/>
      <c r="NT33" s="1455"/>
      <c r="NU33" s="1455"/>
      <c r="NV33" s="1455"/>
      <c r="NW33" s="1455"/>
      <c r="NX33" s="1455"/>
      <c r="NY33" s="1455"/>
      <c r="NZ33" s="1455"/>
      <c r="OA33" s="1455"/>
      <c r="OB33" s="1455"/>
      <c r="OC33" s="1455"/>
      <c r="OD33" s="1455"/>
      <c r="OE33" s="1455"/>
      <c r="OF33" s="1455"/>
      <c r="OG33" s="1455"/>
      <c r="OH33" s="1455"/>
      <c r="OI33" s="1455"/>
      <c r="OJ33" s="1455"/>
      <c r="OK33" s="1455"/>
      <c r="OL33" s="1455"/>
      <c r="OM33" s="1455"/>
      <c r="ON33" s="1455"/>
      <c r="OO33" s="1455"/>
      <c r="OP33" s="1455"/>
      <c r="OQ33" s="1455"/>
      <c r="OR33" s="1455"/>
      <c r="OS33" s="1455"/>
      <c r="OT33" s="1455"/>
      <c r="OU33" s="1455"/>
      <c r="OV33" s="1455"/>
      <c r="OW33" s="1455"/>
      <c r="OX33" s="1455"/>
      <c r="OY33" s="1455"/>
      <c r="OZ33" s="1455"/>
      <c r="PA33" s="1455"/>
      <c r="PB33" s="1455"/>
      <c r="PC33" s="1455"/>
      <c r="PD33" s="1455"/>
      <c r="PE33" s="1455"/>
      <c r="PF33" s="1455"/>
      <c r="PG33" s="1455"/>
      <c r="PH33" s="1455"/>
      <c r="PI33" s="1455"/>
      <c r="PJ33" s="1455"/>
      <c r="PK33" s="1455"/>
      <c r="PL33" s="1455"/>
      <c r="PM33" s="1455"/>
      <c r="PN33" s="1455"/>
      <c r="PO33" s="1455"/>
      <c r="PP33" s="1455"/>
      <c r="PQ33" s="1455"/>
      <c r="PR33" s="1455"/>
      <c r="PS33" s="1455"/>
      <c r="PT33" s="1455"/>
      <c r="PU33" s="1455"/>
      <c r="PV33" s="1455"/>
      <c r="PW33" s="1455"/>
      <c r="PX33" s="1455"/>
      <c r="PY33" s="1455"/>
      <c r="PZ33" s="1455"/>
      <c r="QA33" s="1455"/>
      <c r="QB33" s="1455"/>
      <c r="QC33" s="1455"/>
      <c r="QD33" s="1455"/>
      <c r="QE33" s="1455"/>
      <c r="QF33" s="1455"/>
      <c r="QG33" s="1455"/>
      <c r="QH33" s="1455"/>
      <c r="QI33" s="1455"/>
      <c r="QJ33" s="1455"/>
      <c r="QK33" s="1455"/>
      <c r="QL33" s="1455"/>
      <c r="QM33" s="1455"/>
      <c r="QN33" s="1455"/>
      <c r="QO33" s="1455"/>
      <c r="QP33" s="1455"/>
      <c r="QQ33" s="1455"/>
      <c r="QR33" s="1455"/>
      <c r="QS33" s="1455"/>
      <c r="QT33" s="1455"/>
      <c r="QU33" s="1455"/>
      <c r="QV33" s="1455"/>
      <c r="QW33" s="1455"/>
      <c r="QX33" s="1455"/>
      <c r="QY33" s="1455"/>
      <c r="QZ33" s="1455"/>
      <c r="RA33" s="1455"/>
      <c r="RB33" s="1455"/>
      <c r="RC33" s="1455"/>
      <c r="RD33" s="1455"/>
      <c r="RE33" s="1455"/>
      <c r="RF33" s="1455"/>
      <c r="RG33" s="1455"/>
      <c r="RH33" s="1455"/>
      <c r="RI33" s="1455"/>
      <c r="RJ33" s="1455"/>
      <c r="RK33" s="1455"/>
      <c r="RL33" s="1455"/>
      <c r="RM33" s="1455"/>
      <c r="RN33" s="1455"/>
      <c r="RO33" s="1455"/>
      <c r="RP33" s="1455"/>
      <c r="RQ33" s="1455"/>
      <c r="RR33" s="1455"/>
      <c r="RS33" s="1455"/>
      <c r="RT33" s="1455"/>
      <c r="RU33" s="1455"/>
      <c r="RV33" s="1455"/>
      <c r="RW33" s="1455"/>
      <c r="RX33" s="1455"/>
      <c r="RY33" s="1455"/>
      <c r="RZ33" s="1455"/>
      <c r="SA33" s="1455"/>
      <c r="SB33" s="1455"/>
      <c r="SC33" s="1455"/>
      <c r="SD33" s="1455"/>
      <c r="SE33" s="1455"/>
      <c r="SF33" s="1455"/>
      <c r="SG33" s="1455"/>
      <c r="SH33" s="1455"/>
      <c r="SI33" s="1455"/>
      <c r="SJ33" s="1455"/>
      <c r="SK33" s="1455"/>
      <c r="SL33" s="1455"/>
      <c r="SM33" s="1455"/>
      <c r="SN33" s="1455"/>
      <c r="SO33" s="1455"/>
      <c r="SP33" s="1455"/>
      <c r="SQ33" s="1455"/>
      <c r="SR33" s="1455"/>
      <c r="SS33" s="1455"/>
      <c r="ST33" s="1455"/>
      <c r="SU33" s="1455"/>
      <c r="SV33" s="1455"/>
      <c r="SW33" s="1455"/>
      <c r="SX33" s="1455"/>
      <c r="SY33" s="1455"/>
      <c r="SZ33" s="1455"/>
      <c r="TA33" s="1455"/>
      <c r="TB33" s="1455"/>
      <c r="TC33" s="1455"/>
      <c r="TD33" s="1455"/>
      <c r="TE33" s="1455"/>
      <c r="TF33" s="1455"/>
      <c r="TG33" s="1455"/>
      <c r="TH33" s="1455"/>
      <c r="TI33" s="1455"/>
      <c r="TJ33" s="1455"/>
      <c r="TK33" s="1455"/>
      <c r="TL33" s="1455"/>
      <c r="TM33" s="1455"/>
      <c r="TN33" s="1455"/>
      <c r="TO33" s="1455"/>
      <c r="TP33" s="1455"/>
      <c r="TQ33" s="1455"/>
      <c r="TR33" s="1455"/>
      <c r="TS33" s="1455"/>
      <c r="TT33" s="1455"/>
      <c r="TU33" s="1455"/>
      <c r="TV33" s="1455"/>
      <c r="TW33" s="1455"/>
      <c r="TX33" s="1455"/>
      <c r="TY33" s="1455"/>
      <c r="TZ33" s="1455"/>
      <c r="UA33" s="1455"/>
      <c r="UB33" s="1455"/>
      <c r="UC33" s="1455"/>
      <c r="UD33" s="1455"/>
      <c r="UE33" s="1455"/>
      <c r="UF33" s="1455"/>
      <c r="UG33" s="1455"/>
      <c r="UH33" s="1455"/>
      <c r="UI33" s="1455"/>
      <c r="UJ33" s="1455"/>
      <c r="UK33" s="1455"/>
      <c r="UL33" s="1455"/>
      <c r="UM33" s="1455"/>
      <c r="UN33" s="1455"/>
      <c r="UO33" s="1455"/>
      <c r="UP33" s="1455"/>
      <c r="UQ33" s="1455"/>
      <c r="UR33" s="1455"/>
      <c r="US33" s="1455"/>
      <c r="UT33" s="1455"/>
      <c r="UU33" s="1455"/>
      <c r="UV33" s="1455"/>
      <c r="UW33" s="1455"/>
      <c r="UX33" s="1455"/>
      <c r="UY33" s="1455"/>
      <c r="UZ33" s="1455"/>
      <c r="VA33" s="1455"/>
      <c r="VB33" s="1455"/>
      <c r="VC33" s="1455"/>
      <c r="VD33" s="1455"/>
      <c r="VE33" s="1455"/>
      <c r="VF33" s="1455"/>
      <c r="VG33" s="1455"/>
      <c r="VH33" s="1455"/>
      <c r="VI33" s="1455"/>
      <c r="VJ33" s="1455"/>
      <c r="VK33" s="1455"/>
      <c r="VL33" s="1455"/>
      <c r="VM33" s="1455"/>
      <c r="VN33" s="1455"/>
      <c r="VO33" s="1455"/>
      <c r="VP33" s="1455"/>
      <c r="VQ33" s="1455"/>
      <c r="VR33" s="1455"/>
      <c r="VS33" s="1455"/>
      <c r="VT33" s="1455"/>
      <c r="VU33" s="1455"/>
      <c r="VV33" s="1455"/>
      <c r="VW33" s="1455"/>
      <c r="VX33" s="1455"/>
      <c r="VY33" s="1455"/>
      <c r="VZ33" s="1455"/>
      <c r="WA33" s="1455"/>
      <c r="WB33" s="1455"/>
      <c r="WC33" s="1455"/>
      <c r="WD33" s="1455"/>
      <c r="WE33" s="1455"/>
      <c r="WF33" s="1455"/>
      <c r="WG33" s="1455"/>
      <c r="WH33" s="1455"/>
      <c r="WI33" s="1455"/>
      <c r="WJ33" s="1455"/>
      <c r="WK33" s="1455"/>
      <c r="WL33" s="1455"/>
      <c r="WM33" s="1455"/>
      <c r="WN33" s="1455"/>
      <c r="WO33" s="1455"/>
      <c r="WP33" s="1455"/>
      <c r="WQ33" s="1455"/>
      <c r="WR33" s="1455"/>
      <c r="WS33" s="1455"/>
      <c r="WT33" s="1455"/>
      <c r="WU33" s="1455"/>
      <c r="WV33" s="1455"/>
      <c r="WW33" s="1455"/>
      <c r="WX33" s="1455"/>
      <c r="WY33" s="1455"/>
      <c r="WZ33" s="1455"/>
      <c r="XA33" s="1455"/>
      <c r="XB33" s="1455"/>
      <c r="XC33" s="1455"/>
      <c r="XD33" s="1455"/>
      <c r="XE33" s="1455"/>
      <c r="XF33" s="1455"/>
      <c r="XG33" s="1455"/>
      <c r="XH33" s="1455"/>
      <c r="XI33" s="1455"/>
      <c r="XJ33" s="1455"/>
      <c r="XK33" s="1455"/>
      <c r="XL33" s="1455"/>
      <c r="XM33" s="1455"/>
      <c r="XN33" s="1455"/>
      <c r="XO33" s="1455"/>
      <c r="XP33" s="1455"/>
      <c r="XQ33" s="1455"/>
      <c r="XR33" s="1455"/>
      <c r="XS33" s="1455"/>
      <c r="XT33" s="1455"/>
      <c r="XU33" s="1455"/>
      <c r="XV33" s="1455"/>
      <c r="XW33" s="1455"/>
      <c r="XX33" s="1455"/>
      <c r="XY33" s="1455"/>
      <c r="XZ33" s="1455"/>
      <c r="YA33" s="1455"/>
      <c r="YB33" s="1455"/>
      <c r="YC33" s="1455"/>
      <c r="YD33" s="1455"/>
      <c r="YE33" s="1455"/>
      <c r="YF33" s="1455"/>
      <c r="YG33" s="1455"/>
      <c r="YH33" s="1455"/>
      <c r="YI33" s="1455"/>
      <c r="YJ33" s="1455"/>
      <c r="YK33" s="1455"/>
      <c r="YL33" s="1455"/>
      <c r="YM33" s="1455"/>
      <c r="YN33" s="1455"/>
      <c r="YO33" s="1455"/>
      <c r="YP33" s="1455"/>
      <c r="YQ33" s="1455"/>
      <c r="YR33" s="1455"/>
      <c r="YS33" s="1455"/>
      <c r="YT33" s="1455"/>
      <c r="YU33" s="1455"/>
      <c r="YV33" s="1455"/>
      <c r="YW33" s="1455"/>
      <c r="YX33" s="1455"/>
      <c r="YY33" s="1455"/>
      <c r="YZ33" s="1455"/>
      <c r="ZA33" s="1455"/>
      <c r="ZB33" s="1455"/>
      <c r="ZC33" s="1455"/>
      <c r="ZD33" s="1455"/>
      <c r="ZE33" s="1455"/>
      <c r="ZF33" s="1455"/>
      <c r="ZG33" s="1455"/>
      <c r="ZH33" s="1455"/>
      <c r="ZI33" s="1455"/>
      <c r="ZJ33" s="1455"/>
      <c r="ZK33" s="1455"/>
      <c r="ZL33" s="1455"/>
      <c r="ZM33" s="1455"/>
      <c r="ZN33" s="1455"/>
      <c r="ZO33" s="1455"/>
      <c r="ZP33" s="1455"/>
      <c r="ZQ33" s="1455"/>
      <c r="ZR33" s="1455"/>
      <c r="ZS33" s="1455"/>
      <c r="ZT33" s="1455"/>
      <c r="ZU33" s="1455"/>
      <c r="ZV33" s="1455"/>
      <c r="ZW33" s="1455"/>
      <c r="ZX33" s="1455"/>
      <c r="ZY33" s="1455"/>
      <c r="ZZ33" s="1455"/>
      <c r="AAA33" s="1455"/>
      <c r="AAB33" s="1455"/>
      <c r="AAC33" s="1455"/>
      <c r="AAD33" s="1455"/>
      <c r="AAE33" s="1455"/>
      <c r="AAF33" s="1455"/>
      <c r="AAG33" s="1455"/>
      <c r="AAH33" s="1455"/>
      <c r="AAI33" s="1455"/>
      <c r="AAJ33" s="1455"/>
      <c r="AAK33" s="1455"/>
      <c r="AAL33" s="1455"/>
      <c r="AAM33" s="1455"/>
      <c r="AAN33" s="1455"/>
      <c r="AAO33" s="1455"/>
      <c r="AAP33" s="1455"/>
      <c r="AAQ33" s="1455"/>
      <c r="AAR33" s="1455"/>
      <c r="AAS33" s="1455"/>
      <c r="AAT33" s="1455"/>
      <c r="AAU33" s="1455"/>
      <c r="AAV33" s="1455"/>
      <c r="AAW33" s="1455"/>
      <c r="AAX33" s="1455"/>
      <c r="AAY33" s="1455"/>
      <c r="AAZ33" s="1455"/>
      <c r="ABA33" s="1455"/>
      <c r="ABB33" s="1455"/>
      <c r="ABC33" s="1455"/>
      <c r="ABD33" s="1455"/>
      <c r="ABE33" s="1455"/>
      <c r="ABF33" s="1455"/>
      <c r="ABG33" s="1455"/>
      <c r="ABH33" s="1455"/>
      <c r="ABI33" s="1455"/>
      <c r="ABJ33" s="1455"/>
      <c r="ABK33" s="1455"/>
      <c r="ABL33" s="1455"/>
      <c r="ABM33" s="1455"/>
      <c r="ABN33" s="1455"/>
      <c r="ABO33" s="1455"/>
      <c r="ABP33" s="1455"/>
      <c r="ABQ33" s="1455"/>
      <c r="ABR33" s="1455"/>
      <c r="ABS33" s="1455"/>
      <c r="ABT33" s="1455"/>
      <c r="ABU33" s="1455"/>
      <c r="ABV33" s="1455"/>
      <c r="ABW33" s="1455"/>
      <c r="ABX33" s="1455"/>
      <c r="ABY33" s="1455"/>
      <c r="ABZ33" s="1455"/>
      <c r="ACA33" s="1455"/>
      <c r="ACB33" s="1455"/>
      <c r="ACC33" s="1455"/>
      <c r="ACD33" s="1455"/>
      <c r="ACE33" s="1455"/>
      <c r="ACF33" s="1455"/>
      <c r="ACG33" s="1455"/>
      <c r="ACH33" s="1455"/>
      <c r="ACI33" s="1455"/>
      <c r="ACJ33" s="1455"/>
      <c r="ACK33" s="1455"/>
      <c r="ACL33" s="1455"/>
      <c r="ACM33" s="1455"/>
      <c r="ACN33" s="1455"/>
      <c r="ACO33" s="1455"/>
      <c r="ACP33" s="1455"/>
      <c r="ACQ33" s="1455"/>
      <c r="ACR33" s="1455"/>
      <c r="ACS33" s="1455"/>
      <c r="ACT33" s="1455"/>
      <c r="ACU33" s="1455"/>
      <c r="ACV33" s="1455"/>
      <c r="ACW33" s="1455"/>
      <c r="ACX33" s="1455"/>
      <c r="ACY33" s="1455"/>
      <c r="ACZ33" s="1455"/>
      <c r="ADA33" s="1455"/>
      <c r="ADB33" s="1455"/>
      <c r="ADC33" s="1455"/>
      <c r="ADD33" s="1455"/>
      <c r="ADE33" s="1455"/>
      <c r="ADF33" s="1455"/>
      <c r="ADG33" s="1455"/>
      <c r="ADH33" s="1455"/>
      <c r="ADI33" s="1455"/>
      <c r="ADJ33" s="1455"/>
      <c r="ADK33" s="1455"/>
      <c r="ADL33" s="1455"/>
      <c r="ADM33" s="1455"/>
      <c r="ADN33" s="1455"/>
      <c r="ADO33" s="1455"/>
      <c r="ADP33" s="1455"/>
      <c r="ADQ33" s="1455"/>
      <c r="ADR33" s="1455"/>
      <c r="ADS33" s="1455"/>
      <c r="ADT33" s="1455"/>
      <c r="ADU33" s="1455"/>
      <c r="ADV33" s="1455"/>
      <c r="ADW33" s="1455"/>
      <c r="ADX33" s="1455"/>
      <c r="ADY33" s="1455"/>
      <c r="ADZ33" s="1455"/>
      <c r="AEA33" s="1455"/>
      <c r="AEB33" s="1455"/>
      <c r="AEC33" s="1455"/>
      <c r="AED33" s="1455"/>
      <c r="AEE33" s="1455"/>
      <c r="AEF33" s="1455"/>
      <c r="AEG33" s="1455"/>
      <c r="AEH33" s="1455"/>
      <c r="AEI33" s="1455"/>
      <c r="AEJ33" s="1455"/>
      <c r="AEK33" s="1455"/>
      <c r="AEL33" s="1455"/>
      <c r="AEM33" s="1455"/>
      <c r="AEN33" s="1455"/>
      <c r="AEO33" s="1455"/>
      <c r="AEP33" s="1455"/>
      <c r="AEQ33" s="1455"/>
      <c r="AER33" s="1455"/>
      <c r="AES33" s="1455"/>
      <c r="AET33" s="1455"/>
      <c r="AEU33" s="1455"/>
      <c r="AEV33" s="1455"/>
      <c r="AEW33" s="1455"/>
      <c r="AEX33" s="1455"/>
      <c r="AEY33" s="1455"/>
      <c r="AEZ33" s="1455"/>
      <c r="AFA33" s="1455"/>
      <c r="AFB33" s="1455"/>
      <c r="AFC33" s="1455"/>
      <c r="AFD33" s="1455"/>
      <c r="AFE33" s="1455"/>
      <c r="AFF33" s="1455"/>
      <c r="AFG33" s="1455"/>
      <c r="AFH33" s="1455"/>
      <c r="AFI33" s="1455"/>
      <c r="AFJ33" s="1455"/>
      <c r="AFK33" s="1455"/>
      <c r="AFL33" s="1455"/>
      <c r="AFM33" s="1455"/>
      <c r="AFN33" s="1455"/>
      <c r="AFO33" s="1455"/>
      <c r="AFP33" s="1455"/>
      <c r="AFQ33" s="1455"/>
      <c r="AFR33" s="1455"/>
      <c r="AFS33" s="1455"/>
      <c r="AFT33" s="1455"/>
      <c r="AFU33" s="1455"/>
      <c r="AFV33" s="1455"/>
      <c r="AFW33" s="1455"/>
      <c r="AFX33" s="1455"/>
      <c r="AFY33" s="1455"/>
      <c r="AFZ33" s="1455"/>
      <c r="AGA33" s="1455"/>
      <c r="AGB33" s="1455"/>
      <c r="AGC33" s="1455"/>
      <c r="AGD33" s="1455"/>
      <c r="AGE33" s="1455"/>
      <c r="AGF33" s="1455"/>
      <c r="AGG33" s="1455"/>
      <c r="AGH33" s="1455"/>
      <c r="AGI33" s="1455"/>
      <c r="AGJ33" s="1455"/>
      <c r="AGK33" s="1455"/>
      <c r="AGL33" s="1455"/>
      <c r="AGM33" s="1455"/>
      <c r="AGN33" s="1455"/>
      <c r="AGO33" s="1455"/>
      <c r="AGP33" s="1455"/>
      <c r="AGQ33" s="1455"/>
      <c r="AGR33" s="1455"/>
      <c r="AGS33" s="1455"/>
      <c r="AGT33" s="1455"/>
      <c r="AGU33" s="1455"/>
      <c r="AGV33" s="1455"/>
      <c r="AGW33" s="1455"/>
      <c r="AGX33" s="1455"/>
      <c r="AGY33" s="1455"/>
      <c r="AGZ33" s="1455"/>
      <c r="AHA33" s="1455"/>
      <c r="AHB33" s="1455"/>
      <c r="AHC33" s="1455"/>
      <c r="AHD33" s="1455"/>
      <c r="AHE33" s="1455"/>
      <c r="AHF33" s="1455"/>
      <c r="AHG33" s="1455"/>
      <c r="AHH33" s="1455"/>
      <c r="AHI33" s="1455"/>
      <c r="AHJ33" s="1455"/>
      <c r="AHK33" s="1455"/>
      <c r="AHL33" s="1455"/>
      <c r="AHM33" s="1455"/>
      <c r="AHN33" s="1455"/>
      <c r="AHO33" s="1455"/>
      <c r="AHP33" s="1455"/>
      <c r="AHQ33" s="1455"/>
      <c r="AHR33" s="1455"/>
      <c r="AHS33" s="1455"/>
      <c r="AHT33" s="1455"/>
      <c r="AHU33" s="1455"/>
      <c r="AHV33" s="1455"/>
      <c r="AHW33" s="1455"/>
      <c r="AHX33" s="1455"/>
      <c r="AHY33" s="1455"/>
      <c r="AHZ33" s="1455"/>
      <c r="AIA33" s="1455"/>
      <c r="AIB33" s="1455"/>
      <c r="AIC33" s="1455"/>
      <c r="AID33" s="1455"/>
      <c r="AIE33" s="1455"/>
      <c r="AIF33" s="1455"/>
      <c r="AIG33" s="1455"/>
      <c r="AIH33" s="1455"/>
      <c r="AII33" s="1455"/>
      <c r="AIJ33" s="1455"/>
      <c r="AIK33" s="1455"/>
      <c r="AIL33" s="1455"/>
      <c r="AIM33" s="1455"/>
      <c r="AIN33" s="1455"/>
      <c r="AIO33" s="1455"/>
      <c r="AIP33" s="1455"/>
      <c r="AIQ33" s="1455"/>
      <c r="AIR33" s="1455"/>
      <c r="AIS33" s="1455"/>
      <c r="AIT33" s="1455"/>
      <c r="AIU33" s="1455"/>
      <c r="AIV33" s="1455"/>
      <c r="AIW33" s="1455"/>
      <c r="AIX33" s="1455"/>
      <c r="AIY33" s="1455"/>
      <c r="AIZ33" s="1455"/>
      <c r="AJA33" s="1455"/>
      <c r="AJB33" s="1455"/>
      <c r="AJC33" s="1455"/>
      <c r="AJD33" s="1455"/>
      <c r="AJE33" s="1455"/>
      <c r="AJF33" s="1455"/>
      <c r="AJG33" s="1455"/>
      <c r="AJH33" s="1455"/>
      <c r="AJI33" s="1455"/>
      <c r="AJJ33" s="1455"/>
      <c r="AJK33" s="1455"/>
      <c r="AJL33" s="1455"/>
      <c r="AJM33" s="1455"/>
      <c r="AJN33" s="1455"/>
      <c r="AJO33" s="1455"/>
      <c r="AJP33" s="1455"/>
      <c r="AJQ33" s="1455"/>
      <c r="AJR33" s="1455"/>
      <c r="AJS33" s="1455"/>
      <c r="AJT33" s="1455"/>
      <c r="AJU33" s="1455"/>
      <c r="AJV33" s="1455"/>
      <c r="AJW33" s="1455"/>
      <c r="AJX33" s="1455"/>
      <c r="AJY33" s="1455"/>
      <c r="AJZ33" s="1455"/>
      <c r="AKA33" s="1455"/>
      <c r="AKB33" s="1455"/>
      <c r="AKC33" s="1455"/>
      <c r="AKD33" s="1455"/>
      <c r="AKE33" s="1455"/>
      <c r="AKF33" s="1455"/>
    </row>
    <row r="34" spans="1:968" s="685" customFormat="1">
      <c r="A34" s="731"/>
      <c r="B34" s="770" t="s">
        <v>76</v>
      </c>
      <c r="C34" s="771"/>
      <c r="D34" s="734"/>
      <c r="E34" s="734"/>
      <c r="F34" s="734"/>
      <c r="G34" s="735"/>
      <c r="H34" s="735"/>
      <c r="I34" s="735"/>
      <c r="J34" s="736"/>
      <c r="K34" s="737"/>
      <c r="L34" s="772">
        <v>56914.576000000001</v>
      </c>
      <c r="M34" s="772">
        <f t="shared" si="11"/>
        <v>56914.576000000001</v>
      </c>
      <c r="N34" s="738">
        <v>0</v>
      </c>
      <c r="O34" s="738">
        <f t="shared" si="12"/>
        <v>52796.452690166974</v>
      </c>
      <c r="P34" s="738">
        <f t="shared" si="13"/>
        <v>52796.452690166974</v>
      </c>
      <c r="Q34" s="739"/>
      <c r="R34" s="1379"/>
      <c r="S34" s="740"/>
      <c r="T34" s="740"/>
      <c r="U34" s="740"/>
      <c r="W34" s="1455"/>
      <c r="X34" s="1455"/>
      <c r="Y34" s="1455"/>
      <c r="Z34" s="1455"/>
      <c r="AA34" s="1455"/>
      <c r="AB34" s="1455"/>
      <c r="AC34" s="1455"/>
      <c r="AD34" s="1455"/>
      <c r="AE34" s="1455"/>
      <c r="AF34" s="1455"/>
      <c r="AG34" s="1455"/>
      <c r="AH34" s="1455"/>
      <c r="AI34" s="1455"/>
      <c r="AJ34" s="1455"/>
      <c r="AK34" s="1455"/>
      <c r="AL34" s="1455"/>
      <c r="AM34" s="1455"/>
      <c r="AN34" s="1455"/>
      <c r="AO34" s="1455"/>
      <c r="AP34" s="1455"/>
      <c r="AQ34" s="1455"/>
      <c r="AR34" s="1455"/>
      <c r="AS34" s="1455"/>
      <c r="AT34" s="1455"/>
      <c r="AU34" s="1455"/>
      <c r="AV34" s="1455"/>
      <c r="AW34" s="1455"/>
      <c r="AX34" s="1455"/>
      <c r="AY34" s="1455"/>
      <c r="AZ34" s="1455"/>
      <c r="BA34" s="1455"/>
      <c r="BB34" s="1455"/>
      <c r="BC34" s="1455"/>
      <c r="BD34" s="1455"/>
      <c r="BE34" s="1455"/>
      <c r="BF34" s="1455"/>
      <c r="BG34" s="1455"/>
      <c r="BH34" s="1455"/>
      <c r="BI34" s="1455"/>
      <c r="BJ34" s="1455"/>
      <c r="BK34" s="1455"/>
      <c r="BL34" s="1455"/>
      <c r="BM34" s="1455"/>
      <c r="BN34" s="1455"/>
      <c r="BO34" s="1455"/>
      <c r="BP34" s="1455"/>
      <c r="BQ34" s="1455"/>
      <c r="BR34" s="1455"/>
      <c r="BS34" s="1455"/>
      <c r="BT34" s="1455"/>
      <c r="BU34" s="1455"/>
      <c r="BV34" s="1455"/>
      <c r="BW34" s="1455"/>
      <c r="BX34" s="1455"/>
      <c r="BY34" s="1455"/>
      <c r="BZ34" s="1455"/>
      <c r="CA34" s="1455"/>
      <c r="CB34" s="1455"/>
      <c r="CC34" s="1455"/>
      <c r="CD34" s="1455"/>
      <c r="CE34" s="1455"/>
      <c r="CF34" s="1455"/>
      <c r="CG34" s="1455"/>
      <c r="CH34" s="1455"/>
      <c r="CI34" s="1455"/>
      <c r="CJ34" s="1455"/>
      <c r="CK34" s="1455"/>
      <c r="CL34" s="1455"/>
      <c r="CM34" s="1455"/>
      <c r="CN34" s="1455"/>
      <c r="CO34" s="1455"/>
      <c r="CP34" s="1455"/>
      <c r="CQ34" s="1455"/>
      <c r="CR34" s="1455"/>
      <c r="CS34" s="1455"/>
      <c r="CT34" s="1455"/>
      <c r="CU34" s="1455"/>
      <c r="CV34" s="1455"/>
      <c r="CW34" s="1455"/>
      <c r="CX34" s="1455"/>
      <c r="CY34" s="1455"/>
      <c r="CZ34" s="1455"/>
      <c r="DA34" s="1455"/>
      <c r="DB34" s="1455"/>
      <c r="DC34" s="1455"/>
      <c r="DD34" s="1455"/>
      <c r="DE34" s="1455"/>
      <c r="DF34" s="1455"/>
      <c r="DG34" s="1455"/>
      <c r="DH34" s="1455"/>
      <c r="DI34" s="1455"/>
      <c r="DJ34" s="1455"/>
      <c r="DK34" s="1455"/>
      <c r="DL34" s="1455"/>
      <c r="DM34" s="1455"/>
      <c r="DN34" s="1455"/>
      <c r="DO34" s="1455"/>
      <c r="DP34" s="1455"/>
      <c r="DQ34" s="1455"/>
      <c r="DR34" s="1455"/>
      <c r="DS34" s="1455"/>
      <c r="DT34" s="1455"/>
      <c r="DU34" s="1455"/>
      <c r="DV34" s="1455"/>
      <c r="DW34" s="1455"/>
      <c r="DX34" s="1455"/>
      <c r="DY34" s="1455"/>
      <c r="DZ34" s="1455"/>
      <c r="EA34" s="1455"/>
      <c r="EB34" s="1455"/>
      <c r="EC34" s="1455"/>
      <c r="ED34" s="1455"/>
      <c r="EE34" s="1455"/>
      <c r="EF34" s="1455"/>
      <c r="EG34" s="1455"/>
      <c r="EH34" s="1455"/>
      <c r="EI34" s="1455"/>
      <c r="EJ34" s="1455"/>
      <c r="EK34" s="1455"/>
      <c r="EL34" s="1455"/>
      <c r="EM34" s="1455"/>
      <c r="EN34" s="1455"/>
      <c r="EO34" s="1455"/>
      <c r="EP34" s="1455"/>
      <c r="EQ34" s="1455"/>
      <c r="ER34" s="1455"/>
      <c r="ES34" s="1455"/>
      <c r="ET34" s="1455"/>
      <c r="EU34" s="1455"/>
      <c r="EV34" s="1455"/>
      <c r="EW34" s="1455"/>
      <c r="EX34" s="1455"/>
      <c r="EY34" s="1455"/>
      <c r="EZ34" s="1455"/>
      <c r="FA34" s="1455"/>
      <c r="FB34" s="1455"/>
      <c r="FC34" s="1455"/>
      <c r="FD34" s="1455"/>
      <c r="FE34" s="1455"/>
      <c r="FF34" s="1455"/>
      <c r="FG34" s="1455"/>
      <c r="FH34" s="1455"/>
      <c r="FI34" s="1455"/>
      <c r="FJ34" s="1455"/>
      <c r="FK34" s="1455"/>
      <c r="FL34" s="1455"/>
      <c r="FM34" s="1455"/>
      <c r="FN34" s="1455"/>
      <c r="FO34" s="1455"/>
      <c r="FP34" s="1455"/>
      <c r="FQ34" s="1455"/>
      <c r="FR34" s="1455"/>
      <c r="FS34" s="1455"/>
      <c r="FT34" s="1455"/>
      <c r="FU34" s="1455"/>
      <c r="FV34" s="1455"/>
      <c r="FW34" s="1455"/>
      <c r="FX34" s="1455"/>
      <c r="FY34" s="1455"/>
      <c r="FZ34" s="1455"/>
      <c r="GA34" s="1455"/>
      <c r="GB34" s="1455"/>
      <c r="GC34" s="1455"/>
      <c r="GD34" s="1455"/>
      <c r="GE34" s="1455"/>
      <c r="GF34" s="1455"/>
      <c r="GG34" s="1455"/>
      <c r="GH34" s="1455"/>
      <c r="GI34" s="1455"/>
      <c r="GJ34" s="1455"/>
      <c r="GK34" s="1455"/>
      <c r="GL34" s="1455"/>
      <c r="GM34" s="1455"/>
      <c r="GN34" s="1455"/>
      <c r="GO34" s="1455"/>
      <c r="GP34" s="1455"/>
      <c r="GQ34" s="1455"/>
      <c r="GR34" s="1455"/>
      <c r="GS34" s="1455"/>
      <c r="GT34" s="1455"/>
      <c r="GU34" s="1455"/>
      <c r="GV34" s="1455"/>
      <c r="GW34" s="1455"/>
      <c r="GX34" s="1455"/>
      <c r="GY34" s="1455"/>
      <c r="GZ34" s="1455"/>
      <c r="HA34" s="1455"/>
      <c r="HB34" s="1455"/>
      <c r="HC34" s="1455"/>
      <c r="HD34" s="1455"/>
      <c r="HE34" s="1455"/>
      <c r="HF34" s="1455"/>
      <c r="HG34" s="1455"/>
      <c r="HH34" s="1455"/>
      <c r="HI34" s="1455"/>
      <c r="HJ34" s="1455"/>
      <c r="HK34" s="1455"/>
      <c r="HL34" s="1455"/>
      <c r="HM34" s="1455"/>
      <c r="HN34" s="1455"/>
      <c r="HO34" s="1455"/>
      <c r="HP34" s="1455"/>
      <c r="HQ34" s="1455"/>
      <c r="HR34" s="1455"/>
      <c r="HS34" s="1455"/>
      <c r="HT34" s="1455"/>
      <c r="HU34" s="1455"/>
      <c r="HV34" s="1455"/>
      <c r="HW34" s="1455"/>
      <c r="HX34" s="1455"/>
      <c r="HY34" s="1455"/>
      <c r="HZ34" s="1455"/>
      <c r="IA34" s="1455"/>
      <c r="IB34" s="1455"/>
      <c r="IC34" s="1455"/>
      <c r="ID34" s="1455"/>
      <c r="IE34" s="1455"/>
      <c r="IF34" s="1455"/>
      <c r="IG34" s="1455"/>
      <c r="IH34" s="1455"/>
      <c r="II34" s="1455"/>
      <c r="IJ34" s="1455"/>
      <c r="IK34" s="1455"/>
      <c r="IL34" s="1455"/>
      <c r="IM34" s="1455"/>
      <c r="IN34" s="1455"/>
      <c r="IO34" s="1455"/>
      <c r="IP34" s="1455"/>
      <c r="IQ34" s="1455"/>
      <c r="IR34" s="1455"/>
      <c r="IS34" s="1455"/>
      <c r="IT34" s="1455"/>
      <c r="IU34" s="1455"/>
      <c r="IV34" s="1455"/>
      <c r="IW34" s="1455"/>
      <c r="IX34" s="1455"/>
      <c r="IY34" s="1455"/>
      <c r="IZ34" s="1455"/>
      <c r="JA34" s="1455"/>
      <c r="JB34" s="1455"/>
      <c r="JC34" s="1455"/>
      <c r="JD34" s="1455"/>
      <c r="JE34" s="1455"/>
      <c r="JF34" s="1455"/>
      <c r="JG34" s="1455"/>
      <c r="JH34" s="1455"/>
      <c r="JI34" s="1455"/>
      <c r="JJ34" s="1455"/>
      <c r="JK34" s="1455"/>
      <c r="JL34" s="1455"/>
      <c r="JM34" s="1455"/>
      <c r="JN34" s="1455"/>
      <c r="JO34" s="1455"/>
      <c r="JP34" s="1455"/>
      <c r="JQ34" s="1455"/>
      <c r="JR34" s="1455"/>
      <c r="JS34" s="1455"/>
      <c r="JT34" s="1455"/>
      <c r="JU34" s="1455"/>
      <c r="JV34" s="1455"/>
      <c r="JW34" s="1455"/>
      <c r="JX34" s="1455"/>
      <c r="JY34" s="1455"/>
      <c r="JZ34" s="1455"/>
      <c r="KA34" s="1455"/>
      <c r="KB34" s="1455"/>
      <c r="KC34" s="1455"/>
      <c r="KD34" s="1455"/>
      <c r="KE34" s="1455"/>
      <c r="KF34" s="1455"/>
      <c r="KG34" s="1455"/>
      <c r="KH34" s="1455"/>
      <c r="KI34" s="1455"/>
      <c r="KJ34" s="1455"/>
      <c r="KK34" s="1455"/>
      <c r="KL34" s="1455"/>
      <c r="KM34" s="1455"/>
      <c r="KN34" s="1455"/>
      <c r="KO34" s="1455"/>
      <c r="KP34" s="1455"/>
      <c r="KQ34" s="1455"/>
      <c r="KR34" s="1455"/>
      <c r="KS34" s="1455"/>
      <c r="KT34" s="1455"/>
      <c r="KU34" s="1455"/>
      <c r="KV34" s="1455"/>
      <c r="KW34" s="1455"/>
      <c r="KX34" s="1455"/>
      <c r="KY34" s="1455"/>
      <c r="KZ34" s="1455"/>
      <c r="LA34" s="1455"/>
      <c r="LB34" s="1455"/>
      <c r="LC34" s="1455"/>
      <c r="LD34" s="1455"/>
      <c r="LE34" s="1455"/>
      <c r="LF34" s="1455"/>
      <c r="LG34" s="1455"/>
      <c r="LH34" s="1455"/>
      <c r="LI34" s="1455"/>
      <c r="LJ34" s="1455"/>
      <c r="LK34" s="1455"/>
      <c r="LL34" s="1455"/>
      <c r="LM34" s="1455"/>
      <c r="LN34" s="1455"/>
      <c r="LO34" s="1455"/>
      <c r="LP34" s="1455"/>
      <c r="LQ34" s="1455"/>
      <c r="LR34" s="1455"/>
      <c r="LS34" s="1455"/>
      <c r="LT34" s="1455"/>
      <c r="LU34" s="1455"/>
      <c r="LV34" s="1455"/>
      <c r="LW34" s="1455"/>
      <c r="LX34" s="1455"/>
      <c r="LY34" s="1455"/>
      <c r="LZ34" s="1455"/>
      <c r="MA34" s="1455"/>
      <c r="MB34" s="1455"/>
      <c r="MC34" s="1455"/>
      <c r="MD34" s="1455"/>
      <c r="ME34" s="1455"/>
      <c r="MF34" s="1455"/>
      <c r="MG34" s="1455"/>
      <c r="MH34" s="1455"/>
      <c r="MI34" s="1455"/>
      <c r="MJ34" s="1455"/>
      <c r="MK34" s="1455"/>
      <c r="ML34" s="1455"/>
      <c r="MM34" s="1455"/>
      <c r="MN34" s="1455"/>
      <c r="MO34" s="1455"/>
      <c r="MP34" s="1455"/>
      <c r="MQ34" s="1455"/>
      <c r="MR34" s="1455"/>
      <c r="MS34" s="1455"/>
      <c r="MT34" s="1455"/>
      <c r="MU34" s="1455"/>
      <c r="MV34" s="1455"/>
      <c r="MW34" s="1455"/>
      <c r="MX34" s="1455"/>
      <c r="MY34" s="1455"/>
      <c r="MZ34" s="1455"/>
      <c r="NA34" s="1455"/>
      <c r="NB34" s="1455"/>
      <c r="NC34" s="1455"/>
      <c r="ND34" s="1455"/>
      <c r="NE34" s="1455"/>
      <c r="NF34" s="1455"/>
      <c r="NG34" s="1455"/>
      <c r="NH34" s="1455"/>
      <c r="NI34" s="1455"/>
      <c r="NJ34" s="1455"/>
      <c r="NK34" s="1455"/>
      <c r="NL34" s="1455"/>
      <c r="NM34" s="1455"/>
      <c r="NN34" s="1455"/>
      <c r="NO34" s="1455"/>
      <c r="NP34" s="1455"/>
      <c r="NQ34" s="1455"/>
      <c r="NR34" s="1455"/>
      <c r="NS34" s="1455"/>
      <c r="NT34" s="1455"/>
      <c r="NU34" s="1455"/>
      <c r="NV34" s="1455"/>
      <c r="NW34" s="1455"/>
      <c r="NX34" s="1455"/>
      <c r="NY34" s="1455"/>
      <c r="NZ34" s="1455"/>
      <c r="OA34" s="1455"/>
      <c r="OB34" s="1455"/>
      <c r="OC34" s="1455"/>
      <c r="OD34" s="1455"/>
      <c r="OE34" s="1455"/>
      <c r="OF34" s="1455"/>
      <c r="OG34" s="1455"/>
      <c r="OH34" s="1455"/>
      <c r="OI34" s="1455"/>
      <c r="OJ34" s="1455"/>
      <c r="OK34" s="1455"/>
      <c r="OL34" s="1455"/>
      <c r="OM34" s="1455"/>
      <c r="ON34" s="1455"/>
      <c r="OO34" s="1455"/>
      <c r="OP34" s="1455"/>
      <c r="OQ34" s="1455"/>
      <c r="OR34" s="1455"/>
      <c r="OS34" s="1455"/>
      <c r="OT34" s="1455"/>
      <c r="OU34" s="1455"/>
      <c r="OV34" s="1455"/>
      <c r="OW34" s="1455"/>
      <c r="OX34" s="1455"/>
      <c r="OY34" s="1455"/>
      <c r="OZ34" s="1455"/>
      <c r="PA34" s="1455"/>
      <c r="PB34" s="1455"/>
      <c r="PC34" s="1455"/>
      <c r="PD34" s="1455"/>
      <c r="PE34" s="1455"/>
      <c r="PF34" s="1455"/>
      <c r="PG34" s="1455"/>
      <c r="PH34" s="1455"/>
      <c r="PI34" s="1455"/>
      <c r="PJ34" s="1455"/>
      <c r="PK34" s="1455"/>
      <c r="PL34" s="1455"/>
      <c r="PM34" s="1455"/>
      <c r="PN34" s="1455"/>
      <c r="PO34" s="1455"/>
      <c r="PP34" s="1455"/>
      <c r="PQ34" s="1455"/>
      <c r="PR34" s="1455"/>
      <c r="PS34" s="1455"/>
      <c r="PT34" s="1455"/>
      <c r="PU34" s="1455"/>
      <c r="PV34" s="1455"/>
      <c r="PW34" s="1455"/>
      <c r="PX34" s="1455"/>
      <c r="PY34" s="1455"/>
      <c r="PZ34" s="1455"/>
      <c r="QA34" s="1455"/>
      <c r="QB34" s="1455"/>
      <c r="QC34" s="1455"/>
      <c r="QD34" s="1455"/>
      <c r="QE34" s="1455"/>
      <c r="QF34" s="1455"/>
      <c r="QG34" s="1455"/>
      <c r="QH34" s="1455"/>
      <c r="QI34" s="1455"/>
      <c r="QJ34" s="1455"/>
      <c r="QK34" s="1455"/>
      <c r="QL34" s="1455"/>
      <c r="QM34" s="1455"/>
      <c r="QN34" s="1455"/>
      <c r="QO34" s="1455"/>
      <c r="QP34" s="1455"/>
      <c r="QQ34" s="1455"/>
      <c r="QR34" s="1455"/>
      <c r="QS34" s="1455"/>
      <c r="QT34" s="1455"/>
      <c r="QU34" s="1455"/>
      <c r="QV34" s="1455"/>
      <c r="QW34" s="1455"/>
      <c r="QX34" s="1455"/>
      <c r="QY34" s="1455"/>
      <c r="QZ34" s="1455"/>
      <c r="RA34" s="1455"/>
      <c r="RB34" s="1455"/>
      <c r="RC34" s="1455"/>
      <c r="RD34" s="1455"/>
      <c r="RE34" s="1455"/>
      <c r="RF34" s="1455"/>
      <c r="RG34" s="1455"/>
      <c r="RH34" s="1455"/>
      <c r="RI34" s="1455"/>
      <c r="RJ34" s="1455"/>
      <c r="RK34" s="1455"/>
      <c r="RL34" s="1455"/>
      <c r="RM34" s="1455"/>
      <c r="RN34" s="1455"/>
      <c r="RO34" s="1455"/>
      <c r="RP34" s="1455"/>
      <c r="RQ34" s="1455"/>
      <c r="RR34" s="1455"/>
      <c r="RS34" s="1455"/>
      <c r="RT34" s="1455"/>
      <c r="RU34" s="1455"/>
      <c r="RV34" s="1455"/>
      <c r="RW34" s="1455"/>
      <c r="RX34" s="1455"/>
      <c r="RY34" s="1455"/>
      <c r="RZ34" s="1455"/>
      <c r="SA34" s="1455"/>
      <c r="SB34" s="1455"/>
      <c r="SC34" s="1455"/>
      <c r="SD34" s="1455"/>
      <c r="SE34" s="1455"/>
      <c r="SF34" s="1455"/>
      <c r="SG34" s="1455"/>
      <c r="SH34" s="1455"/>
      <c r="SI34" s="1455"/>
      <c r="SJ34" s="1455"/>
      <c r="SK34" s="1455"/>
      <c r="SL34" s="1455"/>
      <c r="SM34" s="1455"/>
      <c r="SN34" s="1455"/>
      <c r="SO34" s="1455"/>
      <c r="SP34" s="1455"/>
      <c r="SQ34" s="1455"/>
      <c r="SR34" s="1455"/>
      <c r="SS34" s="1455"/>
      <c r="ST34" s="1455"/>
      <c r="SU34" s="1455"/>
      <c r="SV34" s="1455"/>
      <c r="SW34" s="1455"/>
      <c r="SX34" s="1455"/>
      <c r="SY34" s="1455"/>
      <c r="SZ34" s="1455"/>
      <c r="TA34" s="1455"/>
      <c r="TB34" s="1455"/>
      <c r="TC34" s="1455"/>
      <c r="TD34" s="1455"/>
      <c r="TE34" s="1455"/>
      <c r="TF34" s="1455"/>
      <c r="TG34" s="1455"/>
      <c r="TH34" s="1455"/>
      <c r="TI34" s="1455"/>
      <c r="TJ34" s="1455"/>
      <c r="TK34" s="1455"/>
      <c r="TL34" s="1455"/>
      <c r="TM34" s="1455"/>
      <c r="TN34" s="1455"/>
      <c r="TO34" s="1455"/>
      <c r="TP34" s="1455"/>
      <c r="TQ34" s="1455"/>
      <c r="TR34" s="1455"/>
      <c r="TS34" s="1455"/>
      <c r="TT34" s="1455"/>
      <c r="TU34" s="1455"/>
      <c r="TV34" s="1455"/>
      <c r="TW34" s="1455"/>
      <c r="TX34" s="1455"/>
      <c r="TY34" s="1455"/>
      <c r="TZ34" s="1455"/>
      <c r="UA34" s="1455"/>
      <c r="UB34" s="1455"/>
      <c r="UC34" s="1455"/>
      <c r="UD34" s="1455"/>
      <c r="UE34" s="1455"/>
      <c r="UF34" s="1455"/>
      <c r="UG34" s="1455"/>
      <c r="UH34" s="1455"/>
      <c r="UI34" s="1455"/>
      <c r="UJ34" s="1455"/>
      <c r="UK34" s="1455"/>
      <c r="UL34" s="1455"/>
      <c r="UM34" s="1455"/>
      <c r="UN34" s="1455"/>
      <c r="UO34" s="1455"/>
      <c r="UP34" s="1455"/>
      <c r="UQ34" s="1455"/>
      <c r="UR34" s="1455"/>
      <c r="US34" s="1455"/>
      <c r="UT34" s="1455"/>
      <c r="UU34" s="1455"/>
      <c r="UV34" s="1455"/>
      <c r="UW34" s="1455"/>
      <c r="UX34" s="1455"/>
      <c r="UY34" s="1455"/>
      <c r="UZ34" s="1455"/>
      <c r="VA34" s="1455"/>
      <c r="VB34" s="1455"/>
      <c r="VC34" s="1455"/>
      <c r="VD34" s="1455"/>
      <c r="VE34" s="1455"/>
      <c r="VF34" s="1455"/>
      <c r="VG34" s="1455"/>
      <c r="VH34" s="1455"/>
      <c r="VI34" s="1455"/>
      <c r="VJ34" s="1455"/>
      <c r="VK34" s="1455"/>
      <c r="VL34" s="1455"/>
      <c r="VM34" s="1455"/>
      <c r="VN34" s="1455"/>
      <c r="VO34" s="1455"/>
      <c r="VP34" s="1455"/>
      <c r="VQ34" s="1455"/>
      <c r="VR34" s="1455"/>
      <c r="VS34" s="1455"/>
      <c r="VT34" s="1455"/>
      <c r="VU34" s="1455"/>
      <c r="VV34" s="1455"/>
      <c r="VW34" s="1455"/>
      <c r="VX34" s="1455"/>
      <c r="VY34" s="1455"/>
      <c r="VZ34" s="1455"/>
      <c r="WA34" s="1455"/>
      <c r="WB34" s="1455"/>
      <c r="WC34" s="1455"/>
      <c r="WD34" s="1455"/>
      <c r="WE34" s="1455"/>
      <c r="WF34" s="1455"/>
      <c r="WG34" s="1455"/>
      <c r="WH34" s="1455"/>
      <c r="WI34" s="1455"/>
      <c r="WJ34" s="1455"/>
      <c r="WK34" s="1455"/>
      <c r="WL34" s="1455"/>
      <c r="WM34" s="1455"/>
      <c r="WN34" s="1455"/>
      <c r="WO34" s="1455"/>
      <c r="WP34" s="1455"/>
      <c r="WQ34" s="1455"/>
      <c r="WR34" s="1455"/>
      <c r="WS34" s="1455"/>
      <c r="WT34" s="1455"/>
      <c r="WU34" s="1455"/>
      <c r="WV34" s="1455"/>
      <c r="WW34" s="1455"/>
      <c r="WX34" s="1455"/>
      <c r="WY34" s="1455"/>
      <c r="WZ34" s="1455"/>
      <c r="XA34" s="1455"/>
      <c r="XB34" s="1455"/>
      <c r="XC34" s="1455"/>
      <c r="XD34" s="1455"/>
      <c r="XE34" s="1455"/>
      <c r="XF34" s="1455"/>
      <c r="XG34" s="1455"/>
      <c r="XH34" s="1455"/>
      <c r="XI34" s="1455"/>
      <c r="XJ34" s="1455"/>
      <c r="XK34" s="1455"/>
      <c r="XL34" s="1455"/>
      <c r="XM34" s="1455"/>
      <c r="XN34" s="1455"/>
      <c r="XO34" s="1455"/>
      <c r="XP34" s="1455"/>
      <c r="XQ34" s="1455"/>
      <c r="XR34" s="1455"/>
      <c r="XS34" s="1455"/>
      <c r="XT34" s="1455"/>
      <c r="XU34" s="1455"/>
      <c r="XV34" s="1455"/>
      <c r="XW34" s="1455"/>
      <c r="XX34" s="1455"/>
      <c r="XY34" s="1455"/>
      <c r="XZ34" s="1455"/>
      <c r="YA34" s="1455"/>
      <c r="YB34" s="1455"/>
      <c r="YC34" s="1455"/>
      <c r="YD34" s="1455"/>
      <c r="YE34" s="1455"/>
      <c r="YF34" s="1455"/>
      <c r="YG34" s="1455"/>
      <c r="YH34" s="1455"/>
      <c r="YI34" s="1455"/>
      <c r="YJ34" s="1455"/>
      <c r="YK34" s="1455"/>
      <c r="YL34" s="1455"/>
      <c r="YM34" s="1455"/>
      <c r="YN34" s="1455"/>
      <c r="YO34" s="1455"/>
      <c r="YP34" s="1455"/>
      <c r="YQ34" s="1455"/>
      <c r="YR34" s="1455"/>
      <c r="YS34" s="1455"/>
      <c r="YT34" s="1455"/>
      <c r="YU34" s="1455"/>
      <c r="YV34" s="1455"/>
      <c r="YW34" s="1455"/>
      <c r="YX34" s="1455"/>
      <c r="YY34" s="1455"/>
      <c r="YZ34" s="1455"/>
      <c r="ZA34" s="1455"/>
      <c r="ZB34" s="1455"/>
      <c r="ZC34" s="1455"/>
      <c r="ZD34" s="1455"/>
      <c r="ZE34" s="1455"/>
      <c r="ZF34" s="1455"/>
      <c r="ZG34" s="1455"/>
      <c r="ZH34" s="1455"/>
      <c r="ZI34" s="1455"/>
      <c r="ZJ34" s="1455"/>
      <c r="ZK34" s="1455"/>
      <c r="ZL34" s="1455"/>
      <c r="ZM34" s="1455"/>
      <c r="ZN34" s="1455"/>
      <c r="ZO34" s="1455"/>
      <c r="ZP34" s="1455"/>
      <c r="ZQ34" s="1455"/>
      <c r="ZR34" s="1455"/>
      <c r="ZS34" s="1455"/>
      <c r="ZT34" s="1455"/>
      <c r="ZU34" s="1455"/>
      <c r="ZV34" s="1455"/>
      <c r="ZW34" s="1455"/>
      <c r="ZX34" s="1455"/>
      <c r="ZY34" s="1455"/>
      <c r="ZZ34" s="1455"/>
      <c r="AAA34" s="1455"/>
      <c r="AAB34" s="1455"/>
      <c r="AAC34" s="1455"/>
      <c r="AAD34" s="1455"/>
      <c r="AAE34" s="1455"/>
      <c r="AAF34" s="1455"/>
      <c r="AAG34" s="1455"/>
      <c r="AAH34" s="1455"/>
      <c r="AAI34" s="1455"/>
      <c r="AAJ34" s="1455"/>
      <c r="AAK34" s="1455"/>
      <c r="AAL34" s="1455"/>
      <c r="AAM34" s="1455"/>
      <c r="AAN34" s="1455"/>
      <c r="AAO34" s="1455"/>
      <c r="AAP34" s="1455"/>
      <c r="AAQ34" s="1455"/>
      <c r="AAR34" s="1455"/>
      <c r="AAS34" s="1455"/>
      <c r="AAT34" s="1455"/>
      <c r="AAU34" s="1455"/>
      <c r="AAV34" s="1455"/>
      <c r="AAW34" s="1455"/>
      <c r="AAX34" s="1455"/>
      <c r="AAY34" s="1455"/>
      <c r="AAZ34" s="1455"/>
      <c r="ABA34" s="1455"/>
      <c r="ABB34" s="1455"/>
      <c r="ABC34" s="1455"/>
      <c r="ABD34" s="1455"/>
      <c r="ABE34" s="1455"/>
      <c r="ABF34" s="1455"/>
      <c r="ABG34" s="1455"/>
      <c r="ABH34" s="1455"/>
      <c r="ABI34" s="1455"/>
      <c r="ABJ34" s="1455"/>
      <c r="ABK34" s="1455"/>
      <c r="ABL34" s="1455"/>
      <c r="ABM34" s="1455"/>
      <c r="ABN34" s="1455"/>
      <c r="ABO34" s="1455"/>
      <c r="ABP34" s="1455"/>
      <c r="ABQ34" s="1455"/>
      <c r="ABR34" s="1455"/>
      <c r="ABS34" s="1455"/>
      <c r="ABT34" s="1455"/>
      <c r="ABU34" s="1455"/>
      <c r="ABV34" s="1455"/>
      <c r="ABW34" s="1455"/>
      <c r="ABX34" s="1455"/>
      <c r="ABY34" s="1455"/>
      <c r="ABZ34" s="1455"/>
      <c r="ACA34" s="1455"/>
      <c r="ACB34" s="1455"/>
      <c r="ACC34" s="1455"/>
      <c r="ACD34" s="1455"/>
      <c r="ACE34" s="1455"/>
      <c r="ACF34" s="1455"/>
      <c r="ACG34" s="1455"/>
      <c r="ACH34" s="1455"/>
      <c r="ACI34" s="1455"/>
      <c r="ACJ34" s="1455"/>
      <c r="ACK34" s="1455"/>
      <c r="ACL34" s="1455"/>
      <c r="ACM34" s="1455"/>
      <c r="ACN34" s="1455"/>
      <c r="ACO34" s="1455"/>
      <c r="ACP34" s="1455"/>
      <c r="ACQ34" s="1455"/>
      <c r="ACR34" s="1455"/>
      <c r="ACS34" s="1455"/>
      <c r="ACT34" s="1455"/>
      <c r="ACU34" s="1455"/>
      <c r="ACV34" s="1455"/>
      <c r="ACW34" s="1455"/>
      <c r="ACX34" s="1455"/>
      <c r="ACY34" s="1455"/>
      <c r="ACZ34" s="1455"/>
      <c r="ADA34" s="1455"/>
      <c r="ADB34" s="1455"/>
      <c r="ADC34" s="1455"/>
      <c r="ADD34" s="1455"/>
      <c r="ADE34" s="1455"/>
      <c r="ADF34" s="1455"/>
      <c r="ADG34" s="1455"/>
      <c r="ADH34" s="1455"/>
      <c r="ADI34" s="1455"/>
      <c r="ADJ34" s="1455"/>
      <c r="ADK34" s="1455"/>
      <c r="ADL34" s="1455"/>
      <c r="ADM34" s="1455"/>
      <c r="ADN34" s="1455"/>
      <c r="ADO34" s="1455"/>
      <c r="ADP34" s="1455"/>
      <c r="ADQ34" s="1455"/>
      <c r="ADR34" s="1455"/>
      <c r="ADS34" s="1455"/>
      <c r="ADT34" s="1455"/>
      <c r="ADU34" s="1455"/>
      <c r="ADV34" s="1455"/>
      <c r="ADW34" s="1455"/>
      <c r="ADX34" s="1455"/>
      <c r="ADY34" s="1455"/>
      <c r="ADZ34" s="1455"/>
      <c r="AEA34" s="1455"/>
      <c r="AEB34" s="1455"/>
      <c r="AEC34" s="1455"/>
      <c r="AED34" s="1455"/>
      <c r="AEE34" s="1455"/>
      <c r="AEF34" s="1455"/>
      <c r="AEG34" s="1455"/>
      <c r="AEH34" s="1455"/>
      <c r="AEI34" s="1455"/>
      <c r="AEJ34" s="1455"/>
      <c r="AEK34" s="1455"/>
      <c r="AEL34" s="1455"/>
      <c r="AEM34" s="1455"/>
      <c r="AEN34" s="1455"/>
      <c r="AEO34" s="1455"/>
      <c r="AEP34" s="1455"/>
      <c r="AEQ34" s="1455"/>
      <c r="AER34" s="1455"/>
      <c r="AES34" s="1455"/>
      <c r="AET34" s="1455"/>
      <c r="AEU34" s="1455"/>
      <c r="AEV34" s="1455"/>
      <c r="AEW34" s="1455"/>
      <c r="AEX34" s="1455"/>
      <c r="AEY34" s="1455"/>
      <c r="AEZ34" s="1455"/>
      <c r="AFA34" s="1455"/>
      <c r="AFB34" s="1455"/>
      <c r="AFC34" s="1455"/>
      <c r="AFD34" s="1455"/>
      <c r="AFE34" s="1455"/>
      <c r="AFF34" s="1455"/>
      <c r="AFG34" s="1455"/>
      <c r="AFH34" s="1455"/>
      <c r="AFI34" s="1455"/>
      <c r="AFJ34" s="1455"/>
      <c r="AFK34" s="1455"/>
      <c r="AFL34" s="1455"/>
      <c r="AFM34" s="1455"/>
      <c r="AFN34" s="1455"/>
      <c r="AFO34" s="1455"/>
      <c r="AFP34" s="1455"/>
      <c r="AFQ34" s="1455"/>
      <c r="AFR34" s="1455"/>
      <c r="AFS34" s="1455"/>
      <c r="AFT34" s="1455"/>
      <c r="AFU34" s="1455"/>
      <c r="AFV34" s="1455"/>
      <c r="AFW34" s="1455"/>
      <c r="AFX34" s="1455"/>
      <c r="AFY34" s="1455"/>
      <c r="AFZ34" s="1455"/>
      <c r="AGA34" s="1455"/>
      <c r="AGB34" s="1455"/>
      <c r="AGC34" s="1455"/>
      <c r="AGD34" s="1455"/>
      <c r="AGE34" s="1455"/>
      <c r="AGF34" s="1455"/>
      <c r="AGG34" s="1455"/>
      <c r="AGH34" s="1455"/>
      <c r="AGI34" s="1455"/>
      <c r="AGJ34" s="1455"/>
      <c r="AGK34" s="1455"/>
      <c r="AGL34" s="1455"/>
      <c r="AGM34" s="1455"/>
      <c r="AGN34" s="1455"/>
      <c r="AGO34" s="1455"/>
      <c r="AGP34" s="1455"/>
      <c r="AGQ34" s="1455"/>
      <c r="AGR34" s="1455"/>
      <c r="AGS34" s="1455"/>
      <c r="AGT34" s="1455"/>
      <c r="AGU34" s="1455"/>
      <c r="AGV34" s="1455"/>
      <c r="AGW34" s="1455"/>
      <c r="AGX34" s="1455"/>
      <c r="AGY34" s="1455"/>
      <c r="AGZ34" s="1455"/>
      <c r="AHA34" s="1455"/>
      <c r="AHB34" s="1455"/>
      <c r="AHC34" s="1455"/>
      <c r="AHD34" s="1455"/>
      <c r="AHE34" s="1455"/>
      <c r="AHF34" s="1455"/>
      <c r="AHG34" s="1455"/>
      <c r="AHH34" s="1455"/>
      <c r="AHI34" s="1455"/>
      <c r="AHJ34" s="1455"/>
      <c r="AHK34" s="1455"/>
      <c r="AHL34" s="1455"/>
      <c r="AHM34" s="1455"/>
      <c r="AHN34" s="1455"/>
      <c r="AHO34" s="1455"/>
      <c r="AHP34" s="1455"/>
      <c r="AHQ34" s="1455"/>
      <c r="AHR34" s="1455"/>
      <c r="AHS34" s="1455"/>
      <c r="AHT34" s="1455"/>
      <c r="AHU34" s="1455"/>
      <c r="AHV34" s="1455"/>
      <c r="AHW34" s="1455"/>
      <c r="AHX34" s="1455"/>
      <c r="AHY34" s="1455"/>
      <c r="AHZ34" s="1455"/>
      <c r="AIA34" s="1455"/>
      <c r="AIB34" s="1455"/>
      <c r="AIC34" s="1455"/>
      <c r="AID34" s="1455"/>
      <c r="AIE34" s="1455"/>
      <c r="AIF34" s="1455"/>
      <c r="AIG34" s="1455"/>
      <c r="AIH34" s="1455"/>
      <c r="AII34" s="1455"/>
      <c r="AIJ34" s="1455"/>
      <c r="AIK34" s="1455"/>
      <c r="AIL34" s="1455"/>
      <c r="AIM34" s="1455"/>
      <c r="AIN34" s="1455"/>
      <c r="AIO34" s="1455"/>
      <c r="AIP34" s="1455"/>
      <c r="AIQ34" s="1455"/>
      <c r="AIR34" s="1455"/>
      <c r="AIS34" s="1455"/>
      <c r="AIT34" s="1455"/>
      <c r="AIU34" s="1455"/>
      <c r="AIV34" s="1455"/>
      <c r="AIW34" s="1455"/>
      <c r="AIX34" s="1455"/>
      <c r="AIY34" s="1455"/>
      <c r="AIZ34" s="1455"/>
      <c r="AJA34" s="1455"/>
      <c r="AJB34" s="1455"/>
      <c r="AJC34" s="1455"/>
      <c r="AJD34" s="1455"/>
      <c r="AJE34" s="1455"/>
      <c r="AJF34" s="1455"/>
      <c r="AJG34" s="1455"/>
      <c r="AJH34" s="1455"/>
      <c r="AJI34" s="1455"/>
      <c r="AJJ34" s="1455"/>
      <c r="AJK34" s="1455"/>
      <c r="AJL34" s="1455"/>
      <c r="AJM34" s="1455"/>
      <c r="AJN34" s="1455"/>
      <c r="AJO34" s="1455"/>
      <c r="AJP34" s="1455"/>
      <c r="AJQ34" s="1455"/>
      <c r="AJR34" s="1455"/>
      <c r="AJS34" s="1455"/>
      <c r="AJT34" s="1455"/>
      <c r="AJU34" s="1455"/>
      <c r="AJV34" s="1455"/>
      <c r="AJW34" s="1455"/>
      <c r="AJX34" s="1455"/>
      <c r="AJY34" s="1455"/>
      <c r="AJZ34" s="1455"/>
      <c r="AKA34" s="1455"/>
      <c r="AKB34" s="1455"/>
      <c r="AKC34" s="1455"/>
      <c r="AKD34" s="1455"/>
      <c r="AKE34" s="1455"/>
      <c r="AKF34" s="1455"/>
    </row>
    <row r="35" spans="1:968" s="685" customFormat="1">
      <c r="A35" s="731"/>
      <c r="B35" s="773" t="s">
        <v>197</v>
      </c>
      <c r="C35" s="774"/>
      <c r="D35" s="734"/>
      <c r="E35" s="734"/>
      <c r="F35" s="734"/>
      <c r="G35" s="735"/>
      <c r="H35" s="735"/>
      <c r="I35" s="735"/>
      <c r="J35" s="736"/>
      <c r="K35" s="737"/>
      <c r="L35" s="772">
        <v>25000</v>
      </c>
      <c r="M35" s="772">
        <f t="shared" si="11"/>
        <v>25000</v>
      </c>
      <c r="N35" s="738">
        <v>0</v>
      </c>
      <c r="O35" s="738">
        <f t="shared" si="12"/>
        <v>23191.094619666048</v>
      </c>
      <c r="P35" s="738">
        <f t="shared" si="13"/>
        <v>23191.094619666048</v>
      </c>
      <c r="Q35" s="739"/>
      <c r="R35" s="1379"/>
      <c r="S35" s="740"/>
      <c r="T35" s="740"/>
      <c r="U35" s="740"/>
      <c r="W35" s="1455"/>
      <c r="X35" s="1455"/>
      <c r="Y35" s="1455"/>
      <c r="Z35" s="1455"/>
      <c r="AA35" s="1455"/>
      <c r="AB35" s="1455"/>
      <c r="AC35" s="1455"/>
      <c r="AD35" s="1455"/>
      <c r="AE35" s="1455"/>
      <c r="AF35" s="1455"/>
      <c r="AG35" s="1455"/>
      <c r="AH35" s="1455"/>
      <c r="AI35" s="1455"/>
      <c r="AJ35" s="1455"/>
      <c r="AK35" s="1455"/>
      <c r="AL35" s="1455"/>
      <c r="AM35" s="1455"/>
      <c r="AN35" s="1455"/>
      <c r="AO35" s="1455"/>
      <c r="AP35" s="1455"/>
      <c r="AQ35" s="1455"/>
      <c r="AR35" s="1455"/>
      <c r="AS35" s="1455"/>
      <c r="AT35" s="1455"/>
      <c r="AU35" s="1455"/>
      <c r="AV35" s="1455"/>
      <c r="AW35" s="1455"/>
      <c r="AX35" s="1455"/>
      <c r="AY35" s="1455"/>
      <c r="AZ35" s="1455"/>
      <c r="BA35" s="1455"/>
      <c r="BB35" s="1455"/>
      <c r="BC35" s="1455"/>
      <c r="BD35" s="1455"/>
      <c r="BE35" s="1455"/>
      <c r="BF35" s="1455"/>
      <c r="BG35" s="1455"/>
      <c r="BH35" s="1455"/>
      <c r="BI35" s="1455"/>
      <c r="BJ35" s="1455"/>
      <c r="BK35" s="1455"/>
      <c r="BL35" s="1455"/>
      <c r="BM35" s="1455"/>
      <c r="BN35" s="1455"/>
      <c r="BO35" s="1455"/>
      <c r="BP35" s="1455"/>
      <c r="BQ35" s="1455"/>
      <c r="BR35" s="1455"/>
      <c r="BS35" s="1455"/>
      <c r="BT35" s="1455"/>
      <c r="BU35" s="1455"/>
      <c r="BV35" s="1455"/>
      <c r="BW35" s="1455"/>
      <c r="BX35" s="1455"/>
      <c r="BY35" s="1455"/>
      <c r="BZ35" s="1455"/>
      <c r="CA35" s="1455"/>
      <c r="CB35" s="1455"/>
      <c r="CC35" s="1455"/>
      <c r="CD35" s="1455"/>
      <c r="CE35" s="1455"/>
      <c r="CF35" s="1455"/>
      <c r="CG35" s="1455"/>
      <c r="CH35" s="1455"/>
      <c r="CI35" s="1455"/>
      <c r="CJ35" s="1455"/>
      <c r="CK35" s="1455"/>
      <c r="CL35" s="1455"/>
      <c r="CM35" s="1455"/>
      <c r="CN35" s="1455"/>
      <c r="CO35" s="1455"/>
      <c r="CP35" s="1455"/>
      <c r="CQ35" s="1455"/>
      <c r="CR35" s="1455"/>
      <c r="CS35" s="1455"/>
      <c r="CT35" s="1455"/>
      <c r="CU35" s="1455"/>
      <c r="CV35" s="1455"/>
      <c r="CW35" s="1455"/>
      <c r="CX35" s="1455"/>
      <c r="CY35" s="1455"/>
      <c r="CZ35" s="1455"/>
      <c r="DA35" s="1455"/>
      <c r="DB35" s="1455"/>
      <c r="DC35" s="1455"/>
      <c r="DD35" s="1455"/>
      <c r="DE35" s="1455"/>
      <c r="DF35" s="1455"/>
      <c r="DG35" s="1455"/>
      <c r="DH35" s="1455"/>
      <c r="DI35" s="1455"/>
      <c r="DJ35" s="1455"/>
      <c r="DK35" s="1455"/>
      <c r="DL35" s="1455"/>
      <c r="DM35" s="1455"/>
      <c r="DN35" s="1455"/>
      <c r="DO35" s="1455"/>
      <c r="DP35" s="1455"/>
      <c r="DQ35" s="1455"/>
      <c r="DR35" s="1455"/>
      <c r="DS35" s="1455"/>
      <c r="DT35" s="1455"/>
      <c r="DU35" s="1455"/>
      <c r="DV35" s="1455"/>
      <c r="DW35" s="1455"/>
      <c r="DX35" s="1455"/>
      <c r="DY35" s="1455"/>
      <c r="DZ35" s="1455"/>
      <c r="EA35" s="1455"/>
      <c r="EB35" s="1455"/>
      <c r="EC35" s="1455"/>
      <c r="ED35" s="1455"/>
      <c r="EE35" s="1455"/>
      <c r="EF35" s="1455"/>
      <c r="EG35" s="1455"/>
      <c r="EH35" s="1455"/>
      <c r="EI35" s="1455"/>
      <c r="EJ35" s="1455"/>
      <c r="EK35" s="1455"/>
      <c r="EL35" s="1455"/>
      <c r="EM35" s="1455"/>
      <c r="EN35" s="1455"/>
      <c r="EO35" s="1455"/>
      <c r="EP35" s="1455"/>
      <c r="EQ35" s="1455"/>
      <c r="ER35" s="1455"/>
      <c r="ES35" s="1455"/>
      <c r="ET35" s="1455"/>
      <c r="EU35" s="1455"/>
      <c r="EV35" s="1455"/>
      <c r="EW35" s="1455"/>
      <c r="EX35" s="1455"/>
      <c r="EY35" s="1455"/>
      <c r="EZ35" s="1455"/>
      <c r="FA35" s="1455"/>
      <c r="FB35" s="1455"/>
      <c r="FC35" s="1455"/>
      <c r="FD35" s="1455"/>
      <c r="FE35" s="1455"/>
      <c r="FF35" s="1455"/>
      <c r="FG35" s="1455"/>
      <c r="FH35" s="1455"/>
      <c r="FI35" s="1455"/>
      <c r="FJ35" s="1455"/>
      <c r="FK35" s="1455"/>
      <c r="FL35" s="1455"/>
      <c r="FM35" s="1455"/>
      <c r="FN35" s="1455"/>
      <c r="FO35" s="1455"/>
      <c r="FP35" s="1455"/>
      <c r="FQ35" s="1455"/>
      <c r="FR35" s="1455"/>
      <c r="FS35" s="1455"/>
      <c r="FT35" s="1455"/>
      <c r="FU35" s="1455"/>
      <c r="FV35" s="1455"/>
      <c r="FW35" s="1455"/>
      <c r="FX35" s="1455"/>
      <c r="FY35" s="1455"/>
      <c r="FZ35" s="1455"/>
      <c r="GA35" s="1455"/>
      <c r="GB35" s="1455"/>
      <c r="GC35" s="1455"/>
      <c r="GD35" s="1455"/>
      <c r="GE35" s="1455"/>
      <c r="GF35" s="1455"/>
      <c r="GG35" s="1455"/>
      <c r="GH35" s="1455"/>
      <c r="GI35" s="1455"/>
      <c r="GJ35" s="1455"/>
      <c r="GK35" s="1455"/>
      <c r="GL35" s="1455"/>
      <c r="GM35" s="1455"/>
      <c r="GN35" s="1455"/>
      <c r="GO35" s="1455"/>
      <c r="GP35" s="1455"/>
      <c r="GQ35" s="1455"/>
      <c r="GR35" s="1455"/>
      <c r="GS35" s="1455"/>
      <c r="GT35" s="1455"/>
      <c r="GU35" s="1455"/>
      <c r="GV35" s="1455"/>
      <c r="GW35" s="1455"/>
      <c r="GX35" s="1455"/>
      <c r="GY35" s="1455"/>
      <c r="GZ35" s="1455"/>
      <c r="HA35" s="1455"/>
      <c r="HB35" s="1455"/>
      <c r="HC35" s="1455"/>
      <c r="HD35" s="1455"/>
      <c r="HE35" s="1455"/>
      <c r="HF35" s="1455"/>
      <c r="HG35" s="1455"/>
      <c r="HH35" s="1455"/>
      <c r="HI35" s="1455"/>
      <c r="HJ35" s="1455"/>
      <c r="HK35" s="1455"/>
      <c r="HL35" s="1455"/>
      <c r="HM35" s="1455"/>
      <c r="HN35" s="1455"/>
      <c r="HO35" s="1455"/>
      <c r="HP35" s="1455"/>
      <c r="HQ35" s="1455"/>
      <c r="HR35" s="1455"/>
      <c r="HS35" s="1455"/>
      <c r="HT35" s="1455"/>
      <c r="HU35" s="1455"/>
      <c r="HV35" s="1455"/>
      <c r="HW35" s="1455"/>
      <c r="HX35" s="1455"/>
      <c r="HY35" s="1455"/>
      <c r="HZ35" s="1455"/>
      <c r="IA35" s="1455"/>
      <c r="IB35" s="1455"/>
      <c r="IC35" s="1455"/>
      <c r="ID35" s="1455"/>
      <c r="IE35" s="1455"/>
      <c r="IF35" s="1455"/>
      <c r="IG35" s="1455"/>
      <c r="IH35" s="1455"/>
      <c r="II35" s="1455"/>
      <c r="IJ35" s="1455"/>
      <c r="IK35" s="1455"/>
      <c r="IL35" s="1455"/>
      <c r="IM35" s="1455"/>
      <c r="IN35" s="1455"/>
      <c r="IO35" s="1455"/>
      <c r="IP35" s="1455"/>
      <c r="IQ35" s="1455"/>
      <c r="IR35" s="1455"/>
      <c r="IS35" s="1455"/>
      <c r="IT35" s="1455"/>
      <c r="IU35" s="1455"/>
      <c r="IV35" s="1455"/>
      <c r="IW35" s="1455"/>
      <c r="IX35" s="1455"/>
      <c r="IY35" s="1455"/>
      <c r="IZ35" s="1455"/>
      <c r="JA35" s="1455"/>
      <c r="JB35" s="1455"/>
      <c r="JC35" s="1455"/>
      <c r="JD35" s="1455"/>
      <c r="JE35" s="1455"/>
      <c r="JF35" s="1455"/>
      <c r="JG35" s="1455"/>
      <c r="JH35" s="1455"/>
      <c r="JI35" s="1455"/>
      <c r="JJ35" s="1455"/>
      <c r="JK35" s="1455"/>
      <c r="JL35" s="1455"/>
      <c r="JM35" s="1455"/>
      <c r="JN35" s="1455"/>
      <c r="JO35" s="1455"/>
      <c r="JP35" s="1455"/>
      <c r="JQ35" s="1455"/>
      <c r="JR35" s="1455"/>
      <c r="JS35" s="1455"/>
      <c r="JT35" s="1455"/>
      <c r="JU35" s="1455"/>
      <c r="JV35" s="1455"/>
      <c r="JW35" s="1455"/>
      <c r="JX35" s="1455"/>
      <c r="JY35" s="1455"/>
      <c r="JZ35" s="1455"/>
      <c r="KA35" s="1455"/>
      <c r="KB35" s="1455"/>
      <c r="KC35" s="1455"/>
      <c r="KD35" s="1455"/>
      <c r="KE35" s="1455"/>
      <c r="KF35" s="1455"/>
      <c r="KG35" s="1455"/>
      <c r="KH35" s="1455"/>
      <c r="KI35" s="1455"/>
      <c r="KJ35" s="1455"/>
      <c r="KK35" s="1455"/>
      <c r="KL35" s="1455"/>
      <c r="KM35" s="1455"/>
      <c r="KN35" s="1455"/>
      <c r="KO35" s="1455"/>
      <c r="KP35" s="1455"/>
      <c r="KQ35" s="1455"/>
      <c r="KR35" s="1455"/>
      <c r="KS35" s="1455"/>
      <c r="KT35" s="1455"/>
      <c r="KU35" s="1455"/>
      <c r="KV35" s="1455"/>
      <c r="KW35" s="1455"/>
      <c r="KX35" s="1455"/>
      <c r="KY35" s="1455"/>
      <c r="KZ35" s="1455"/>
      <c r="LA35" s="1455"/>
      <c r="LB35" s="1455"/>
      <c r="LC35" s="1455"/>
      <c r="LD35" s="1455"/>
      <c r="LE35" s="1455"/>
      <c r="LF35" s="1455"/>
      <c r="LG35" s="1455"/>
      <c r="LH35" s="1455"/>
      <c r="LI35" s="1455"/>
      <c r="LJ35" s="1455"/>
      <c r="LK35" s="1455"/>
      <c r="LL35" s="1455"/>
      <c r="LM35" s="1455"/>
      <c r="LN35" s="1455"/>
      <c r="LO35" s="1455"/>
      <c r="LP35" s="1455"/>
      <c r="LQ35" s="1455"/>
      <c r="LR35" s="1455"/>
      <c r="LS35" s="1455"/>
      <c r="LT35" s="1455"/>
      <c r="LU35" s="1455"/>
      <c r="LV35" s="1455"/>
      <c r="LW35" s="1455"/>
      <c r="LX35" s="1455"/>
      <c r="LY35" s="1455"/>
      <c r="LZ35" s="1455"/>
      <c r="MA35" s="1455"/>
      <c r="MB35" s="1455"/>
      <c r="MC35" s="1455"/>
      <c r="MD35" s="1455"/>
      <c r="ME35" s="1455"/>
      <c r="MF35" s="1455"/>
      <c r="MG35" s="1455"/>
      <c r="MH35" s="1455"/>
      <c r="MI35" s="1455"/>
      <c r="MJ35" s="1455"/>
      <c r="MK35" s="1455"/>
      <c r="ML35" s="1455"/>
      <c r="MM35" s="1455"/>
      <c r="MN35" s="1455"/>
      <c r="MO35" s="1455"/>
      <c r="MP35" s="1455"/>
      <c r="MQ35" s="1455"/>
      <c r="MR35" s="1455"/>
      <c r="MS35" s="1455"/>
      <c r="MT35" s="1455"/>
      <c r="MU35" s="1455"/>
      <c r="MV35" s="1455"/>
      <c r="MW35" s="1455"/>
      <c r="MX35" s="1455"/>
      <c r="MY35" s="1455"/>
      <c r="MZ35" s="1455"/>
      <c r="NA35" s="1455"/>
      <c r="NB35" s="1455"/>
      <c r="NC35" s="1455"/>
      <c r="ND35" s="1455"/>
      <c r="NE35" s="1455"/>
      <c r="NF35" s="1455"/>
      <c r="NG35" s="1455"/>
      <c r="NH35" s="1455"/>
      <c r="NI35" s="1455"/>
      <c r="NJ35" s="1455"/>
      <c r="NK35" s="1455"/>
      <c r="NL35" s="1455"/>
      <c r="NM35" s="1455"/>
      <c r="NN35" s="1455"/>
      <c r="NO35" s="1455"/>
      <c r="NP35" s="1455"/>
      <c r="NQ35" s="1455"/>
      <c r="NR35" s="1455"/>
      <c r="NS35" s="1455"/>
      <c r="NT35" s="1455"/>
      <c r="NU35" s="1455"/>
      <c r="NV35" s="1455"/>
      <c r="NW35" s="1455"/>
      <c r="NX35" s="1455"/>
      <c r="NY35" s="1455"/>
      <c r="NZ35" s="1455"/>
      <c r="OA35" s="1455"/>
      <c r="OB35" s="1455"/>
      <c r="OC35" s="1455"/>
      <c r="OD35" s="1455"/>
      <c r="OE35" s="1455"/>
      <c r="OF35" s="1455"/>
      <c r="OG35" s="1455"/>
      <c r="OH35" s="1455"/>
      <c r="OI35" s="1455"/>
      <c r="OJ35" s="1455"/>
      <c r="OK35" s="1455"/>
      <c r="OL35" s="1455"/>
      <c r="OM35" s="1455"/>
      <c r="ON35" s="1455"/>
      <c r="OO35" s="1455"/>
      <c r="OP35" s="1455"/>
      <c r="OQ35" s="1455"/>
      <c r="OR35" s="1455"/>
      <c r="OS35" s="1455"/>
      <c r="OT35" s="1455"/>
      <c r="OU35" s="1455"/>
      <c r="OV35" s="1455"/>
      <c r="OW35" s="1455"/>
      <c r="OX35" s="1455"/>
      <c r="OY35" s="1455"/>
      <c r="OZ35" s="1455"/>
      <c r="PA35" s="1455"/>
      <c r="PB35" s="1455"/>
      <c r="PC35" s="1455"/>
      <c r="PD35" s="1455"/>
      <c r="PE35" s="1455"/>
      <c r="PF35" s="1455"/>
      <c r="PG35" s="1455"/>
      <c r="PH35" s="1455"/>
      <c r="PI35" s="1455"/>
      <c r="PJ35" s="1455"/>
      <c r="PK35" s="1455"/>
      <c r="PL35" s="1455"/>
      <c r="PM35" s="1455"/>
      <c r="PN35" s="1455"/>
      <c r="PO35" s="1455"/>
      <c r="PP35" s="1455"/>
      <c r="PQ35" s="1455"/>
      <c r="PR35" s="1455"/>
      <c r="PS35" s="1455"/>
      <c r="PT35" s="1455"/>
      <c r="PU35" s="1455"/>
      <c r="PV35" s="1455"/>
      <c r="PW35" s="1455"/>
      <c r="PX35" s="1455"/>
      <c r="PY35" s="1455"/>
      <c r="PZ35" s="1455"/>
      <c r="QA35" s="1455"/>
      <c r="QB35" s="1455"/>
      <c r="QC35" s="1455"/>
      <c r="QD35" s="1455"/>
      <c r="QE35" s="1455"/>
      <c r="QF35" s="1455"/>
      <c r="QG35" s="1455"/>
      <c r="QH35" s="1455"/>
      <c r="QI35" s="1455"/>
      <c r="QJ35" s="1455"/>
      <c r="QK35" s="1455"/>
      <c r="QL35" s="1455"/>
      <c r="QM35" s="1455"/>
      <c r="QN35" s="1455"/>
      <c r="QO35" s="1455"/>
      <c r="QP35" s="1455"/>
      <c r="QQ35" s="1455"/>
      <c r="QR35" s="1455"/>
      <c r="QS35" s="1455"/>
      <c r="QT35" s="1455"/>
      <c r="QU35" s="1455"/>
      <c r="QV35" s="1455"/>
      <c r="QW35" s="1455"/>
      <c r="QX35" s="1455"/>
      <c r="QY35" s="1455"/>
      <c r="QZ35" s="1455"/>
      <c r="RA35" s="1455"/>
      <c r="RB35" s="1455"/>
      <c r="RC35" s="1455"/>
      <c r="RD35" s="1455"/>
      <c r="RE35" s="1455"/>
      <c r="RF35" s="1455"/>
      <c r="RG35" s="1455"/>
      <c r="RH35" s="1455"/>
      <c r="RI35" s="1455"/>
      <c r="RJ35" s="1455"/>
      <c r="RK35" s="1455"/>
      <c r="RL35" s="1455"/>
      <c r="RM35" s="1455"/>
      <c r="RN35" s="1455"/>
      <c r="RO35" s="1455"/>
      <c r="RP35" s="1455"/>
      <c r="RQ35" s="1455"/>
      <c r="RR35" s="1455"/>
      <c r="RS35" s="1455"/>
      <c r="RT35" s="1455"/>
      <c r="RU35" s="1455"/>
      <c r="RV35" s="1455"/>
      <c r="RW35" s="1455"/>
      <c r="RX35" s="1455"/>
      <c r="RY35" s="1455"/>
      <c r="RZ35" s="1455"/>
      <c r="SA35" s="1455"/>
      <c r="SB35" s="1455"/>
      <c r="SC35" s="1455"/>
      <c r="SD35" s="1455"/>
      <c r="SE35" s="1455"/>
      <c r="SF35" s="1455"/>
      <c r="SG35" s="1455"/>
      <c r="SH35" s="1455"/>
      <c r="SI35" s="1455"/>
      <c r="SJ35" s="1455"/>
      <c r="SK35" s="1455"/>
      <c r="SL35" s="1455"/>
      <c r="SM35" s="1455"/>
      <c r="SN35" s="1455"/>
      <c r="SO35" s="1455"/>
      <c r="SP35" s="1455"/>
      <c r="SQ35" s="1455"/>
      <c r="SR35" s="1455"/>
      <c r="SS35" s="1455"/>
      <c r="ST35" s="1455"/>
      <c r="SU35" s="1455"/>
      <c r="SV35" s="1455"/>
      <c r="SW35" s="1455"/>
      <c r="SX35" s="1455"/>
      <c r="SY35" s="1455"/>
      <c r="SZ35" s="1455"/>
      <c r="TA35" s="1455"/>
      <c r="TB35" s="1455"/>
      <c r="TC35" s="1455"/>
      <c r="TD35" s="1455"/>
      <c r="TE35" s="1455"/>
      <c r="TF35" s="1455"/>
      <c r="TG35" s="1455"/>
      <c r="TH35" s="1455"/>
      <c r="TI35" s="1455"/>
      <c r="TJ35" s="1455"/>
      <c r="TK35" s="1455"/>
      <c r="TL35" s="1455"/>
      <c r="TM35" s="1455"/>
      <c r="TN35" s="1455"/>
      <c r="TO35" s="1455"/>
      <c r="TP35" s="1455"/>
      <c r="TQ35" s="1455"/>
      <c r="TR35" s="1455"/>
      <c r="TS35" s="1455"/>
      <c r="TT35" s="1455"/>
      <c r="TU35" s="1455"/>
      <c r="TV35" s="1455"/>
      <c r="TW35" s="1455"/>
      <c r="TX35" s="1455"/>
      <c r="TY35" s="1455"/>
      <c r="TZ35" s="1455"/>
      <c r="UA35" s="1455"/>
      <c r="UB35" s="1455"/>
      <c r="UC35" s="1455"/>
      <c r="UD35" s="1455"/>
      <c r="UE35" s="1455"/>
      <c r="UF35" s="1455"/>
      <c r="UG35" s="1455"/>
      <c r="UH35" s="1455"/>
      <c r="UI35" s="1455"/>
      <c r="UJ35" s="1455"/>
      <c r="UK35" s="1455"/>
      <c r="UL35" s="1455"/>
      <c r="UM35" s="1455"/>
      <c r="UN35" s="1455"/>
      <c r="UO35" s="1455"/>
      <c r="UP35" s="1455"/>
      <c r="UQ35" s="1455"/>
      <c r="UR35" s="1455"/>
      <c r="US35" s="1455"/>
      <c r="UT35" s="1455"/>
      <c r="UU35" s="1455"/>
      <c r="UV35" s="1455"/>
      <c r="UW35" s="1455"/>
      <c r="UX35" s="1455"/>
      <c r="UY35" s="1455"/>
      <c r="UZ35" s="1455"/>
      <c r="VA35" s="1455"/>
      <c r="VB35" s="1455"/>
      <c r="VC35" s="1455"/>
      <c r="VD35" s="1455"/>
      <c r="VE35" s="1455"/>
      <c r="VF35" s="1455"/>
      <c r="VG35" s="1455"/>
      <c r="VH35" s="1455"/>
      <c r="VI35" s="1455"/>
      <c r="VJ35" s="1455"/>
      <c r="VK35" s="1455"/>
      <c r="VL35" s="1455"/>
      <c r="VM35" s="1455"/>
      <c r="VN35" s="1455"/>
      <c r="VO35" s="1455"/>
      <c r="VP35" s="1455"/>
      <c r="VQ35" s="1455"/>
      <c r="VR35" s="1455"/>
      <c r="VS35" s="1455"/>
      <c r="VT35" s="1455"/>
      <c r="VU35" s="1455"/>
      <c r="VV35" s="1455"/>
      <c r="VW35" s="1455"/>
      <c r="VX35" s="1455"/>
      <c r="VY35" s="1455"/>
      <c r="VZ35" s="1455"/>
      <c r="WA35" s="1455"/>
      <c r="WB35" s="1455"/>
      <c r="WC35" s="1455"/>
      <c r="WD35" s="1455"/>
      <c r="WE35" s="1455"/>
      <c r="WF35" s="1455"/>
      <c r="WG35" s="1455"/>
      <c r="WH35" s="1455"/>
      <c r="WI35" s="1455"/>
      <c r="WJ35" s="1455"/>
      <c r="WK35" s="1455"/>
      <c r="WL35" s="1455"/>
      <c r="WM35" s="1455"/>
      <c r="WN35" s="1455"/>
      <c r="WO35" s="1455"/>
      <c r="WP35" s="1455"/>
      <c r="WQ35" s="1455"/>
      <c r="WR35" s="1455"/>
      <c r="WS35" s="1455"/>
      <c r="WT35" s="1455"/>
      <c r="WU35" s="1455"/>
      <c r="WV35" s="1455"/>
      <c r="WW35" s="1455"/>
      <c r="WX35" s="1455"/>
      <c r="WY35" s="1455"/>
      <c r="WZ35" s="1455"/>
      <c r="XA35" s="1455"/>
      <c r="XB35" s="1455"/>
      <c r="XC35" s="1455"/>
      <c r="XD35" s="1455"/>
      <c r="XE35" s="1455"/>
      <c r="XF35" s="1455"/>
      <c r="XG35" s="1455"/>
      <c r="XH35" s="1455"/>
      <c r="XI35" s="1455"/>
      <c r="XJ35" s="1455"/>
      <c r="XK35" s="1455"/>
      <c r="XL35" s="1455"/>
      <c r="XM35" s="1455"/>
      <c r="XN35" s="1455"/>
      <c r="XO35" s="1455"/>
      <c r="XP35" s="1455"/>
      <c r="XQ35" s="1455"/>
      <c r="XR35" s="1455"/>
      <c r="XS35" s="1455"/>
      <c r="XT35" s="1455"/>
      <c r="XU35" s="1455"/>
      <c r="XV35" s="1455"/>
      <c r="XW35" s="1455"/>
      <c r="XX35" s="1455"/>
      <c r="XY35" s="1455"/>
      <c r="XZ35" s="1455"/>
      <c r="YA35" s="1455"/>
      <c r="YB35" s="1455"/>
      <c r="YC35" s="1455"/>
      <c r="YD35" s="1455"/>
      <c r="YE35" s="1455"/>
      <c r="YF35" s="1455"/>
      <c r="YG35" s="1455"/>
      <c r="YH35" s="1455"/>
      <c r="YI35" s="1455"/>
      <c r="YJ35" s="1455"/>
      <c r="YK35" s="1455"/>
      <c r="YL35" s="1455"/>
      <c r="YM35" s="1455"/>
      <c r="YN35" s="1455"/>
      <c r="YO35" s="1455"/>
      <c r="YP35" s="1455"/>
      <c r="YQ35" s="1455"/>
      <c r="YR35" s="1455"/>
      <c r="YS35" s="1455"/>
      <c r="YT35" s="1455"/>
      <c r="YU35" s="1455"/>
      <c r="YV35" s="1455"/>
      <c r="YW35" s="1455"/>
      <c r="YX35" s="1455"/>
      <c r="YY35" s="1455"/>
      <c r="YZ35" s="1455"/>
      <c r="ZA35" s="1455"/>
      <c r="ZB35" s="1455"/>
      <c r="ZC35" s="1455"/>
      <c r="ZD35" s="1455"/>
      <c r="ZE35" s="1455"/>
      <c r="ZF35" s="1455"/>
      <c r="ZG35" s="1455"/>
      <c r="ZH35" s="1455"/>
      <c r="ZI35" s="1455"/>
      <c r="ZJ35" s="1455"/>
      <c r="ZK35" s="1455"/>
      <c r="ZL35" s="1455"/>
      <c r="ZM35" s="1455"/>
      <c r="ZN35" s="1455"/>
      <c r="ZO35" s="1455"/>
      <c r="ZP35" s="1455"/>
      <c r="ZQ35" s="1455"/>
      <c r="ZR35" s="1455"/>
      <c r="ZS35" s="1455"/>
      <c r="ZT35" s="1455"/>
      <c r="ZU35" s="1455"/>
      <c r="ZV35" s="1455"/>
      <c r="ZW35" s="1455"/>
      <c r="ZX35" s="1455"/>
      <c r="ZY35" s="1455"/>
      <c r="ZZ35" s="1455"/>
      <c r="AAA35" s="1455"/>
      <c r="AAB35" s="1455"/>
      <c r="AAC35" s="1455"/>
      <c r="AAD35" s="1455"/>
      <c r="AAE35" s="1455"/>
      <c r="AAF35" s="1455"/>
      <c r="AAG35" s="1455"/>
      <c r="AAH35" s="1455"/>
      <c r="AAI35" s="1455"/>
      <c r="AAJ35" s="1455"/>
      <c r="AAK35" s="1455"/>
      <c r="AAL35" s="1455"/>
      <c r="AAM35" s="1455"/>
      <c r="AAN35" s="1455"/>
      <c r="AAO35" s="1455"/>
      <c r="AAP35" s="1455"/>
      <c r="AAQ35" s="1455"/>
      <c r="AAR35" s="1455"/>
      <c r="AAS35" s="1455"/>
      <c r="AAT35" s="1455"/>
      <c r="AAU35" s="1455"/>
      <c r="AAV35" s="1455"/>
      <c r="AAW35" s="1455"/>
      <c r="AAX35" s="1455"/>
      <c r="AAY35" s="1455"/>
      <c r="AAZ35" s="1455"/>
      <c r="ABA35" s="1455"/>
      <c r="ABB35" s="1455"/>
      <c r="ABC35" s="1455"/>
      <c r="ABD35" s="1455"/>
      <c r="ABE35" s="1455"/>
      <c r="ABF35" s="1455"/>
      <c r="ABG35" s="1455"/>
      <c r="ABH35" s="1455"/>
      <c r="ABI35" s="1455"/>
      <c r="ABJ35" s="1455"/>
      <c r="ABK35" s="1455"/>
      <c r="ABL35" s="1455"/>
      <c r="ABM35" s="1455"/>
      <c r="ABN35" s="1455"/>
      <c r="ABO35" s="1455"/>
      <c r="ABP35" s="1455"/>
      <c r="ABQ35" s="1455"/>
      <c r="ABR35" s="1455"/>
      <c r="ABS35" s="1455"/>
      <c r="ABT35" s="1455"/>
      <c r="ABU35" s="1455"/>
      <c r="ABV35" s="1455"/>
      <c r="ABW35" s="1455"/>
      <c r="ABX35" s="1455"/>
      <c r="ABY35" s="1455"/>
      <c r="ABZ35" s="1455"/>
      <c r="ACA35" s="1455"/>
      <c r="ACB35" s="1455"/>
      <c r="ACC35" s="1455"/>
      <c r="ACD35" s="1455"/>
      <c r="ACE35" s="1455"/>
      <c r="ACF35" s="1455"/>
      <c r="ACG35" s="1455"/>
      <c r="ACH35" s="1455"/>
      <c r="ACI35" s="1455"/>
      <c r="ACJ35" s="1455"/>
      <c r="ACK35" s="1455"/>
      <c r="ACL35" s="1455"/>
      <c r="ACM35" s="1455"/>
      <c r="ACN35" s="1455"/>
      <c r="ACO35" s="1455"/>
      <c r="ACP35" s="1455"/>
      <c r="ACQ35" s="1455"/>
      <c r="ACR35" s="1455"/>
      <c r="ACS35" s="1455"/>
      <c r="ACT35" s="1455"/>
      <c r="ACU35" s="1455"/>
      <c r="ACV35" s="1455"/>
      <c r="ACW35" s="1455"/>
      <c r="ACX35" s="1455"/>
      <c r="ACY35" s="1455"/>
      <c r="ACZ35" s="1455"/>
      <c r="ADA35" s="1455"/>
      <c r="ADB35" s="1455"/>
      <c r="ADC35" s="1455"/>
      <c r="ADD35" s="1455"/>
      <c r="ADE35" s="1455"/>
      <c r="ADF35" s="1455"/>
      <c r="ADG35" s="1455"/>
      <c r="ADH35" s="1455"/>
      <c r="ADI35" s="1455"/>
      <c r="ADJ35" s="1455"/>
      <c r="ADK35" s="1455"/>
      <c r="ADL35" s="1455"/>
      <c r="ADM35" s="1455"/>
      <c r="ADN35" s="1455"/>
      <c r="ADO35" s="1455"/>
      <c r="ADP35" s="1455"/>
      <c r="ADQ35" s="1455"/>
      <c r="ADR35" s="1455"/>
      <c r="ADS35" s="1455"/>
      <c r="ADT35" s="1455"/>
      <c r="ADU35" s="1455"/>
      <c r="ADV35" s="1455"/>
      <c r="ADW35" s="1455"/>
      <c r="ADX35" s="1455"/>
      <c r="ADY35" s="1455"/>
      <c r="ADZ35" s="1455"/>
      <c r="AEA35" s="1455"/>
      <c r="AEB35" s="1455"/>
      <c r="AEC35" s="1455"/>
      <c r="AED35" s="1455"/>
      <c r="AEE35" s="1455"/>
      <c r="AEF35" s="1455"/>
      <c r="AEG35" s="1455"/>
      <c r="AEH35" s="1455"/>
      <c r="AEI35" s="1455"/>
      <c r="AEJ35" s="1455"/>
      <c r="AEK35" s="1455"/>
      <c r="AEL35" s="1455"/>
      <c r="AEM35" s="1455"/>
      <c r="AEN35" s="1455"/>
      <c r="AEO35" s="1455"/>
      <c r="AEP35" s="1455"/>
      <c r="AEQ35" s="1455"/>
      <c r="AER35" s="1455"/>
      <c r="AES35" s="1455"/>
      <c r="AET35" s="1455"/>
      <c r="AEU35" s="1455"/>
      <c r="AEV35" s="1455"/>
      <c r="AEW35" s="1455"/>
      <c r="AEX35" s="1455"/>
      <c r="AEY35" s="1455"/>
      <c r="AEZ35" s="1455"/>
      <c r="AFA35" s="1455"/>
      <c r="AFB35" s="1455"/>
      <c r="AFC35" s="1455"/>
      <c r="AFD35" s="1455"/>
      <c r="AFE35" s="1455"/>
      <c r="AFF35" s="1455"/>
      <c r="AFG35" s="1455"/>
      <c r="AFH35" s="1455"/>
      <c r="AFI35" s="1455"/>
      <c r="AFJ35" s="1455"/>
      <c r="AFK35" s="1455"/>
      <c r="AFL35" s="1455"/>
      <c r="AFM35" s="1455"/>
      <c r="AFN35" s="1455"/>
      <c r="AFO35" s="1455"/>
      <c r="AFP35" s="1455"/>
      <c r="AFQ35" s="1455"/>
      <c r="AFR35" s="1455"/>
      <c r="AFS35" s="1455"/>
      <c r="AFT35" s="1455"/>
      <c r="AFU35" s="1455"/>
      <c r="AFV35" s="1455"/>
      <c r="AFW35" s="1455"/>
      <c r="AFX35" s="1455"/>
      <c r="AFY35" s="1455"/>
      <c r="AFZ35" s="1455"/>
      <c r="AGA35" s="1455"/>
      <c r="AGB35" s="1455"/>
      <c r="AGC35" s="1455"/>
      <c r="AGD35" s="1455"/>
      <c r="AGE35" s="1455"/>
      <c r="AGF35" s="1455"/>
      <c r="AGG35" s="1455"/>
      <c r="AGH35" s="1455"/>
      <c r="AGI35" s="1455"/>
      <c r="AGJ35" s="1455"/>
      <c r="AGK35" s="1455"/>
      <c r="AGL35" s="1455"/>
      <c r="AGM35" s="1455"/>
      <c r="AGN35" s="1455"/>
      <c r="AGO35" s="1455"/>
      <c r="AGP35" s="1455"/>
      <c r="AGQ35" s="1455"/>
      <c r="AGR35" s="1455"/>
      <c r="AGS35" s="1455"/>
      <c r="AGT35" s="1455"/>
      <c r="AGU35" s="1455"/>
      <c r="AGV35" s="1455"/>
      <c r="AGW35" s="1455"/>
      <c r="AGX35" s="1455"/>
      <c r="AGY35" s="1455"/>
      <c r="AGZ35" s="1455"/>
      <c r="AHA35" s="1455"/>
      <c r="AHB35" s="1455"/>
      <c r="AHC35" s="1455"/>
      <c r="AHD35" s="1455"/>
      <c r="AHE35" s="1455"/>
      <c r="AHF35" s="1455"/>
      <c r="AHG35" s="1455"/>
      <c r="AHH35" s="1455"/>
      <c r="AHI35" s="1455"/>
      <c r="AHJ35" s="1455"/>
      <c r="AHK35" s="1455"/>
      <c r="AHL35" s="1455"/>
      <c r="AHM35" s="1455"/>
      <c r="AHN35" s="1455"/>
      <c r="AHO35" s="1455"/>
      <c r="AHP35" s="1455"/>
      <c r="AHQ35" s="1455"/>
      <c r="AHR35" s="1455"/>
      <c r="AHS35" s="1455"/>
      <c r="AHT35" s="1455"/>
      <c r="AHU35" s="1455"/>
      <c r="AHV35" s="1455"/>
      <c r="AHW35" s="1455"/>
      <c r="AHX35" s="1455"/>
      <c r="AHY35" s="1455"/>
      <c r="AHZ35" s="1455"/>
      <c r="AIA35" s="1455"/>
      <c r="AIB35" s="1455"/>
      <c r="AIC35" s="1455"/>
      <c r="AID35" s="1455"/>
      <c r="AIE35" s="1455"/>
      <c r="AIF35" s="1455"/>
      <c r="AIG35" s="1455"/>
      <c r="AIH35" s="1455"/>
      <c r="AII35" s="1455"/>
      <c r="AIJ35" s="1455"/>
      <c r="AIK35" s="1455"/>
      <c r="AIL35" s="1455"/>
      <c r="AIM35" s="1455"/>
      <c r="AIN35" s="1455"/>
      <c r="AIO35" s="1455"/>
      <c r="AIP35" s="1455"/>
      <c r="AIQ35" s="1455"/>
      <c r="AIR35" s="1455"/>
      <c r="AIS35" s="1455"/>
      <c r="AIT35" s="1455"/>
      <c r="AIU35" s="1455"/>
      <c r="AIV35" s="1455"/>
      <c r="AIW35" s="1455"/>
      <c r="AIX35" s="1455"/>
      <c r="AIY35" s="1455"/>
      <c r="AIZ35" s="1455"/>
      <c r="AJA35" s="1455"/>
      <c r="AJB35" s="1455"/>
      <c r="AJC35" s="1455"/>
      <c r="AJD35" s="1455"/>
      <c r="AJE35" s="1455"/>
      <c r="AJF35" s="1455"/>
      <c r="AJG35" s="1455"/>
      <c r="AJH35" s="1455"/>
      <c r="AJI35" s="1455"/>
      <c r="AJJ35" s="1455"/>
      <c r="AJK35" s="1455"/>
      <c r="AJL35" s="1455"/>
      <c r="AJM35" s="1455"/>
      <c r="AJN35" s="1455"/>
      <c r="AJO35" s="1455"/>
      <c r="AJP35" s="1455"/>
      <c r="AJQ35" s="1455"/>
      <c r="AJR35" s="1455"/>
      <c r="AJS35" s="1455"/>
      <c r="AJT35" s="1455"/>
      <c r="AJU35" s="1455"/>
      <c r="AJV35" s="1455"/>
      <c r="AJW35" s="1455"/>
      <c r="AJX35" s="1455"/>
      <c r="AJY35" s="1455"/>
      <c r="AJZ35" s="1455"/>
      <c r="AKA35" s="1455"/>
      <c r="AKB35" s="1455"/>
      <c r="AKC35" s="1455"/>
      <c r="AKD35" s="1455"/>
      <c r="AKE35" s="1455"/>
      <c r="AKF35" s="1455"/>
    </row>
    <row r="36" spans="1:968" s="685" customFormat="1">
      <c r="A36" s="731"/>
      <c r="B36" s="773" t="s">
        <v>78</v>
      </c>
      <c r="C36" s="774"/>
      <c r="D36" s="734"/>
      <c r="E36" s="734"/>
      <c r="F36" s="734"/>
      <c r="G36" s="735"/>
      <c r="H36" s="735"/>
      <c r="I36" s="735"/>
      <c r="J36" s="736"/>
      <c r="K36" s="737"/>
      <c r="L36" s="772">
        <v>90883</v>
      </c>
      <c r="M36" s="772">
        <f t="shared" si="11"/>
        <v>90883</v>
      </c>
      <c r="N36" s="738">
        <v>0</v>
      </c>
      <c r="O36" s="738">
        <f t="shared" si="12"/>
        <v>84307.050092764373</v>
      </c>
      <c r="P36" s="738">
        <f t="shared" si="13"/>
        <v>84307.050092764373</v>
      </c>
      <c r="Q36" s="739"/>
      <c r="R36" s="1379"/>
      <c r="S36" s="740"/>
      <c r="T36" s="740"/>
      <c r="U36" s="740"/>
      <c r="W36" s="1455"/>
      <c r="X36" s="1455"/>
      <c r="Y36" s="1455"/>
      <c r="Z36" s="1455"/>
      <c r="AA36" s="1455"/>
      <c r="AB36" s="1455"/>
      <c r="AC36" s="1455"/>
      <c r="AD36" s="1455"/>
      <c r="AE36" s="1455"/>
      <c r="AF36" s="1455"/>
      <c r="AG36" s="1455"/>
      <c r="AH36" s="1455"/>
      <c r="AI36" s="1455"/>
      <c r="AJ36" s="1455"/>
      <c r="AK36" s="1455"/>
      <c r="AL36" s="1455"/>
      <c r="AM36" s="1455"/>
      <c r="AN36" s="1455"/>
      <c r="AO36" s="1455"/>
      <c r="AP36" s="1455"/>
      <c r="AQ36" s="1455"/>
      <c r="AR36" s="1455"/>
      <c r="AS36" s="1455"/>
      <c r="AT36" s="1455"/>
      <c r="AU36" s="1455"/>
      <c r="AV36" s="1455"/>
      <c r="AW36" s="1455"/>
      <c r="AX36" s="1455"/>
      <c r="AY36" s="1455"/>
      <c r="AZ36" s="1455"/>
      <c r="BA36" s="1455"/>
      <c r="BB36" s="1455"/>
      <c r="BC36" s="1455"/>
      <c r="BD36" s="1455"/>
      <c r="BE36" s="1455"/>
      <c r="BF36" s="1455"/>
      <c r="BG36" s="1455"/>
      <c r="BH36" s="1455"/>
      <c r="BI36" s="1455"/>
      <c r="BJ36" s="1455"/>
      <c r="BK36" s="1455"/>
      <c r="BL36" s="1455"/>
      <c r="BM36" s="1455"/>
      <c r="BN36" s="1455"/>
      <c r="BO36" s="1455"/>
      <c r="BP36" s="1455"/>
      <c r="BQ36" s="1455"/>
      <c r="BR36" s="1455"/>
      <c r="BS36" s="1455"/>
      <c r="BT36" s="1455"/>
      <c r="BU36" s="1455"/>
      <c r="BV36" s="1455"/>
      <c r="BW36" s="1455"/>
      <c r="BX36" s="1455"/>
      <c r="BY36" s="1455"/>
      <c r="BZ36" s="1455"/>
      <c r="CA36" s="1455"/>
      <c r="CB36" s="1455"/>
      <c r="CC36" s="1455"/>
      <c r="CD36" s="1455"/>
      <c r="CE36" s="1455"/>
      <c r="CF36" s="1455"/>
      <c r="CG36" s="1455"/>
      <c r="CH36" s="1455"/>
      <c r="CI36" s="1455"/>
      <c r="CJ36" s="1455"/>
      <c r="CK36" s="1455"/>
      <c r="CL36" s="1455"/>
      <c r="CM36" s="1455"/>
      <c r="CN36" s="1455"/>
      <c r="CO36" s="1455"/>
      <c r="CP36" s="1455"/>
      <c r="CQ36" s="1455"/>
      <c r="CR36" s="1455"/>
      <c r="CS36" s="1455"/>
      <c r="CT36" s="1455"/>
      <c r="CU36" s="1455"/>
      <c r="CV36" s="1455"/>
      <c r="CW36" s="1455"/>
      <c r="CX36" s="1455"/>
      <c r="CY36" s="1455"/>
      <c r="CZ36" s="1455"/>
      <c r="DA36" s="1455"/>
      <c r="DB36" s="1455"/>
      <c r="DC36" s="1455"/>
      <c r="DD36" s="1455"/>
      <c r="DE36" s="1455"/>
      <c r="DF36" s="1455"/>
      <c r="DG36" s="1455"/>
      <c r="DH36" s="1455"/>
      <c r="DI36" s="1455"/>
      <c r="DJ36" s="1455"/>
      <c r="DK36" s="1455"/>
      <c r="DL36" s="1455"/>
      <c r="DM36" s="1455"/>
      <c r="DN36" s="1455"/>
      <c r="DO36" s="1455"/>
      <c r="DP36" s="1455"/>
      <c r="DQ36" s="1455"/>
      <c r="DR36" s="1455"/>
      <c r="DS36" s="1455"/>
      <c r="DT36" s="1455"/>
      <c r="DU36" s="1455"/>
      <c r="DV36" s="1455"/>
      <c r="DW36" s="1455"/>
      <c r="DX36" s="1455"/>
      <c r="DY36" s="1455"/>
      <c r="DZ36" s="1455"/>
      <c r="EA36" s="1455"/>
      <c r="EB36" s="1455"/>
      <c r="EC36" s="1455"/>
      <c r="ED36" s="1455"/>
      <c r="EE36" s="1455"/>
      <c r="EF36" s="1455"/>
      <c r="EG36" s="1455"/>
      <c r="EH36" s="1455"/>
      <c r="EI36" s="1455"/>
      <c r="EJ36" s="1455"/>
      <c r="EK36" s="1455"/>
      <c r="EL36" s="1455"/>
      <c r="EM36" s="1455"/>
      <c r="EN36" s="1455"/>
      <c r="EO36" s="1455"/>
      <c r="EP36" s="1455"/>
      <c r="EQ36" s="1455"/>
      <c r="ER36" s="1455"/>
      <c r="ES36" s="1455"/>
      <c r="ET36" s="1455"/>
      <c r="EU36" s="1455"/>
      <c r="EV36" s="1455"/>
      <c r="EW36" s="1455"/>
      <c r="EX36" s="1455"/>
      <c r="EY36" s="1455"/>
      <c r="EZ36" s="1455"/>
      <c r="FA36" s="1455"/>
      <c r="FB36" s="1455"/>
      <c r="FC36" s="1455"/>
      <c r="FD36" s="1455"/>
      <c r="FE36" s="1455"/>
      <c r="FF36" s="1455"/>
      <c r="FG36" s="1455"/>
      <c r="FH36" s="1455"/>
      <c r="FI36" s="1455"/>
      <c r="FJ36" s="1455"/>
      <c r="FK36" s="1455"/>
      <c r="FL36" s="1455"/>
      <c r="FM36" s="1455"/>
      <c r="FN36" s="1455"/>
      <c r="FO36" s="1455"/>
      <c r="FP36" s="1455"/>
      <c r="FQ36" s="1455"/>
      <c r="FR36" s="1455"/>
      <c r="FS36" s="1455"/>
      <c r="FT36" s="1455"/>
      <c r="FU36" s="1455"/>
      <c r="FV36" s="1455"/>
      <c r="FW36" s="1455"/>
      <c r="FX36" s="1455"/>
      <c r="FY36" s="1455"/>
      <c r="FZ36" s="1455"/>
      <c r="GA36" s="1455"/>
      <c r="GB36" s="1455"/>
      <c r="GC36" s="1455"/>
      <c r="GD36" s="1455"/>
      <c r="GE36" s="1455"/>
      <c r="GF36" s="1455"/>
      <c r="GG36" s="1455"/>
      <c r="GH36" s="1455"/>
      <c r="GI36" s="1455"/>
      <c r="GJ36" s="1455"/>
      <c r="GK36" s="1455"/>
      <c r="GL36" s="1455"/>
      <c r="GM36" s="1455"/>
      <c r="GN36" s="1455"/>
      <c r="GO36" s="1455"/>
      <c r="GP36" s="1455"/>
      <c r="GQ36" s="1455"/>
      <c r="GR36" s="1455"/>
      <c r="GS36" s="1455"/>
      <c r="GT36" s="1455"/>
      <c r="GU36" s="1455"/>
      <c r="GV36" s="1455"/>
      <c r="GW36" s="1455"/>
      <c r="GX36" s="1455"/>
      <c r="GY36" s="1455"/>
      <c r="GZ36" s="1455"/>
      <c r="HA36" s="1455"/>
      <c r="HB36" s="1455"/>
      <c r="HC36" s="1455"/>
      <c r="HD36" s="1455"/>
      <c r="HE36" s="1455"/>
      <c r="HF36" s="1455"/>
      <c r="HG36" s="1455"/>
      <c r="HH36" s="1455"/>
      <c r="HI36" s="1455"/>
      <c r="HJ36" s="1455"/>
      <c r="HK36" s="1455"/>
      <c r="HL36" s="1455"/>
      <c r="HM36" s="1455"/>
      <c r="HN36" s="1455"/>
      <c r="HO36" s="1455"/>
      <c r="HP36" s="1455"/>
      <c r="HQ36" s="1455"/>
      <c r="HR36" s="1455"/>
      <c r="HS36" s="1455"/>
      <c r="HT36" s="1455"/>
      <c r="HU36" s="1455"/>
      <c r="HV36" s="1455"/>
      <c r="HW36" s="1455"/>
      <c r="HX36" s="1455"/>
      <c r="HY36" s="1455"/>
      <c r="HZ36" s="1455"/>
      <c r="IA36" s="1455"/>
      <c r="IB36" s="1455"/>
      <c r="IC36" s="1455"/>
      <c r="ID36" s="1455"/>
      <c r="IE36" s="1455"/>
      <c r="IF36" s="1455"/>
      <c r="IG36" s="1455"/>
      <c r="IH36" s="1455"/>
      <c r="II36" s="1455"/>
      <c r="IJ36" s="1455"/>
      <c r="IK36" s="1455"/>
      <c r="IL36" s="1455"/>
      <c r="IM36" s="1455"/>
      <c r="IN36" s="1455"/>
      <c r="IO36" s="1455"/>
      <c r="IP36" s="1455"/>
      <c r="IQ36" s="1455"/>
      <c r="IR36" s="1455"/>
      <c r="IS36" s="1455"/>
      <c r="IT36" s="1455"/>
      <c r="IU36" s="1455"/>
      <c r="IV36" s="1455"/>
      <c r="IW36" s="1455"/>
      <c r="IX36" s="1455"/>
      <c r="IY36" s="1455"/>
      <c r="IZ36" s="1455"/>
      <c r="JA36" s="1455"/>
      <c r="JB36" s="1455"/>
      <c r="JC36" s="1455"/>
      <c r="JD36" s="1455"/>
      <c r="JE36" s="1455"/>
      <c r="JF36" s="1455"/>
      <c r="JG36" s="1455"/>
      <c r="JH36" s="1455"/>
      <c r="JI36" s="1455"/>
      <c r="JJ36" s="1455"/>
      <c r="JK36" s="1455"/>
      <c r="JL36" s="1455"/>
      <c r="JM36" s="1455"/>
      <c r="JN36" s="1455"/>
      <c r="JO36" s="1455"/>
      <c r="JP36" s="1455"/>
      <c r="JQ36" s="1455"/>
      <c r="JR36" s="1455"/>
      <c r="JS36" s="1455"/>
      <c r="JT36" s="1455"/>
      <c r="JU36" s="1455"/>
      <c r="JV36" s="1455"/>
      <c r="JW36" s="1455"/>
      <c r="JX36" s="1455"/>
      <c r="JY36" s="1455"/>
      <c r="JZ36" s="1455"/>
      <c r="KA36" s="1455"/>
      <c r="KB36" s="1455"/>
      <c r="KC36" s="1455"/>
      <c r="KD36" s="1455"/>
      <c r="KE36" s="1455"/>
      <c r="KF36" s="1455"/>
      <c r="KG36" s="1455"/>
      <c r="KH36" s="1455"/>
      <c r="KI36" s="1455"/>
      <c r="KJ36" s="1455"/>
      <c r="KK36" s="1455"/>
      <c r="KL36" s="1455"/>
      <c r="KM36" s="1455"/>
      <c r="KN36" s="1455"/>
      <c r="KO36" s="1455"/>
      <c r="KP36" s="1455"/>
      <c r="KQ36" s="1455"/>
      <c r="KR36" s="1455"/>
      <c r="KS36" s="1455"/>
      <c r="KT36" s="1455"/>
      <c r="KU36" s="1455"/>
      <c r="KV36" s="1455"/>
      <c r="KW36" s="1455"/>
      <c r="KX36" s="1455"/>
      <c r="KY36" s="1455"/>
      <c r="KZ36" s="1455"/>
      <c r="LA36" s="1455"/>
      <c r="LB36" s="1455"/>
      <c r="LC36" s="1455"/>
      <c r="LD36" s="1455"/>
      <c r="LE36" s="1455"/>
      <c r="LF36" s="1455"/>
      <c r="LG36" s="1455"/>
      <c r="LH36" s="1455"/>
      <c r="LI36" s="1455"/>
      <c r="LJ36" s="1455"/>
      <c r="LK36" s="1455"/>
      <c r="LL36" s="1455"/>
      <c r="LM36" s="1455"/>
      <c r="LN36" s="1455"/>
      <c r="LO36" s="1455"/>
      <c r="LP36" s="1455"/>
      <c r="LQ36" s="1455"/>
      <c r="LR36" s="1455"/>
      <c r="LS36" s="1455"/>
      <c r="LT36" s="1455"/>
      <c r="LU36" s="1455"/>
      <c r="LV36" s="1455"/>
      <c r="LW36" s="1455"/>
      <c r="LX36" s="1455"/>
      <c r="LY36" s="1455"/>
      <c r="LZ36" s="1455"/>
      <c r="MA36" s="1455"/>
      <c r="MB36" s="1455"/>
      <c r="MC36" s="1455"/>
      <c r="MD36" s="1455"/>
      <c r="ME36" s="1455"/>
      <c r="MF36" s="1455"/>
      <c r="MG36" s="1455"/>
      <c r="MH36" s="1455"/>
      <c r="MI36" s="1455"/>
      <c r="MJ36" s="1455"/>
      <c r="MK36" s="1455"/>
      <c r="ML36" s="1455"/>
      <c r="MM36" s="1455"/>
      <c r="MN36" s="1455"/>
      <c r="MO36" s="1455"/>
      <c r="MP36" s="1455"/>
      <c r="MQ36" s="1455"/>
      <c r="MR36" s="1455"/>
      <c r="MS36" s="1455"/>
      <c r="MT36" s="1455"/>
      <c r="MU36" s="1455"/>
      <c r="MV36" s="1455"/>
      <c r="MW36" s="1455"/>
      <c r="MX36" s="1455"/>
      <c r="MY36" s="1455"/>
      <c r="MZ36" s="1455"/>
      <c r="NA36" s="1455"/>
      <c r="NB36" s="1455"/>
      <c r="NC36" s="1455"/>
      <c r="ND36" s="1455"/>
      <c r="NE36" s="1455"/>
      <c r="NF36" s="1455"/>
      <c r="NG36" s="1455"/>
      <c r="NH36" s="1455"/>
      <c r="NI36" s="1455"/>
      <c r="NJ36" s="1455"/>
      <c r="NK36" s="1455"/>
      <c r="NL36" s="1455"/>
      <c r="NM36" s="1455"/>
      <c r="NN36" s="1455"/>
      <c r="NO36" s="1455"/>
      <c r="NP36" s="1455"/>
      <c r="NQ36" s="1455"/>
      <c r="NR36" s="1455"/>
      <c r="NS36" s="1455"/>
      <c r="NT36" s="1455"/>
      <c r="NU36" s="1455"/>
      <c r="NV36" s="1455"/>
      <c r="NW36" s="1455"/>
      <c r="NX36" s="1455"/>
      <c r="NY36" s="1455"/>
      <c r="NZ36" s="1455"/>
      <c r="OA36" s="1455"/>
      <c r="OB36" s="1455"/>
      <c r="OC36" s="1455"/>
      <c r="OD36" s="1455"/>
      <c r="OE36" s="1455"/>
      <c r="OF36" s="1455"/>
      <c r="OG36" s="1455"/>
      <c r="OH36" s="1455"/>
      <c r="OI36" s="1455"/>
      <c r="OJ36" s="1455"/>
      <c r="OK36" s="1455"/>
      <c r="OL36" s="1455"/>
      <c r="OM36" s="1455"/>
      <c r="ON36" s="1455"/>
      <c r="OO36" s="1455"/>
      <c r="OP36" s="1455"/>
      <c r="OQ36" s="1455"/>
      <c r="OR36" s="1455"/>
      <c r="OS36" s="1455"/>
      <c r="OT36" s="1455"/>
      <c r="OU36" s="1455"/>
      <c r="OV36" s="1455"/>
      <c r="OW36" s="1455"/>
      <c r="OX36" s="1455"/>
      <c r="OY36" s="1455"/>
      <c r="OZ36" s="1455"/>
      <c r="PA36" s="1455"/>
      <c r="PB36" s="1455"/>
      <c r="PC36" s="1455"/>
      <c r="PD36" s="1455"/>
      <c r="PE36" s="1455"/>
      <c r="PF36" s="1455"/>
      <c r="PG36" s="1455"/>
      <c r="PH36" s="1455"/>
      <c r="PI36" s="1455"/>
      <c r="PJ36" s="1455"/>
      <c r="PK36" s="1455"/>
      <c r="PL36" s="1455"/>
      <c r="PM36" s="1455"/>
      <c r="PN36" s="1455"/>
      <c r="PO36" s="1455"/>
      <c r="PP36" s="1455"/>
      <c r="PQ36" s="1455"/>
      <c r="PR36" s="1455"/>
      <c r="PS36" s="1455"/>
      <c r="PT36" s="1455"/>
      <c r="PU36" s="1455"/>
      <c r="PV36" s="1455"/>
      <c r="PW36" s="1455"/>
      <c r="PX36" s="1455"/>
      <c r="PY36" s="1455"/>
      <c r="PZ36" s="1455"/>
      <c r="QA36" s="1455"/>
      <c r="QB36" s="1455"/>
      <c r="QC36" s="1455"/>
      <c r="QD36" s="1455"/>
      <c r="QE36" s="1455"/>
      <c r="QF36" s="1455"/>
      <c r="QG36" s="1455"/>
      <c r="QH36" s="1455"/>
      <c r="QI36" s="1455"/>
      <c r="QJ36" s="1455"/>
      <c r="QK36" s="1455"/>
      <c r="QL36" s="1455"/>
      <c r="QM36" s="1455"/>
      <c r="QN36" s="1455"/>
      <c r="QO36" s="1455"/>
      <c r="QP36" s="1455"/>
      <c r="QQ36" s="1455"/>
      <c r="QR36" s="1455"/>
      <c r="QS36" s="1455"/>
      <c r="QT36" s="1455"/>
      <c r="QU36" s="1455"/>
      <c r="QV36" s="1455"/>
      <c r="QW36" s="1455"/>
      <c r="QX36" s="1455"/>
      <c r="QY36" s="1455"/>
      <c r="QZ36" s="1455"/>
      <c r="RA36" s="1455"/>
      <c r="RB36" s="1455"/>
      <c r="RC36" s="1455"/>
      <c r="RD36" s="1455"/>
      <c r="RE36" s="1455"/>
      <c r="RF36" s="1455"/>
      <c r="RG36" s="1455"/>
      <c r="RH36" s="1455"/>
      <c r="RI36" s="1455"/>
      <c r="RJ36" s="1455"/>
      <c r="RK36" s="1455"/>
      <c r="RL36" s="1455"/>
      <c r="RM36" s="1455"/>
      <c r="RN36" s="1455"/>
      <c r="RO36" s="1455"/>
      <c r="RP36" s="1455"/>
      <c r="RQ36" s="1455"/>
      <c r="RR36" s="1455"/>
      <c r="RS36" s="1455"/>
      <c r="RT36" s="1455"/>
      <c r="RU36" s="1455"/>
      <c r="RV36" s="1455"/>
      <c r="RW36" s="1455"/>
      <c r="RX36" s="1455"/>
      <c r="RY36" s="1455"/>
      <c r="RZ36" s="1455"/>
      <c r="SA36" s="1455"/>
      <c r="SB36" s="1455"/>
      <c r="SC36" s="1455"/>
      <c r="SD36" s="1455"/>
      <c r="SE36" s="1455"/>
      <c r="SF36" s="1455"/>
      <c r="SG36" s="1455"/>
      <c r="SH36" s="1455"/>
      <c r="SI36" s="1455"/>
      <c r="SJ36" s="1455"/>
      <c r="SK36" s="1455"/>
      <c r="SL36" s="1455"/>
      <c r="SM36" s="1455"/>
      <c r="SN36" s="1455"/>
      <c r="SO36" s="1455"/>
      <c r="SP36" s="1455"/>
      <c r="SQ36" s="1455"/>
      <c r="SR36" s="1455"/>
      <c r="SS36" s="1455"/>
      <c r="ST36" s="1455"/>
      <c r="SU36" s="1455"/>
      <c r="SV36" s="1455"/>
      <c r="SW36" s="1455"/>
      <c r="SX36" s="1455"/>
      <c r="SY36" s="1455"/>
      <c r="SZ36" s="1455"/>
      <c r="TA36" s="1455"/>
      <c r="TB36" s="1455"/>
      <c r="TC36" s="1455"/>
      <c r="TD36" s="1455"/>
      <c r="TE36" s="1455"/>
      <c r="TF36" s="1455"/>
      <c r="TG36" s="1455"/>
      <c r="TH36" s="1455"/>
      <c r="TI36" s="1455"/>
      <c r="TJ36" s="1455"/>
      <c r="TK36" s="1455"/>
      <c r="TL36" s="1455"/>
      <c r="TM36" s="1455"/>
      <c r="TN36" s="1455"/>
      <c r="TO36" s="1455"/>
      <c r="TP36" s="1455"/>
      <c r="TQ36" s="1455"/>
      <c r="TR36" s="1455"/>
      <c r="TS36" s="1455"/>
      <c r="TT36" s="1455"/>
      <c r="TU36" s="1455"/>
      <c r="TV36" s="1455"/>
      <c r="TW36" s="1455"/>
      <c r="TX36" s="1455"/>
      <c r="TY36" s="1455"/>
      <c r="TZ36" s="1455"/>
      <c r="UA36" s="1455"/>
      <c r="UB36" s="1455"/>
      <c r="UC36" s="1455"/>
      <c r="UD36" s="1455"/>
      <c r="UE36" s="1455"/>
      <c r="UF36" s="1455"/>
      <c r="UG36" s="1455"/>
      <c r="UH36" s="1455"/>
      <c r="UI36" s="1455"/>
      <c r="UJ36" s="1455"/>
      <c r="UK36" s="1455"/>
      <c r="UL36" s="1455"/>
      <c r="UM36" s="1455"/>
      <c r="UN36" s="1455"/>
      <c r="UO36" s="1455"/>
      <c r="UP36" s="1455"/>
      <c r="UQ36" s="1455"/>
      <c r="UR36" s="1455"/>
      <c r="US36" s="1455"/>
      <c r="UT36" s="1455"/>
      <c r="UU36" s="1455"/>
      <c r="UV36" s="1455"/>
      <c r="UW36" s="1455"/>
      <c r="UX36" s="1455"/>
      <c r="UY36" s="1455"/>
      <c r="UZ36" s="1455"/>
      <c r="VA36" s="1455"/>
      <c r="VB36" s="1455"/>
      <c r="VC36" s="1455"/>
      <c r="VD36" s="1455"/>
      <c r="VE36" s="1455"/>
      <c r="VF36" s="1455"/>
      <c r="VG36" s="1455"/>
      <c r="VH36" s="1455"/>
      <c r="VI36" s="1455"/>
      <c r="VJ36" s="1455"/>
      <c r="VK36" s="1455"/>
      <c r="VL36" s="1455"/>
      <c r="VM36" s="1455"/>
      <c r="VN36" s="1455"/>
      <c r="VO36" s="1455"/>
      <c r="VP36" s="1455"/>
      <c r="VQ36" s="1455"/>
      <c r="VR36" s="1455"/>
      <c r="VS36" s="1455"/>
      <c r="VT36" s="1455"/>
      <c r="VU36" s="1455"/>
      <c r="VV36" s="1455"/>
      <c r="VW36" s="1455"/>
      <c r="VX36" s="1455"/>
      <c r="VY36" s="1455"/>
      <c r="VZ36" s="1455"/>
      <c r="WA36" s="1455"/>
      <c r="WB36" s="1455"/>
      <c r="WC36" s="1455"/>
      <c r="WD36" s="1455"/>
      <c r="WE36" s="1455"/>
      <c r="WF36" s="1455"/>
      <c r="WG36" s="1455"/>
      <c r="WH36" s="1455"/>
      <c r="WI36" s="1455"/>
      <c r="WJ36" s="1455"/>
      <c r="WK36" s="1455"/>
      <c r="WL36" s="1455"/>
      <c r="WM36" s="1455"/>
      <c r="WN36" s="1455"/>
      <c r="WO36" s="1455"/>
      <c r="WP36" s="1455"/>
      <c r="WQ36" s="1455"/>
      <c r="WR36" s="1455"/>
      <c r="WS36" s="1455"/>
      <c r="WT36" s="1455"/>
      <c r="WU36" s="1455"/>
      <c r="WV36" s="1455"/>
      <c r="WW36" s="1455"/>
      <c r="WX36" s="1455"/>
      <c r="WY36" s="1455"/>
      <c r="WZ36" s="1455"/>
      <c r="XA36" s="1455"/>
      <c r="XB36" s="1455"/>
      <c r="XC36" s="1455"/>
      <c r="XD36" s="1455"/>
      <c r="XE36" s="1455"/>
      <c r="XF36" s="1455"/>
      <c r="XG36" s="1455"/>
      <c r="XH36" s="1455"/>
      <c r="XI36" s="1455"/>
      <c r="XJ36" s="1455"/>
      <c r="XK36" s="1455"/>
      <c r="XL36" s="1455"/>
      <c r="XM36" s="1455"/>
      <c r="XN36" s="1455"/>
      <c r="XO36" s="1455"/>
      <c r="XP36" s="1455"/>
      <c r="XQ36" s="1455"/>
      <c r="XR36" s="1455"/>
      <c r="XS36" s="1455"/>
      <c r="XT36" s="1455"/>
      <c r="XU36" s="1455"/>
      <c r="XV36" s="1455"/>
      <c r="XW36" s="1455"/>
      <c r="XX36" s="1455"/>
      <c r="XY36" s="1455"/>
      <c r="XZ36" s="1455"/>
      <c r="YA36" s="1455"/>
      <c r="YB36" s="1455"/>
      <c r="YC36" s="1455"/>
      <c r="YD36" s="1455"/>
      <c r="YE36" s="1455"/>
      <c r="YF36" s="1455"/>
      <c r="YG36" s="1455"/>
      <c r="YH36" s="1455"/>
      <c r="YI36" s="1455"/>
      <c r="YJ36" s="1455"/>
      <c r="YK36" s="1455"/>
      <c r="YL36" s="1455"/>
      <c r="YM36" s="1455"/>
      <c r="YN36" s="1455"/>
      <c r="YO36" s="1455"/>
      <c r="YP36" s="1455"/>
      <c r="YQ36" s="1455"/>
      <c r="YR36" s="1455"/>
      <c r="YS36" s="1455"/>
      <c r="YT36" s="1455"/>
      <c r="YU36" s="1455"/>
      <c r="YV36" s="1455"/>
      <c r="YW36" s="1455"/>
      <c r="YX36" s="1455"/>
      <c r="YY36" s="1455"/>
      <c r="YZ36" s="1455"/>
      <c r="ZA36" s="1455"/>
      <c r="ZB36" s="1455"/>
      <c r="ZC36" s="1455"/>
      <c r="ZD36" s="1455"/>
      <c r="ZE36" s="1455"/>
      <c r="ZF36" s="1455"/>
      <c r="ZG36" s="1455"/>
      <c r="ZH36" s="1455"/>
      <c r="ZI36" s="1455"/>
      <c r="ZJ36" s="1455"/>
      <c r="ZK36" s="1455"/>
      <c r="ZL36" s="1455"/>
      <c r="ZM36" s="1455"/>
      <c r="ZN36" s="1455"/>
      <c r="ZO36" s="1455"/>
      <c r="ZP36" s="1455"/>
      <c r="ZQ36" s="1455"/>
      <c r="ZR36" s="1455"/>
      <c r="ZS36" s="1455"/>
      <c r="ZT36" s="1455"/>
      <c r="ZU36" s="1455"/>
      <c r="ZV36" s="1455"/>
      <c r="ZW36" s="1455"/>
      <c r="ZX36" s="1455"/>
      <c r="ZY36" s="1455"/>
      <c r="ZZ36" s="1455"/>
      <c r="AAA36" s="1455"/>
      <c r="AAB36" s="1455"/>
      <c r="AAC36" s="1455"/>
      <c r="AAD36" s="1455"/>
      <c r="AAE36" s="1455"/>
      <c r="AAF36" s="1455"/>
      <c r="AAG36" s="1455"/>
      <c r="AAH36" s="1455"/>
      <c r="AAI36" s="1455"/>
      <c r="AAJ36" s="1455"/>
      <c r="AAK36" s="1455"/>
      <c r="AAL36" s="1455"/>
      <c r="AAM36" s="1455"/>
      <c r="AAN36" s="1455"/>
      <c r="AAO36" s="1455"/>
      <c r="AAP36" s="1455"/>
      <c r="AAQ36" s="1455"/>
      <c r="AAR36" s="1455"/>
      <c r="AAS36" s="1455"/>
      <c r="AAT36" s="1455"/>
      <c r="AAU36" s="1455"/>
      <c r="AAV36" s="1455"/>
      <c r="AAW36" s="1455"/>
      <c r="AAX36" s="1455"/>
      <c r="AAY36" s="1455"/>
      <c r="AAZ36" s="1455"/>
      <c r="ABA36" s="1455"/>
      <c r="ABB36" s="1455"/>
      <c r="ABC36" s="1455"/>
      <c r="ABD36" s="1455"/>
      <c r="ABE36" s="1455"/>
      <c r="ABF36" s="1455"/>
      <c r="ABG36" s="1455"/>
      <c r="ABH36" s="1455"/>
      <c r="ABI36" s="1455"/>
      <c r="ABJ36" s="1455"/>
      <c r="ABK36" s="1455"/>
      <c r="ABL36" s="1455"/>
      <c r="ABM36" s="1455"/>
      <c r="ABN36" s="1455"/>
      <c r="ABO36" s="1455"/>
      <c r="ABP36" s="1455"/>
      <c r="ABQ36" s="1455"/>
      <c r="ABR36" s="1455"/>
      <c r="ABS36" s="1455"/>
      <c r="ABT36" s="1455"/>
      <c r="ABU36" s="1455"/>
      <c r="ABV36" s="1455"/>
      <c r="ABW36" s="1455"/>
      <c r="ABX36" s="1455"/>
      <c r="ABY36" s="1455"/>
      <c r="ABZ36" s="1455"/>
      <c r="ACA36" s="1455"/>
      <c r="ACB36" s="1455"/>
      <c r="ACC36" s="1455"/>
      <c r="ACD36" s="1455"/>
      <c r="ACE36" s="1455"/>
      <c r="ACF36" s="1455"/>
      <c r="ACG36" s="1455"/>
      <c r="ACH36" s="1455"/>
      <c r="ACI36" s="1455"/>
      <c r="ACJ36" s="1455"/>
      <c r="ACK36" s="1455"/>
      <c r="ACL36" s="1455"/>
      <c r="ACM36" s="1455"/>
      <c r="ACN36" s="1455"/>
      <c r="ACO36" s="1455"/>
      <c r="ACP36" s="1455"/>
      <c r="ACQ36" s="1455"/>
      <c r="ACR36" s="1455"/>
      <c r="ACS36" s="1455"/>
      <c r="ACT36" s="1455"/>
      <c r="ACU36" s="1455"/>
      <c r="ACV36" s="1455"/>
      <c r="ACW36" s="1455"/>
      <c r="ACX36" s="1455"/>
      <c r="ACY36" s="1455"/>
      <c r="ACZ36" s="1455"/>
      <c r="ADA36" s="1455"/>
      <c r="ADB36" s="1455"/>
      <c r="ADC36" s="1455"/>
      <c r="ADD36" s="1455"/>
      <c r="ADE36" s="1455"/>
      <c r="ADF36" s="1455"/>
      <c r="ADG36" s="1455"/>
      <c r="ADH36" s="1455"/>
      <c r="ADI36" s="1455"/>
      <c r="ADJ36" s="1455"/>
      <c r="ADK36" s="1455"/>
      <c r="ADL36" s="1455"/>
      <c r="ADM36" s="1455"/>
      <c r="ADN36" s="1455"/>
      <c r="ADO36" s="1455"/>
      <c r="ADP36" s="1455"/>
      <c r="ADQ36" s="1455"/>
      <c r="ADR36" s="1455"/>
      <c r="ADS36" s="1455"/>
      <c r="ADT36" s="1455"/>
      <c r="ADU36" s="1455"/>
      <c r="ADV36" s="1455"/>
      <c r="ADW36" s="1455"/>
      <c r="ADX36" s="1455"/>
      <c r="ADY36" s="1455"/>
      <c r="ADZ36" s="1455"/>
      <c r="AEA36" s="1455"/>
      <c r="AEB36" s="1455"/>
      <c r="AEC36" s="1455"/>
      <c r="AED36" s="1455"/>
      <c r="AEE36" s="1455"/>
      <c r="AEF36" s="1455"/>
      <c r="AEG36" s="1455"/>
      <c r="AEH36" s="1455"/>
      <c r="AEI36" s="1455"/>
      <c r="AEJ36" s="1455"/>
      <c r="AEK36" s="1455"/>
      <c r="AEL36" s="1455"/>
      <c r="AEM36" s="1455"/>
      <c r="AEN36" s="1455"/>
      <c r="AEO36" s="1455"/>
      <c r="AEP36" s="1455"/>
      <c r="AEQ36" s="1455"/>
      <c r="AER36" s="1455"/>
      <c r="AES36" s="1455"/>
      <c r="AET36" s="1455"/>
      <c r="AEU36" s="1455"/>
      <c r="AEV36" s="1455"/>
      <c r="AEW36" s="1455"/>
      <c r="AEX36" s="1455"/>
      <c r="AEY36" s="1455"/>
      <c r="AEZ36" s="1455"/>
      <c r="AFA36" s="1455"/>
      <c r="AFB36" s="1455"/>
      <c r="AFC36" s="1455"/>
      <c r="AFD36" s="1455"/>
      <c r="AFE36" s="1455"/>
      <c r="AFF36" s="1455"/>
      <c r="AFG36" s="1455"/>
      <c r="AFH36" s="1455"/>
      <c r="AFI36" s="1455"/>
      <c r="AFJ36" s="1455"/>
      <c r="AFK36" s="1455"/>
      <c r="AFL36" s="1455"/>
      <c r="AFM36" s="1455"/>
      <c r="AFN36" s="1455"/>
      <c r="AFO36" s="1455"/>
      <c r="AFP36" s="1455"/>
      <c r="AFQ36" s="1455"/>
      <c r="AFR36" s="1455"/>
      <c r="AFS36" s="1455"/>
      <c r="AFT36" s="1455"/>
      <c r="AFU36" s="1455"/>
      <c r="AFV36" s="1455"/>
      <c r="AFW36" s="1455"/>
      <c r="AFX36" s="1455"/>
      <c r="AFY36" s="1455"/>
      <c r="AFZ36" s="1455"/>
      <c r="AGA36" s="1455"/>
      <c r="AGB36" s="1455"/>
      <c r="AGC36" s="1455"/>
      <c r="AGD36" s="1455"/>
      <c r="AGE36" s="1455"/>
      <c r="AGF36" s="1455"/>
      <c r="AGG36" s="1455"/>
      <c r="AGH36" s="1455"/>
      <c r="AGI36" s="1455"/>
      <c r="AGJ36" s="1455"/>
      <c r="AGK36" s="1455"/>
      <c r="AGL36" s="1455"/>
      <c r="AGM36" s="1455"/>
      <c r="AGN36" s="1455"/>
      <c r="AGO36" s="1455"/>
      <c r="AGP36" s="1455"/>
      <c r="AGQ36" s="1455"/>
      <c r="AGR36" s="1455"/>
      <c r="AGS36" s="1455"/>
      <c r="AGT36" s="1455"/>
      <c r="AGU36" s="1455"/>
      <c r="AGV36" s="1455"/>
      <c r="AGW36" s="1455"/>
      <c r="AGX36" s="1455"/>
      <c r="AGY36" s="1455"/>
      <c r="AGZ36" s="1455"/>
      <c r="AHA36" s="1455"/>
      <c r="AHB36" s="1455"/>
      <c r="AHC36" s="1455"/>
      <c r="AHD36" s="1455"/>
      <c r="AHE36" s="1455"/>
      <c r="AHF36" s="1455"/>
      <c r="AHG36" s="1455"/>
      <c r="AHH36" s="1455"/>
      <c r="AHI36" s="1455"/>
      <c r="AHJ36" s="1455"/>
      <c r="AHK36" s="1455"/>
      <c r="AHL36" s="1455"/>
      <c r="AHM36" s="1455"/>
      <c r="AHN36" s="1455"/>
      <c r="AHO36" s="1455"/>
      <c r="AHP36" s="1455"/>
      <c r="AHQ36" s="1455"/>
      <c r="AHR36" s="1455"/>
      <c r="AHS36" s="1455"/>
      <c r="AHT36" s="1455"/>
      <c r="AHU36" s="1455"/>
      <c r="AHV36" s="1455"/>
      <c r="AHW36" s="1455"/>
      <c r="AHX36" s="1455"/>
      <c r="AHY36" s="1455"/>
      <c r="AHZ36" s="1455"/>
      <c r="AIA36" s="1455"/>
      <c r="AIB36" s="1455"/>
      <c r="AIC36" s="1455"/>
      <c r="AID36" s="1455"/>
      <c r="AIE36" s="1455"/>
      <c r="AIF36" s="1455"/>
      <c r="AIG36" s="1455"/>
      <c r="AIH36" s="1455"/>
      <c r="AII36" s="1455"/>
      <c r="AIJ36" s="1455"/>
      <c r="AIK36" s="1455"/>
      <c r="AIL36" s="1455"/>
      <c r="AIM36" s="1455"/>
      <c r="AIN36" s="1455"/>
      <c r="AIO36" s="1455"/>
      <c r="AIP36" s="1455"/>
      <c r="AIQ36" s="1455"/>
      <c r="AIR36" s="1455"/>
      <c r="AIS36" s="1455"/>
      <c r="AIT36" s="1455"/>
      <c r="AIU36" s="1455"/>
      <c r="AIV36" s="1455"/>
      <c r="AIW36" s="1455"/>
      <c r="AIX36" s="1455"/>
      <c r="AIY36" s="1455"/>
      <c r="AIZ36" s="1455"/>
      <c r="AJA36" s="1455"/>
      <c r="AJB36" s="1455"/>
      <c r="AJC36" s="1455"/>
      <c r="AJD36" s="1455"/>
      <c r="AJE36" s="1455"/>
      <c r="AJF36" s="1455"/>
      <c r="AJG36" s="1455"/>
      <c r="AJH36" s="1455"/>
      <c r="AJI36" s="1455"/>
      <c r="AJJ36" s="1455"/>
      <c r="AJK36" s="1455"/>
      <c r="AJL36" s="1455"/>
      <c r="AJM36" s="1455"/>
      <c r="AJN36" s="1455"/>
      <c r="AJO36" s="1455"/>
      <c r="AJP36" s="1455"/>
      <c r="AJQ36" s="1455"/>
      <c r="AJR36" s="1455"/>
      <c r="AJS36" s="1455"/>
      <c r="AJT36" s="1455"/>
      <c r="AJU36" s="1455"/>
      <c r="AJV36" s="1455"/>
      <c r="AJW36" s="1455"/>
      <c r="AJX36" s="1455"/>
      <c r="AJY36" s="1455"/>
      <c r="AJZ36" s="1455"/>
      <c r="AKA36" s="1455"/>
      <c r="AKB36" s="1455"/>
      <c r="AKC36" s="1455"/>
      <c r="AKD36" s="1455"/>
      <c r="AKE36" s="1455"/>
      <c r="AKF36" s="1455"/>
    </row>
    <row r="37" spans="1:968" s="685" customFormat="1">
      <c r="A37" s="718"/>
      <c r="B37" s="719" t="s">
        <v>198</v>
      </c>
      <c r="C37" s="719"/>
      <c r="D37" s="730"/>
      <c r="E37" s="730"/>
      <c r="F37" s="730"/>
      <c r="G37" s="722"/>
      <c r="H37" s="722"/>
      <c r="I37" s="722"/>
      <c r="J37" s="723"/>
      <c r="K37" s="724"/>
      <c r="L37" s="725">
        <f>L36+L35+L34+L26+L21</f>
        <v>554398.59644999995</v>
      </c>
      <c r="M37" s="725">
        <f>SUM(M36+M35+M34+M26+M21)</f>
        <v>554398.59644999995</v>
      </c>
      <c r="N37" s="725">
        <f>SUM(N36+N35+N34+N26+N21)</f>
        <v>0</v>
      </c>
      <c r="O37" s="725">
        <f t="shared" si="12"/>
        <v>514284.41229128005</v>
      </c>
      <c r="P37" s="725">
        <f t="shared" si="13"/>
        <v>514284.41229128005</v>
      </c>
      <c r="Q37" s="726"/>
      <c r="R37" s="1382"/>
      <c r="S37" s="775"/>
      <c r="T37" s="775"/>
      <c r="U37" s="775"/>
      <c r="W37" s="1455"/>
      <c r="X37" s="1455"/>
      <c r="Y37" s="1455"/>
      <c r="Z37" s="1455"/>
      <c r="AA37" s="1455"/>
      <c r="AB37" s="1455"/>
      <c r="AC37" s="1455"/>
      <c r="AD37" s="1455"/>
      <c r="AE37" s="1455"/>
      <c r="AF37" s="1455"/>
      <c r="AG37" s="1455"/>
      <c r="AH37" s="1455"/>
      <c r="AI37" s="1455"/>
      <c r="AJ37" s="1455"/>
      <c r="AK37" s="1455"/>
      <c r="AL37" s="1455"/>
      <c r="AM37" s="1455"/>
      <c r="AN37" s="1455"/>
      <c r="AO37" s="1455"/>
      <c r="AP37" s="1455"/>
      <c r="AQ37" s="1455"/>
      <c r="AR37" s="1455"/>
      <c r="AS37" s="1455"/>
      <c r="AT37" s="1455"/>
      <c r="AU37" s="1455"/>
      <c r="AV37" s="1455"/>
      <c r="AW37" s="1455"/>
      <c r="AX37" s="1455"/>
      <c r="AY37" s="1455"/>
      <c r="AZ37" s="1455"/>
      <c r="BA37" s="1455"/>
      <c r="BB37" s="1455"/>
      <c r="BC37" s="1455"/>
      <c r="BD37" s="1455"/>
      <c r="BE37" s="1455"/>
      <c r="BF37" s="1455"/>
      <c r="BG37" s="1455"/>
      <c r="BH37" s="1455"/>
      <c r="BI37" s="1455"/>
      <c r="BJ37" s="1455"/>
      <c r="BK37" s="1455"/>
      <c r="BL37" s="1455"/>
      <c r="BM37" s="1455"/>
      <c r="BN37" s="1455"/>
      <c r="BO37" s="1455"/>
      <c r="BP37" s="1455"/>
      <c r="BQ37" s="1455"/>
      <c r="BR37" s="1455"/>
      <c r="BS37" s="1455"/>
      <c r="BT37" s="1455"/>
      <c r="BU37" s="1455"/>
      <c r="BV37" s="1455"/>
      <c r="BW37" s="1455"/>
      <c r="BX37" s="1455"/>
      <c r="BY37" s="1455"/>
      <c r="BZ37" s="1455"/>
      <c r="CA37" s="1455"/>
      <c r="CB37" s="1455"/>
      <c r="CC37" s="1455"/>
      <c r="CD37" s="1455"/>
      <c r="CE37" s="1455"/>
      <c r="CF37" s="1455"/>
      <c r="CG37" s="1455"/>
      <c r="CH37" s="1455"/>
      <c r="CI37" s="1455"/>
      <c r="CJ37" s="1455"/>
      <c r="CK37" s="1455"/>
      <c r="CL37" s="1455"/>
      <c r="CM37" s="1455"/>
      <c r="CN37" s="1455"/>
      <c r="CO37" s="1455"/>
      <c r="CP37" s="1455"/>
      <c r="CQ37" s="1455"/>
      <c r="CR37" s="1455"/>
      <c r="CS37" s="1455"/>
      <c r="CT37" s="1455"/>
      <c r="CU37" s="1455"/>
      <c r="CV37" s="1455"/>
      <c r="CW37" s="1455"/>
      <c r="CX37" s="1455"/>
      <c r="CY37" s="1455"/>
      <c r="CZ37" s="1455"/>
      <c r="DA37" s="1455"/>
      <c r="DB37" s="1455"/>
      <c r="DC37" s="1455"/>
      <c r="DD37" s="1455"/>
      <c r="DE37" s="1455"/>
      <c r="DF37" s="1455"/>
      <c r="DG37" s="1455"/>
      <c r="DH37" s="1455"/>
      <c r="DI37" s="1455"/>
      <c r="DJ37" s="1455"/>
      <c r="DK37" s="1455"/>
      <c r="DL37" s="1455"/>
      <c r="DM37" s="1455"/>
      <c r="DN37" s="1455"/>
      <c r="DO37" s="1455"/>
      <c r="DP37" s="1455"/>
      <c r="DQ37" s="1455"/>
      <c r="DR37" s="1455"/>
      <c r="DS37" s="1455"/>
      <c r="DT37" s="1455"/>
      <c r="DU37" s="1455"/>
      <c r="DV37" s="1455"/>
      <c r="DW37" s="1455"/>
      <c r="DX37" s="1455"/>
      <c r="DY37" s="1455"/>
      <c r="DZ37" s="1455"/>
      <c r="EA37" s="1455"/>
      <c r="EB37" s="1455"/>
      <c r="EC37" s="1455"/>
      <c r="ED37" s="1455"/>
      <c r="EE37" s="1455"/>
      <c r="EF37" s="1455"/>
      <c r="EG37" s="1455"/>
      <c r="EH37" s="1455"/>
      <c r="EI37" s="1455"/>
      <c r="EJ37" s="1455"/>
      <c r="EK37" s="1455"/>
      <c r="EL37" s="1455"/>
      <c r="EM37" s="1455"/>
      <c r="EN37" s="1455"/>
      <c r="EO37" s="1455"/>
      <c r="EP37" s="1455"/>
      <c r="EQ37" s="1455"/>
      <c r="ER37" s="1455"/>
      <c r="ES37" s="1455"/>
      <c r="ET37" s="1455"/>
      <c r="EU37" s="1455"/>
      <c r="EV37" s="1455"/>
      <c r="EW37" s="1455"/>
      <c r="EX37" s="1455"/>
      <c r="EY37" s="1455"/>
      <c r="EZ37" s="1455"/>
      <c r="FA37" s="1455"/>
      <c r="FB37" s="1455"/>
      <c r="FC37" s="1455"/>
      <c r="FD37" s="1455"/>
      <c r="FE37" s="1455"/>
      <c r="FF37" s="1455"/>
      <c r="FG37" s="1455"/>
      <c r="FH37" s="1455"/>
      <c r="FI37" s="1455"/>
      <c r="FJ37" s="1455"/>
      <c r="FK37" s="1455"/>
      <c r="FL37" s="1455"/>
      <c r="FM37" s="1455"/>
      <c r="FN37" s="1455"/>
      <c r="FO37" s="1455"/>
      <c r="FP37" s="1455"/>
      <c r="FQ37" s="1455"/>
      <c r="FR37" s="1455"/>
      <c r="FS37" s="1455"/>
      <c r="FT37" s="1455"/>
      <c r="FU37" s="1455"/>
      <c r="FV37" s="1455"/>
      <c r="FW37" s="1455"/>
      <c r="FX37" s="1455"/>
      <c r="FY37" s="1455"/>
      <c r="FZ37" s="1455"/>
      <c r="GA37" s="1455"/>
      <c r="GB37" s="1455"/>
      <c r="GC37" s="1455"/>
      <c r="GD37" s="1455"/>
      <c r="GE37" s="1455"/>
      <c r="GF37" s="1455"/>
      <c r="GG37" s="1455"/>
      <c r="GH37" s="1455"/>
      <c r="GI37" s="1455"/>
      <c r="GJ37" s="1455"/>
      <c r="GK37" s="1455"/>
      <c r="GL37" s="1455"/>
      <c r="GM37" s="1455"/>
      <c r="GN37" s="1455"/>
      <c r="GO37" s="1455"/>
      <c r="GP37" s="1455"/>
      <c r="GQ37" s="1455"/>
      <c r="GR37" s="1455"/>
      <c r="GS37" s="1455"/>
      <c r="GT37" s="1455"/>
      <c r="GU37" s="1455"/>
      <c r="GV37" s="1455"/>
      <c r="GW37" s="1455"/>
      <c r="GX37" s="1455"/>
      <c r="GY37" s="1455"/>
      <c r="GZ37" s="1455"/>
      <c r="HA37" s="1455"/>
      <c r="HB37" s="1455"/>
      <c r="HC37" s="1455"/>
      <c r="HD37" s="1455"/>
      <c r="HE37" s="1455"/>
      <c r="HF37" s="1455"/>
      <c r="HG37" s="1455"/>
      <c r="HH37" s="1455"/>
      <c r="HI37" s="1455"/>
      <c r="HJ37" s="1455"/>
      <c r="HK37" s="1455"/>
      <c r="HL37" s="1455"/>
      <c r="HM37" s="1455"/>
      <c r="HN37" s="1455"/>
      <c r="HO37" s="1455"/>
      <c r="HP37" s="1455"/>
      <c r="HQ37" s="1455"/>
      <c r="HR37" s="1455"/>
      <c r="HS37" s="1455"/>
      <c r="HT37" s="1455"/>
      <c r="HU37" s="1455"/>
      <c r="HV37" s="1455"/>
      <c r="HW37" s="1455"/>
      <c r="HX37" s="1455"/>
      <c r="HY37" s="1455"/>
      <c r="HZ37" s="1455"/>
      <c r="IA37" s="1455"/>
      <c r="IB37" s="1455"/>
      <c r="IC37" s="1455"/>
      <c r="ID37" s="1455"/>
      <c r="IE37" s="1455"/>
      <c r="IF37" s="1455"/>
      <c r="IG37" s="1455"/>
      <c r="IH37" s="1455"/>
      <c r="II37" s="1455"/>
      <c r="IJ37" s="1455"/>
      <c r="IK37" s="1455"/>
      <c r="IL37" s="1455"/>
      <c r="IM37" s="1455"/>
      <c r="IN37" s="1455"/>
      <c r="IO37" s="1455"/>
      <c r="IP37" s="1455"/>
      <c r="IQ37" s="1455"/>
      <c r="IR37" s="1455"/>
      <c r="IS37" s="1455"/>
      <c r="IT37" s="1455"/>
      <c r="IU37" s="1455"/>
      <c r="IV37" s="1455"/>
      <c r="IW37" s="1455"/>
      <c r="IX37" s="1455"/>
      <c r="IY37" s="1455"/>
      <c r="IZ37" s="1455"/>
      <c r="JA37" s="1455"/>
      <c r="JB37" s="1455"/>
      <c r="JC37" s="1455"/>
      <c r="JD37" s="1455"/>
      <c r="JE37" s="1455"/>
      <c r="JF37" s="1455"/>
      <c r="JG37" s="1455"/>
      <c r="JH37" s="1455"/>
      <c r="JI37" s="1455"/>
      <c r="JJ37" s="1455"/>
      <c r="JK37" s="1455"/>
      <c r="JL37" s="1455"/>
      <c r="JM37" s="1455"/>
      <c r="JN37" s="1455"/>
      <c r="JO37" s="1455"/>
      <c r="JP37" s="1455"/>
      <c r="JQ37" s="1455"/>
      <c r="JR37" s="1455"/>
      <c r="JS37" s="1455"/>
      <c r="JT37" s="1455"/>
      <c r="JU37" s="1455"/>
      <c r="JV37" s="1455"/>
      <c r="JW37" s="1455"/>
      <c r="JX37" s="1455"/>
      <c r="JY37" s="1455"/>
      <c r="JZ37" s="1455"/>
      <c r="KA37" s="1455"/>
      <c r="KB37" s="1455"/>
      <c r="KC37" s="1455"/>
      <c r="KD37" s="1455"/>
      <c r="KE37" s="1455"/>
      <c r="KF37" s="1455"/>
      <c r="KG37" s="1455"/>
      <c r="KH37" s="1455"/>
      <c r="KI37" s="1455"/>
      <c r="KJ37" s="1455"/>
      <c r="KK37" s="1455"/>
      <c r="KL37" s="1455"/>
      <c r="KM37" s="1455"/>
      <c r="KN37" s="1455"/>
      <c r="KO37" s="1455"/>
      <c r="KP37" s="1455"/>
      <c r="KQ37" s="1455"/>
      <c r="KR37" s="1455"/>
      <c r="KS37" s="1455"/>
      <c r="KT37" s="1455"/>
      <c r="KU37" s="1455"/>
      <c r="KV37" s="1455"/>
      <c r="KW37" s="1455"/>
      <c r="KX37" s="1455"/>
      <c r="KY37" s="1455"/>
      <c r="KZ37" s="1455"/>
      <c r="LA37" s="1455"/>
      <c r="LB37" s="1455"/>
      <c r="LC37" s="1455"/>
      <c r="LD37" s="1455"/>
      <c r="LE37" s="1455"/>
      <c r="LF37" s="1455"/>
      <c r="LG37" s="1455"/>
      <c r="LH37" s="1455"/>
      <c r="LI37" s="1455"/>
      <c r="LJ37" s="1455"/>
      <c r="LK37" s="1455"/>
      <c r="LL37" s="1455"/>
      <c r="LM37" s="1455"/>
      <c r="LN37" s="1455"/>
      <c r="LO37" s="1455"/>
      <c r="LP37" s="1455"/>
      <c r="LQ37" s="1455"/>
      <c r="LR37" s="1455"/>
      <c r="LS37" s="1455"/>
      <c r="LT37" s="1455"/>
      <c r="LU37" s="1455"/>
      <c r="LV37" s="1455"/>
      <c r="LW37" s="1455"/>
      <c r="LX37" s="1455"/>
      <c r="LY37" s="1455"/>
      <c r="LZ37" s="1455"/>
      <c r="MA37" s="1455"/>
      <c r="MB37" s="1455"/>
      <c r="MC37" s="1455"/>
      <c r="MD37" s="1455"/>
      <c r="ME37" s="1455"/>
      <c r="MF37" s="1455"/>
      <c r="MG37" s="1455"/>
      <c r="MH37" s="1455"/>
      <c r="MI37" s="1455"/>
      <c r="MJ37" s="1455"/>
      <c r="MK37" s="1455"/>
      <c r="ML37" s="1455"/>
      <c r="MM37" s="1455"/>
      <c r="MN37" s="1455"/>
      <c r="MO37" s="1455"/>
      <c r="MP37" s="1455"/>
      <c r="MQ37" s="1455"/>
      <c r="MR37" s="1455"/>
      <c r="MS37" s="1455"/>
      <c r="MT37" s="1455"/>
      <c r="MU37" s="1455"/>
      <c r="MV37" s="1455"/>
      <c r="MW37" s="1455"/>
      <c r="MX37" s="1455"/>
      <c r="MY37" s="1455"/>
      <c r="MZ37" s="1455"/>
      <c r="NA37" s="1455"/>
      <c r="NB37" s="1455"/>
      <c r="NC37" s="1455"/>
      <c r="ND37" s="1455"/>
      <c r="NE37" s="1455"/>
      <c r="NF37" s="1455"/>
      <c r="NG37" s="1455"/>
      <c r="NH37" s="1455"/>
      <c r="NI37" s="1455"/>
      <c r="NJ37" s="1455"/>
      <c r="NK37" s="1455"/>
      <c r="NL37" s="1455"/>
      <c r="NM37" s="1455"/>
      <c r="NN37" s="1455"/>
      <c r="NO37" s="1455"/>
      <c r="NP37" s="1455"/>
      <c r="NQ37" s="1455"/>
      <c r="NR37" s="1455"/>
      <c r="NS37" s="1455"/>
      <c r="NT37" s="1455"/>
      <c r="NU37" s="1455"/>
      <c r="NV37" s="1455"/>
      <c r="NW37" s="1455"/>
      <c r="NX37" s="1455"/>
      <c r="NY37" s="1455"/>
      <c r="NZ37" s="1455"/>
      <c r="OA37" s="1455"/>
      <c r="OB37" s="1455"/>
      <c r="OC37" s="1455"/>
      <c r="OD37" s="1455"/>
      <c r="OE37" s="1455"/>
      <c r="OF37" s="1455"/>
      <c r="OG37" s="1455"/>
      <c r="OH37" s="1455"/>
      <c r="OI37" s="1455"/>
      <c r="OJ37" s="1455"/>
      <c r="OK37" s="1455"/>
      <c r="OL37" s="1455"/>
      <c r="OM37" s="1455"/>
      <c r="ON37" s="1455"/>
      <c r="OO37" s="1455"/>
      <c r="OP37" s="1455"/>
      <c r="OQ37" s="1455"/>
      <c r="OR37" s="1455"/>
      <c r="OS37" s="1455"/>
      <c r="OT37" s="1455"/>
      <c r="OU37" s="1455"/>
      <c r="OV37" s="1455"/>
      <c r="OW37" s="1455"/>
      <c r="OX37" s="1455"/>
      <c r="OY37" s="1455"/>
      <c r="OZ37" s="1455"/>
      <c r="PA37" s="1455"/>
      <c r="PB37" s="1455"/>
      <c r="PC37" s="1455"/>
      <c r="PD37" s="1455"/>
      <c r="PE37" s="1455"/>
      <c r="PF37" s="1455"/>
      <c r="PG37" s="1455"/>
      <c r="PH37" s="1455"/>
      <c r="PI37" s="1455"/>
      <c r="PJ37" s="1455"/>
      <c r="PK37" s="1455"/>
      <c r="PL37" s="1455"/>
      <c r="PM37" s="1455"/>
      <c r="PN37" s="1455"/>
      <c r="PO37" s="1455"/>
      <c r="PP37" s="1455"/>
      <c r="PQ37" s="1455"/>
      <c r="PR37" s="1455"/>
      <c r="PS37" s="1455"/>
      <c r="PT37" s="1455"/>
      <c r="PU37" s="1455"/>
      <c r="PV37" s="1455"/>
      <c r="PW37" s="1455"/>
      <c r="PX37" s="1455"/>
      <c r="PY37" s="1455"/>
      <c r="PZ37" s="1455"/>
      <c r="QA37" s="1455"/>
      <c r="QB37" s="1455"/>
      <c r="QC37" s="1455"/>
      <c r="QD37" s="1455"/>
      <c r="QE37" s="1455"/>
      <c r="QF37" s="1455"/>
      <c r="QG37" s="1455"/>
      <c r="QH37" s="1455"/>
      <c r="QI37" s="1455"/>
      <c r="QJ37" s="1455"/>
      <c r="QK37" s="1455"/>
      <c r="QL37" s="1455"/>
      <c r="QM37" s="1455"/>
      <c r="QN37" s="1455"/>
      <c r="QO37" s="1455"/>
      <c r="QP37" s="1455"/>
      <c r="QQ37" s="1455"/>
      <c r="QR37" s="1455"/>
      <c r="QS37" s="1455"/>
      <c r="QT37" s="1455"/>
      <c r="QU37" s="1455"/>
      <c r="QV37" s="1455"/>
      <c r="QW37" s="1455"/>
      <c r="QX37" s="1455"/>
      <c r="QY37" s="1455"/>
      <c r="QZ37" s="1455"/>
      <c r="RA37" s="1455"/>
      <c r="RB37" s="1455"/>
      <c r="RC37" s="1455"/>
      <c r="RD37" s="1455"/>
      <c r="RE37" s="1455"/>
      <c r="RF37" s="1455"/>
      <c r="RG37" s="1455"/>
      <c r="RH37" s="1455"/>
      <c r="RI37" s="1455"/>
      <c r="RJ37" s="1455"/>
      <c r="RK37" s="1455"/>
      <c r="RL37" s="1455"/>
      <c r="RM37" s="1455"/>
      <c r="RN37" s="1455"/>
      <c r="RO37" s="1455"/>
      <c r="RP37" s="1455"/>
      <c r="RQ37" s="1455"/>
      <c r="RR37" s="1455"/>
      <c r="RS37" s="1455"/>
      <c r="RT37" s="1455"/>
      <c r="RU37" s="1455"/>
      <c r="RV37" s="1455"/>
      <c r="RW37" s="1455"/>
      <c r="RX37" s="1455"/>
      <c r="RY37" s="1455"/>
      <c r="RZ37" s="1455"/>
      <c r="SA37" s="1455"/>
      <c r="SB37" s="1455"/>
      <c r="SC37" s="1455"/>
      <c r="SD37" s="1455"/>
      <c r="SE37" s="1455"/>
      <c r="SF37" s="1455"/>
      <c r="SG37" s="1455"/>
      <c r="SH37" s="1455"/>
      <c r="SI37" s="1455"/>
      <c r="SJ37" s="1455"/>
      <c r="SK37" s="1455"/>
      <c r="SL37" s="1455"/>
      <c r="SM37" s="1455"/>
      <c r="SN37" s="1455"/>
      <c r="SO37" s="1455"/>
      <c r="SP37" s="1455"/>
      <c r="SQ37" s="1455"/>
      <c r="SR37" s="1455"/>
      <c r="SS37" s="1455"/>
      <c r="ST37" s="1455"/>
      <c r="SU37" s="1455"/>
      <c r="SV37" s="1455"/>
      <c r="SW37" s="1455"/>
      <c r="SX37" s="1455"/>
      <c r="SY37" s="1455"/>
      <c r="SZ37" s="1455"/>
      <c r="TA37" s="1455"/>
      <c r="TB37" s="1455"/>
      <c r="TC37" s="1455"/>
      <c r="TD37" s="1455"/>
      <c r="TE37" s="1455"/>
      <c r="TF37" s="1455"/>
      <c r="TG37" s="1455"/>
      <c r="TH37" s="1455"/>
      <c r="TI37" s="1455"/>
      <c r="TJ37" s="1455"/>
      <c r="TK37" s="1455"/>
      <c r="TL37" s="1455"/>
      <c r="TM37" s="1455"/>
      <c r="TN37" s="1455"/>
      <c r="TO37" s="1455"/>
      <c r="TP37" s="1455"/>
      <c r="TQ37" s="1455"/>
      <c r="TR37" s="1455"/>
      <c r="TS37" s="1455"/>
      <c r="TT37" s="1455"/>
      <c r="TU37" s="1455"/>
      <c r="TV37" s="1455"/>
      <c r="TW37" s="1455"/>
      <c r="TX37" s="1455"/>
      <c r="TY37" s="1455"/>
      <c r="TZ37" s="1455"/>
      <c r="UA37" s="1455"/>
      <c r="UB37" s="1455"/>
      <c r="UC37" s="1455"/>
      <c r="UD37" s="1455"/>
      <c r="UE37" s="1455"/>
      <c r="UF37" s="1455"/>
      <c r="UG37" s="1455"/>
      <c r="UH37" s="1455"/>
      <c r="UI37" s="1455"/>
      <c r="UJ37" s="1455"/>
      <c r="UK37" s="1455"/>
      <c r="UL37" s="1455"/>
      <c r="UM37" s="1455"/>
      <c r="UN37" s="1455"/>
      <c r="UO37" s="1455"/>
      <c r="UP37" s="1455"/>
      <c r="UQ37" s="1455"/>
      <c r="UR37" s="1455"/>
      <c r="US37" s="1455"/>
      <c r="UT37" s="1455"/>
      <c r="UU37" s="1455"/>
      <c r="UV37" s="1455"/>
      <c r="UW37" s="1455"/>
      <c r="UX37" s="1455"/>
      <c r="UY37" s="1455"/>
      <c r="UZ37" s="1455"/>
      <c r="VA37" s="1455"/>
      <c r="VB37" s="1455"/>
      <c r="VC37" s="1455"/>
      <c r="VD37" s="1455"/>
      <c r="VE37" s="1455"/>
      <c r="VF37" s="1455"/>
      <c r="VG37" s="1455"/>
      <c r="VH37" s="1455"/>
      <c r="VI37" s="1455"/>
      <c r="VJ37" s="1455"/>
      <c r="VK37" s="1455"/>
      <c r="VL37" s="1455"/>
      <c r="VM37" s="1455"/>
      <c r="VN37" s="1455"/>
      <c r="VO37" s="1455"/>
      <c r="VP37" s="1455"/>
      <c r="VQ37" s="1455"/>
      <c r="VR37" s="1455"/>
      <c r="VS37" s="1455"/>
      <c r="VT37" s="1455"/>
      <c r="VU37" s="1455"/>
      <c r="VV37" s="1455"/>
      <c r="VW37" s="1455"/>
      <c r="VX37" s="1455"/>
      <c r="VY37" s="1455"/>
      <c r="VZ37" s="1455"/>
      <c r="WA37" s="1455"/>
      <c r="WB37" s="1455"/>
      <c r="WC37" s="1455"/>
      <c r="WD37" s="1455"/>
      <c r="WE37" s="1455"/>
      <c r="WF37" s="1455"/>
      <c r="WG37" s="1455"/>
      <c r="WH37" s="1455"/>
      <c r="WI37" s="1455"/>
      <c r="WJ37" s="1455"/>
      <c r="WK37" s="1455"/>
      <c r="WL37" s="1455"/>
      <c r="WM37" s="1455"/>
      <c r="WN37" s="1455"/>
      <c r="WO37" s="1455"/>
      <c r="WP37" s="1455"/>
      <c r="WQ37" s="1455"/>
      <c r="WR37" s="1455"/>
      <c r="WS37" s="1455"/>
      <c r="WT37" s="1455"/>
      <c r="WU37" s="1455"/>
      <c r="WV37" s="1455"/>
      <c r="WW37" s="1455"/>
      <c r="WX37" s="1455"/>
      <c r="WY37" s="1455"/>
      <c r="WZ37" s="1455"/>
      <c r="XA37" s="1455"/>
      <c r="XB37" s="1455"/>
      <c r="XC37" s="1455"/>
      <c r="XD37" s="1455"/>
      <c r="XE37" s="1455"/>
      <c r="XF37" s="1455"/>
      <c r="XG37" s="1455"/>
      <c r="XH37" s="1455"/>
      <c r="XI37" s="1455"/>
      <c r="XJ37" s="1455"/>
      <c r="XK37" s="1455"/>
      <c r="XL37" s="1455"/>
      <c r="XM37" s="1455"/>
      <c r="XN37" s="1455"/>
      <c r="XO37" s="1455"/>
      <c r="XP37" s="1455"/>
      <c r="XQ37" s="1455"/>
      <c r="XR37" s="1455"/>
      <c r="XS37" s="1455"/>
      <c r="XT37" s="1455"/>
      <c r="XU37" s="1455"/>
      <c r="XV37" s="1455"/>
      <c r="XW37" s="1455"/>
      <c r="XX37" s="1455"/>
      <c r="XY37" s="1455"/>
      <c r="XZ37" s="1455"/>
      <c r="YA37" s="1455"/>
      <c r="YB37" s="1455"/>
      <c r="YC37" s="1455"/>
      <c r="YD37" s="1455"/>
      <c r="YE37" s="1455"/>
      <c r="YF37" s="1455"/>
      <c r="YG37" s="1455"/>
      <c r="YH37" s="1455"/>
      <c r="YI37" s="1455"/>
      <c r="YJ37" s="1455"/>
      <c r="YK37" s="1455"/>
      <c r="YL37" s="1455"/>
      <c r="YM37" s="1455"/>
      <c r="YN37" s="1455"/>
      <c r="YO37" s="1455"/>
      <c r="YP37" s="1455"/>
      <c r="YQ37" s="1455"/>
      <c r="YR37" s="1455"/>
      <c r="YS37" s="1455"/>
      <c r="YT37" s="1455"/>
      <c r="YU37" s="1455"/>
      <c r="YV37" s="1455"/>
      <c r="YW37" s="1455"/>
      <c r="YX37" s="1455"/>
      <c r="YY37" s="1455"/>
      <c r="YZ37" s="1455"/>
      <c r="ZA37" s="1455"/>
      <c r="ZB37" s="1455"/>
      <c r="ZC37" s="1455"/>
      <c r="ZD37" s="1455"/>
      <c r="ZE37" s="1455"/>
      <c r="ZF37" s="1455"/>
      <c r="ZG37" s="1455"/>
      <c r="ZH37" s="1455"/>
      <c r="ZI37" s="1455"/>
      <c r="ZJ37" s="1455"/>
      <c r="ZK37" s="1455"/>
      <c r="ZL37" s="1455"/>
      <c r="ZM37" s="1455"/>
      <c r="ZN37" s="1455"/>
      <c r="ZO37" s="1455"/>
      <c r="ZP37" s="1455"/>
      <c r="ZQ37" s="1455"/>
      <c r="ZR37" s="1455"/>
      <c r="ZS37" s="1455"/>
      <c r="ZT37" s="1455"/>
      <c r="ZU37" s="1455"/>
      <c r="ZV37" s="1455"/>
      <c r="ZW37" s="1455"/>
      <c r="ZX37" s="1455"/>
      <c r="ZY37" s="1455"/>
      <c r="ZZ37" s="1455"/>
      <c r="AAA37" s="1455"/>
      <c r="AAB37" s="1455"/>
      <c r="AAC37" s="1455"/>
      <c r="AAD37" s="1455"/>
      <c r="AAE37" s="1455"/>
      <c r="AAF37" s="1455"/>
      <c r="AAG37" s="1455"/>
      <c r="AAH37" s="1455"/>
      <c r="AAI37" s="1455"/>
      <c r="AAJ37" s="1455"/>
      <c r="AAK37" s="1455"/>
      <c r="AAL37" s="1455"/>
      <c r="AAM37" s="1455"/>
      <c r="AAN37" s="1455"/>
      <c r="AAO37" s="1455"/>
      <c r="AAP37" s="1455"/>
      <c r="AAQ37" s="1455"/>
      <c r="AAR37" s="1455"/>
      <c r="AAS37" s="1455"/>
      <c r="AAT37" s="1455"/>
      <c r="AAU37" s="1455"/>
      <c r="AAV37" s="1455"/>
      <c r="AAW37" s="1455"/>
      <c r="AAX37" s="1455"/>
      <c r="AAY37" s="1455"/>
      <c r="AAZ37" s="1455"/>
      <c r="ABA37" s="1455"/>
      <c r="ABB37" s="1455"/>
      <c r="ABC37" s="1455"/>
      <c r="ABD37" s="1455"/>
      <c r="ABE37" s="1455"/>
      <c r="ABF37" s="1455"/>
      <c r="ABG37" s="1455"/>
      <c r="ABH37" s="1455"/>
      <c r="ABI37" s="1455"/>
      <c r="ABJ37" s="1455"/>
      <c r="ABK37" s="1455"/>
      <c r="ABL37" s="1455"/>
      <c r="ABM37" s="1455"/>
      <c r="ABN37" s="1455"/>
      <c r="ABO37" s="1455"/>
      <c r="ABP37" s="1455"/>
      <c r="ABQ37" s="1455"/>
      <c r="ABR37" s="1455"/>
      <c r="ABS37" s="1455"/>
      <c r="ABT37" s="1455"/>
      <c r="ABU37" s="1455"/>
      <c r="ABV37" s="1455"/>
      <c r="ABW37" s="1455"/>
      <c r="ABX37" s="1455"/>
      <c r="ABY37" s="1455"/>
      <c r="ABZ37" s="1455"/>
      <c r="ACA37" s="1455"/>
      <c r="ACB37" s="1455"/>
      <c r="ACC37" s="1455"/>
      <c r="ACD37" s="1455"/>
      <c r="ACE37" s="1455"/>
      <c r="ACF37" s="1455"/>
      <c r="ACG37" s="1455"/>
      <c r="ACH37" s="1455"/>
      <c r="ACI37" s="1455"/>
      <c r="ACJ37" s="1455"/>
      <c r="ACK37" s="1455"/>
      <c r="ACL37" s="1455"/>
      <c r="ACM37" s="1455"/>
      <c r="ACN37" s="1455"/>
      <c r="ACO37" s="1455"/>
      <c r="ACP37" s="1455"/>
      <c r="ACQ37" s="1455"/>
      <c r="ACR37" s="1455"/>
      <c r="ACS37" s="1455"/>
      <c r="ACT37" s="1455"/>
      <c r="ACU37" s="1455"/>
      <c r="ACV37" s="1455"/>
      <c r="ACW37" s="1455"/>
      <c r="ACX37" s="1455"/>
      <c r="ACY37" s="1455"/>
      <c r="ACZ37" s="1455"/>
      <c r="ADA37" s="1455"/>
      <c r="ADB37" s="1455"/>
      <c r="ADC37" s="1455"/>
      <c r="ADD37" s="1455"/>
      <c r="ADE37" s="1455"/>
      <c r="ADF37" s="1455"/>
      <c r="ADG37" s="1455"/>
      <c r="ADH37" s="1455"/>
      <c r="ADI37" s="1455"/>
      <c r="ADJ37" s="1455"/>
      <c r="ADK37" s="1455"/>
      <c r="ADL37" s="1455"/>
      <c r="ADM37" s="1455"/>
      <c r="ADN37" s="1455"/>
      <c r="ADO37" s="1455"/>
      <c r="ADP37" s="1455"/>
      <c r="ADQ37" s="1455"/>
      <c r="ADR37" s="1455"/>
      <c r="ADS37" s="1455"/>
      <c r="ADT37" s="1455"/>
      <c r="ADU37" s="1455"/>
      <c r="ADV37" s="1455"/>
      <c r="ADW37" s="1455"/>
      <c r="ADX37" s="1455"/>
      <c r="ADY37" s="1455"/>
      <c r="ADZ37" s="1455"/>
      <c r="AEA37" s="1455"/>
      <c r="AEB37" s="1455"/>
      <c r="AEC37" s="1455"/>
      <c r="AED37" s="1455"/>
      <c r="AEE37" s="1455"/>
      <c r="AEF37" s="1455"/>
      <c r="AEG37" s="1455"/>
      <c r="AEH37" s="1455"/>
      <c r="AEI37" s="1455"/>
      <c r="AEJ37" s="1455"/>
      <c r="AEK37" s="1455"/>
      <c r="AEL37" s="1455"/>
      <c r="AEM37" s="1455"/>
      <c r="AEN37" s="1455"/>
      <c r="AEO37" s="1455"/>
      <c r="AEP37" s="1455"/>
      <c r="AEQ37" s="1455"/>
      <c r="AER37" s="1455"/>
      <c r="AES37" s="1455"/>
      <c r="AET37" s="1455"/>
      <c r="AEU37" s="1455"/>
      <c r="AEV37" s="1455"/>
      <c r="AEW37" s="1455"/>
      <c r="AEX37" s="1455"/>
      <c r="AEY37" s="1455"/>
      <c r="AEZ37" s="1455"/>
      <c r="AFA37" s="1455"/>
      <c r="AFB37" s="1455"/>
      <c r="AFC37" s="1455"/>
      <c r="AFD37" s="1455"/>
      <c r="AFE37" s="1455"/>
      <c r="AFF37" s="1455"/>
      <c r="AFG37" s="1455"/>
      <c r="AFH37" s="1455"/>
      <c r="AFI37" s="1455"/>
      <c r="AFJ37" s="1455"/>
      <c r="AFK37" s="1455"/>
      <c r="AFL37" s="1455"/>
      <c r="AFM37" s="1455"/>
      <c r="AFN37" s="1455"/>
      <c r="AFO37" s="1455"/>
      <c r="AFP37" s="1455"/>
      <c r="AFQ37" s="1455"/>
      <c r="AFR37" s="1455"/>
      <c r="AFS37" s="1455"/>
      <c r="AFT37" s="1455"/>
      <c r="AFU37" s="1455"/>
      <c r="AFV37" s="1455"/>
      <c r="AFW37" s="1455"/>
      <c r="AFX37" s="1455"/>
      <c r="AFY37" s="1455"/>
      <c r="AFZ37" s="1455"/>
      <c r="AGA37" s="1455"/>
      <c r="AGB37" s="1455"/>
      <c r="AGC37" s="1455"/>
      <c r="AGD37" s="1455"/>
      <c r="AGE37" s="1455"/>
      <c r="AGF37" s="1455"/>
      <c r="AGG37" s="1455"/>
      <c r="AGH37" s="1455"/>
      <c r="AGI37" s="1455"/>
      <c r="AGJ37" s="1455"/>
      <c r="AGK37" s="1455"/>
      <c r="AGL37" s="1455"/>
      <c r="AGM37" s="1455"/>
      <c r="AGN37" s="1455"/>
      <c r="AGO37" s="1455"/>
      <c r="AGP37" s="1455"/>
      <c r="AGQ37" s="1455"/>
      <c r="AGR37" s="1455"/>
      <c r="AGS37" s="1455"/>
      <c r="AGT37" s="1455"/>
      <c r="AGU37" s="1455"/>
      <c r="AGV37" s="1455"/>
      <c r="AGW37" s="1455"/>
      <c r="AGX37" s="1455"/>
      <c r="AGY37" s="1455"/>
      <c r="AGZ37" s="1455"/>
      <c r="AHA37" s="1455"/>
      <c r="AHB37" s="1455"/>
      <c r="AHC37" s="1455"/>
      <c r="AHD37" s="1455"/>
      <c r="AHE37" s="1455"/>
      <c r="AHF37" s="1455"/>
      <c r="AHG37" s="1455"/>
      <c r="AHH37" s="1455"/>
      <c r="AHI37" s="1455"/>
      <c r="AHJ37" s="1455"/>
      <c r="AHK37" s="1455"/>
      <c r="AHL37" s="1455"/>
      <c r="AHM37" s="1455"/>
      <c r="AHN37" s="1455"/>
      <c r="AHO37" s="1455"/>
      <c r="AHP37" s="1455"/>
      <c r="AHQ37" s="1455"/>
      <c r="AHR37" s="1455"/>
      <c r="AHS37" s="1455"/>
      <c r="AHT37" s="1455"/>
      <c r="AHU37" s="1455"/>
      <c r="AHV37" s="1455"/>
      <c r="AHW37" s="1455"/>
      <c r="AHX37" s="1455"/>
      <c r="AHY37" s="1455"/>
      <c r="AHZ37" s="1455"/>
      <c r="AIA37" s="1455"/>
      <c r="AIB37" s="1455"/>
      <c r="AIC37" s="1455"/>
      <c r="AID37" s="1455"/>
      <c r="AIE37" s="1455"/>
      <c r="AIF37" s="1455"/>
      <c r="AIG37" s="1455"/>
      <c r="AIH37" s="1455"/>
      <c r="AII37" s="1455"/>
      <c r="AIJ37" s="1455"/>
      <c r="AIK37" s="1455"/>
      <c r="AIL37" s="1455"/>
      <c r="AIM37" s="1455"/>
      <c r="AIN37" s="1455"/>
      <c r="AIO37" s="1455"/>
      <c r="AIP37" s="1455"/>
      <c r="AIQ37" s="1455"/>
      <c r="AIR37" s="1455"/>
      <c r="AIS37" s="1455"/>
      <c r="AIT37" s="1455"/>
      <c r="AIU37" s="1455"/>
      <c r="AIV37" s="1455"/>
      <c r="AIW37" s="1455"/>
      <c r="AIX37" s="1455"/>
      <c r="AIY37" s="1455"/>
      <c r="AIZ37" s="1455"/>
      <c r="AJA37" s="1455"/>
      <c r="AJB37" s="1455"/>
      <c r="AJC37" s="1455"/>
      <c r="AJD37" s="1455"/>
      <c r="AJE37" s="1455"/>
      <c r="AJF37" s="1455"/>
      <c r="AJG37" s="1455"/>
      <c r="AJH37" s="1455"/>
      <c r="AJI37" s="1455"/>
      <c r="AJJ37" s="1455"/>
      <c r="AJK37" s="1455"/>
      <c r="AJL37" s="1455"/>
      <c r="AJM37" s="1455"/>
      <c r="AJN37" s="1455"/>
      <c r="AJO37" s="1455"/>
      <c r="AJP37" s="1455"/>
      <c r="AJQ37" s="1455"/>
      <c r="AJR37" s="1455"/>
      <c r="AJS37" s="1455"/>
      <c r="AJT37" s="1455"/>
      <c r="AJU37" s="1455"/>
      <c r="AJV37" s="1455"/>
      <c r="AJW37" s="1455"/>
      <c r="AJX37" s="1455"/>
      <c r="AJY37" s="1455"/>
      <c r="AJZ37" s="1455"/>
      <c r="AKA37" s="1455"/>
      <c r="AKB37" s="1455"/>
      <c r="AKC37" s="1455"/>
      <c r="AKD37" s="1455"/>
      <c r="AKE37" s="1455"/>
      <c r="AKF37" s="1455"/>
    </row>
    <row r="38" spans="1:968" s="685" customFormat="1">
      <c r="A38" s="707"/>
      <c r="B38" s="776" t="s">
        <v>80</v>
      </c>
      <c r="C38" s="776"/>
      <c r="D38" s="744"/>
      <c r="E38" s="744"/>
      <c r="F38" s="744"/>
      <c r="G38" s="765"/>
      <c r="H38" s="711"/>
      <c r="I38" s="711"/>
      <c r="J38" s="712"/>
      <c r="K38" s="713"/>
      <c r="L38" s="777">
        <v>38147.349000000002</v>
      </c>
      <c r="M38" s="777">
        <f t="shared" ref="M38:M43" si="14">L38+K38+I38</f>
        <v>38147.349000000002</v>
      </c>
      <c r="N38" s="714">
        <v>0</v>
      </c>
      <c r="O38" s="714">
        <f t="shared" si="12"/>
        <v>35387.15120593692</v>
      </c>
      <c r="P38" s="714">
        <f t="shared" si="13"/>
        <v>35387.15120593692</v>
      </c>
      <c r="Q38" s="705"/>
      <c r="R38" s="1380"/>
      <c r="S38" s="745"/>
      <c r="T38" s="745"/>
      <c r="U38" s="745"/>
      <c r="W38" s="1455"/>
      <c r="X38" s="1455"/>
      <c r="Y38" s="1455"/>
      <c r="Z38" s="1455"/>
      <c r="AA38" s="1455"/>
      <c r="AB38" s="1455"/>
      <c r="AC38" s="1455"/>
      <c r="AD38" s="1455"/>
      <c r="AE38" s="1455"/>
      <c r="AF38" s="1455"/>
      <c r="AG38" s="1455"/>
      <c r="AH38" s="1455"/>
      <c r="AI38" s="1455"/>
      <c r="AJ38" s="1455"/>
      <c r="AK38" s="1455"/>
      <c r="AL38" s="1455"/>
      <c r="AM38" s="1455"/>
      <c r="AN38" s="1455"/>
      <c r="AO38" s="1455"/>
      <c r="AP38" s="1455"/>
      <c r="AQ38" s="1455"/>
      <c r="AR38" s="1455"/>
      <c r="AS38" s="1455"/>
      <c r="AT38" s="1455"/>
      <c r="AU38" s="1455"/>
      <c r="AV38" s="1455"/>
      <c r="AW38" s="1455"/>
      <c r="AX38" s="1455"/>
      <c r="AY38" s="1455"/>
      <c r="AZ38" s="1455"/>
      <c r="BA38" s="1455"/>
      <c r="BB38" s="1455"/>
      <c r="BC38" s="1455"/>
      <c r="BD38" s="1455"/>
      <c r="BE38" s="1455"/>
      <c r="BF38" s="1455"/>
      <c r="BG38" s="1455"/>
      <c r="BH38" s="1455"/>
      <c r="BI38" s="1455"/>
      <c r="BJ38" s="1455"/>
      <c r="BK38" s="1455"/>
      <c r="BL38" s="1455"/>
      <c r="BM38" s="1455"/>
      <c r="BN38" s="1455"/>
      <c r="BO38" s="1455"/>
      <c r="BP38" s="1455"/>
      <c r="BQ38" s="1455"/>
      <c r="BR38" s="1455"/>
      <c r="BS38" s="1455"/>
      <c r="BT38" s="1455"/>
      <c r="BU38" s="1455"/>
      <c r="BV38" s="1455"/>
      <c r="BW38" s="1455"/>
      <c r="BX38" s="1455"/>
      <c r="BY38" s="1455"/>
      <c r="BZ38" s="1455"/>
      <c r="CA38" s="1455"/>
      <c r="CB38" s="1455"/>
      <c r="CC38" s="1455"/>
      <c r="CD38" s="1455"/>
      <c r="CE38" s="1455"/>
      <c r="CF38" s="1455"/>
      <c r="CG38" s="1455"/>
      <c r="CH38" s="1455"/>
      <c r="CI38" s="1455"/>
      <c r="CJ38" s="1455"/>
      <c r="CK38" s="1455"/>
      <c r="CL38" s="1455"/>
      <c r="CM38" s="1455"/>
      <c r="CN38" s="1455"/>
      <c r="CO38" s="1455"/>
      <c r="CP38" s="1455"/>
      <c r="CQ38" s="1455"/>
      <c r="CR38" s="1455"/>
      <c r="CS38" s="1455"/>
      <c r="CT38" s="1455"/>
      <c r="CU38" s="1455"/>
      <c r="CV38" s="1455"/>
      <c r="CW38" s="1455"/>
      <c r="CX38" s="1455"/>
      <c r="CY38" s="1455"/>
      <c r="CZ38" s="1455"/>
      <c r="DA38" s="1455"/>
      <c r="DB38" s="1455"/>
      <c r="DC38" s="1455"/>
      <c r="DD38" s="1455"/>
      <c r="DE38" s="1455"/>
      <c r="DF38" s="1455"/>
      <c r="DG38" s="1455"/>
      <c r="DH38" s="1455"/>
      <c r="DI38" s="1455"/>
      <c r="DJ38" s="1455"/>
      <c r="DK38" s="1455"/>
      <c r="DL38" s="1455"/>
      <c r="DM38" s="1455"/>
      <c r="DN38" s="1455"/>
      <c r="DO38" s="1455"/>
      <c r="DP38" s="1455"/>
      <c r="DQ38" s="1455"/>
      <c r="DR38" s="1455"/>
      <c r="DS38" s="1455"/>
      <c r="DT38" s="1455"/>
      <c r="DU38" s="1455"/>
      <c r="DV38" s="1455"/>
      <c r="DW38" s="1455"/>
      <c r="DX38" s="1455"/>
      <c r="DY38" s="1455"/>
      <c r="DZ38" s="1455"/>
      <c r="EA38" s="1455"/>
      <c r="EB38" s="1455"/>
      <c r="EC38" s="1455"/>
      <c r="ED38" s="1455"/>
      <c r="EE38" s="1455"/>
      <c r="EF38" s="1455"/>
      <c r="EG38" s="1455"/>
      <c r="EH38" s="1455"/>
      <c r="EI38" s="1455"/>
      <c r="EJ38" s="1455"/>
      <c r="EK38" s="1455"/>
      <c r="EL38" s="1455"/>
      <c r="EM38" s="1455"/>
      <c r="EN38" s="1455"/>
      <c r="EO38" s="1455"/>
      <c r="EP38" s="1455"/>
      <c r="EQ38" s="1455"/>
      <c r="ER38" s="1455"/>
      <c r="ES38" s="1455"/>
      <c r="ET38" s="1455"/>
      <c r="EU38" s="1455"/>
      <c r="EV38" s="1455"/>
      <c r="EW38" s="1455"/>
      <c r="EX38" s="1455"/>
      <c r="EY38" s="1455"/>
      <c r="EZ38" s="1455"/>
      <c r="FA38" s="1455"/>
      <c r="FB38" s="1455"/>
      <c r="FC38" s="1455"/>
      <c r="FD38" s="1455"/>
      <c r="FE38" s="1455"/>
      <c r="FF38" s="1455"/>
      <c r="FG38" s="1455"/>
      <c r="FH38" s="1455"/>
      <c r="FI38" s="1455"/>
      <c r="FJ38" s="1455"/>
      <c r="FK38" s="1455"/>
      <c r="FL38" s="1455"/>
      <c r="FM38" s="1455"/>
      <c r="FN38" s="1455"/>
      <c r="FO38" s="1455"/>
      <c r="FP38" s="1455"/>
      <c r="FQ38" s="1455"/>
      <c r="FR38" s="1455"/>
      <c r="FS38" s="1455"/>
      <c r="FT38" s="1455"/>
      <c r="FU38" s="1455"/>
      <c r="FV38" s="1455"/>
      <c r="FW38" s="1455"/>
      <c r="FX38" s="1455"/>
      <c r="FY38" s="1455"/>
      <c r="FZ38" s="1455"/>
      <c r="GA38" s="1455"/>
      <c r="GB38" s="1455"/>
      <c r="GC38" s="1455"/>
      <c r="GD38" s="1455"/>
      <c r="GE38" s="1455"/>
      <c r="GF38" s="1455"/>
      <c r="GG38" s="1455"/>
      <c r="GH38" s="1455"/>
      <c r="GI38" s="1455"/>
      <c r="GJ38" s="1455"/>
      <c r="GK38" s="1455"/>
      <c r="GL38" s="1455"/>
      <c r="GM38" s="1455"/>
      <c r="GN38" s="1455"/>
      <c r="GO38" s="1455"/>
      <c r="GP38" s="1455"/>
      <c r="GQ38" s="1455"/>
      <c r="GR38" s="1455"/>
      <c r="GS38" s="1455"/>
      <c r="GT38" s="1455"/>
      <c r="GU38" s="1455"/>
      <c r="GV38" s="1455"/>
      <c r="GW38" s="1455"/>
      <c r="GX38" s="1455"/>
      <c r="GY38" s="1455"/>
      <c r="GZ38" s="1455"/>
      <c r="HA38" s="1455"/>
      <c r="HB38" s="1455"/>
      <c r="HC38" s="1455"/>
      <c r="HD38" s="1455"/>
      <c r="HE38" s="1455"/>
      <c r="HF38" s="1455"/>
      <c r="HG38" s="1455"/>
      <c r="HH38" s="1455"/>
      <c r="HI38" s="1455"/>
      <c r="HJ38" s="1455"/>
      <c r="HK38" s="1455"/>
      <c r="HL38" s="1455"/>
      <c r="HM38" s="1455"/>
      <c r="HN38" s="1455"/>
      <c r="HO38" s="1455"/>
      <c r="HP38" s="1455"/>
      <c r="HQ38" s="1455"/>
      <c r="HR38" s="1455"/>
      <c r="HS38" s="1455"/>
      <c r="HT38" s="1455"/>
      <c r="HU38" s="1455"/>
      <c r="HV38" s="1455"/>
      <c r="HW38" s="1455"/>
      <c r="HX38" s="1455"/>
      <c r="HY38" s="1455"/>
      <c r="HZ38" s="1455"/>
      <c r="IA38" s="1455"/>
      <c r="IB38" s="1455"/>
      <c r="IC38" s="1455"/>
      <c r="ID38" s="1455"/>
      <c r="IE38" s="1455"/>
      <c r="IF38" s="1455"/>
      <c r="IG38" s="1455"/>
      <c r="IH38" s="1455"/>
      <c r="II38" s="1455"/>
      <c r="IJ38" s="1455"/>
      <c r="IK38" s="1455"/>
      <c r="IL38" s="1455"/>
      <c r="IM38" s="1455"/>
      <c r="IN38" s="1455"/>
      <c r="IO38" s="1455"/>
      <c r="IP38" s="1455"/>
      <c r="IQ38" s="1455"/>
      <c r="IR38" s="1455"/>
      <c r="IS38" s="1455"/>
      <c r="IT38" s="1455"/>
      <c r="IU38" s="1455"/>
      <c r="IV38" s="1455"/>
      <c r="IW38" s="1455"/>
      <c r="IX38" s="1455"/>
      <c r="IY38" s="1455"/>
      <c r="IZ38" s="1455"/>
      <c r="JA38" s="1455"/>
      <c r="JB38" s="1455"/>
      <c r="JC38" s="1455"/>
      <c r="JD38" s="1455"/>
      <c r="JE38" s="1455"/>
      <c r="JF38" s="1455"/>
      <c r="JG38" s="1455"/>
      <c r="JH38" s="1455"/>
      <c r="JI38" s="1455"/>
      <c r="JJ38" s="1455"/>
      <c r="JK38" s="1455"/>
      <c r="JL38" s="1455"/>
      <c r="JM38" s="1455"/>
      <c r="JN38" s="1455"/>
      <c r="JO38" s="1455"/>
      <c r="JP38" s="1455"/>
      <c r="JQ38" s="1455"/>
      <c r="JR38" s="1455"/>
      <c r="JS38" s="1455"/>
      <c r="JT38" s="1455"/>
      <c r="JU38" s="1455"/>
      <c r="JV38" s="1455"/>
      <c r="JW38" s="1455"/>
      <c r="JX38" s="1455"/>
      <c r="JY38" s="1455"/>
      <c r="JZ38" s="1455"/>
      <c r="KA38" s="1455"/>
      <c r="KB38" s="1455"/>
      <c r="KC38" s="1455"/>
      <c r="KD38" s="1455"/>
      <c r="KE38" s="1455"/>
      <c r="KF38" s="1455"/>
      <c r="KG38" s="1455"/>
      <c r="KH38" s="1455"/>
      <c r="KI38" s="1455"/>
      <c r="KJ38" s="1455"/>
      <c r="KK38" s="1455"/>
      <c r="KL38" s="1455"/>
      <c r="KM38" s="1455"/>
      <c r="KN38" s="1455"/>
      <c r="KO38" s="1455"/>
      <c r="KP38" s="1455"/>
      <c r="KQ38" s="1455"/>
      <c r="KR38" s="1455"/>
      <c r="KS38" s="1455"/>
      <c r="KT38" s="1455"/>
      <c r="KU38" s="1455"/>
      <c r="KV38" s="1455"/>
      <c r="KW38" s="1455"/>
      <c r="KX38" s="1455"/>
      <c r="KY38" s="1455"/>
      <c r="KZ38" s="1455"/>
      <c r="LA38" s="1455"/>
      <c r="LB38" s="1455"/>
      <c r="LC38" s="1455"/>
      <c r="LD38" s="1455"/>
      <c r="LE38" s="1455"/>
      <c r="LF38" s="1455"/>
      <c r="LG38" s="1455"/>
      <c r="LH38" s="1455"/>
      <c r="LI38" s="1455"/>
      <c r="LJ38" s="1455"/>
      <c r="LK38" s="1455"/>
      <c r="LL38" s="1455"/>
      <c r="LM38" s="1455"/>
      <c r="LN38" s="1455"/>
      <c r="LO38" s="1455"/>
      <c r="LP38" s="1455"/>
      <c r="LQ38" s="1455"/>
      <c r="LR38" s="1455"/>
      <c r="LS38" s="1455"/>
      <c r="LT38" s="1455"/>
      <c r="LU38" s="1455"/>
      <c r="LV38" s="1455"/>
      <c r="LW38" s="1455"/>
      <c r="LX38" s="1455"/>
      <c r="LY38" s="1455"/>
      <c r="LZ38" s="1455"/>
      <c r="MA38" s="1455"/>
      <c r="MB38" s="1455"/>
      <c r="MC38" s="1455"/>
      <c r="MD38" s="1455"/>
      <c r="ME38" s="1455"/>
      <c r="MF38" s="1455"/>
      <c r="MG38" s="1455"/>
      <c r="MH38" s="1455"/>
      <c r="MI38" s="1455"/>
      <c r="MJ38" s="1455"/>
      <c r="MK38" s="1455"/>
      <c r="ML38" s="1455"/>
      <c r="MM38" s="1455"/>
      <c r="MN38" s="1455"/>
      <c r="MO38" s="1455"/>
      <c r="MP38" s="1455"/>
      <c r="MQ38" s="1455"/>
      <c r="MR38" s="1455"/>
      <c r="MS38" s="1455"/>
      <c r="MT38" s="1455"/>
      <c r="MU38" s="1455"/>
      <c r="MV38" s="1455"/>
      <c r="MW38" s="1455"/>
      <c r="MX38" s="1455"/>
      <c r="MY38" s="1455"/>
      <c r="MZ38" s="1455"/>
      <c r="NA38" s="1455"/>
      <c r="NB38" s="1455"/>
      <c r="NC38" s="1455"/>
      <c r="ND38" s="1455"/>
      <c r="NE38" s="1455"/>
      <c r="NF38" s="1455"/>
      <c r="NG38" s="1455"/>
      <c r="NH38" s="1455"/>
      <c r="NI38" s="1455"/>
      <c r="NJ38" s="1455"/>
      <c r="NK38" s="1455"/>
      <c r="NL38" s="1455"/>
      <c r="NM38" s="1455"/>
      <c r="NN38" s="1455"/>
      <c r="NO38" s="1455"/>
      <c r="NP38" s="1455"/>
      <c r="NQ38" s="1455"/>
      <c r="NR38" s="1455"/>
      <c r="NS38" s="1455"/>
      <c r="NT38" s="1455"/>
      <c r="NU38" s="1455"/>
      <c r="NV38" s="1455"/>
      <c r="NW38" s="1455"/>
      <c r="NX38" s="1455"/>
      <c r="NY38" s="1455"/>
      <c r="NZ38" s="1455"/>
      <c r="OA38" s="1455"/>
      <c r="OB38" s="1455"/>
      <c r="OC38" s="1455"/>
      <c r="OD38" s="1455"/>
      <c r="OE38" s="1455"/>
      <c r="OF38" s="1455"/>
      <c r="OG38" s="1455"/>
      <c r="OH38" s="1455"/>
      <c r="OI38" s="1455"/>
      <c r="OJ38" s="1455"/>
      <c r="OK38" s="1455"/>
      <c r="OL38" s="1455"/>
      <c r="OM38" s="1455"/>
      <c r="ON38" s="1455"/>
      <c r="OO38" s="1455"/>
      <c r="OP38" s="1455"/>
      <c r="OQ38" s="1455"/>
      <c r="OR38" s="1455"/>
      <c r="OS38" s="1455"/>
      <c r="OT38" s="1455"/>
      <c r="OU38" s="1455"/>
      <c r="OV38" s="1455"/>
      <c r="OW38" s="1455"/>
      <c r="OX38" s="1455"/>
      <c r="OY38" s="1455"/>
      <c r="OZ38" s="1455"/>
      <c r="PA38" s="1455"/>
      <c r="PB38" s="1455"/>
      <c r="PC38" s="1455"/>
      <c r="PD38" s="1455"/>
      <c r="PE38" s="1455"/>
      <c r="PF38" s="1455"/>
      <c r="PG38" s="1455"/>
      <c r="PH38" s="1455"/>
      <c r="PI38" s="1455"/>
      <c r="PJ38" s="1455"/>
      <c r="PK38" s="1455"/>
      <c r="PL38" s="1455"/>
      <c r="PM38" s="1455"/>
      <c r="PN38" s="1455"/>
      <c r="PO38" s="1455"/>
      <c r="PP38" s="1455"/>
      <c r="PQ38" s="1455"/>
      <c r="PR38" s="1455"/>
      <c r="PS38" s="1455"/>
      <c r="PT38" s="1455"/>
      <c r="PU38" s="1455"/>
      <c r="PV38" s="1455"/>
      <c r="PW38" s="1455"/>
      <c r="PX38" s="1455"/>
      <c r="PY38" s="1455"/>
      <c r="PZ38" s="1455"/>
      <c r="QA38" s="1455"/>
      <c r="QB38" s="1455"/>
      <c r="QC38" s="1455"/>
      <c r="QD38" s="1455"/>
      <c r="QE38" s="1455"/>
      <c r="QF38" s="1455"/>
      <c r="QG38" s="1455"/>
      <c r="QH38" s="1455"/>
      <c r="QI38" s="1455"/>
      <c r="QJ38" s="1455"/>
      <c r="QK38" s="1455"/>
      <c r="QL38" s="1455"/>
      <c r="QM38" s="1455"/>
      <c r="QN38" s="1455"/>
      <c r="QO38" s="1455"/>
      <c r="QP38" s="1455"/>
      <c r="QQ38" s="1455"/>
      <c r="QR38" s="1455"/>
      <c r="QS38" s="1455"/>
      <c r="QT38" s="1455"/>
      <c r="QU38" s="1455"/>
      <c r="QV38" s="1455"/>
      <c r="QW38" s="1455"/>
      <c r="QX38" s="1455"/>
      <c r="QY38" s="1455"/>
      <c r="QZ38" s="1455"/>
      <c r="RA38" s="1455"/>
      <c r="RB38" s="1455"/>
      <c r="RC38" s="1455"/>
      <c r="RD38" s="1455"/>
      <c r="RE38" s="1455"/>
      <c r="RF38" s="1455"/>
      <c r="RG38" s="1455"/>
      <c r="RH38" s="1455"/>
      <c r="RI38" s="1455"/>
      <c r="RJ38" s="1455"/>
      <c r="RK38" s="1455"/>
      <c r="RL38" s="1455"/>
      <c r="RM38" s="1455"/>
      <c r="RN38" s="1455"/>
      <c r="RO38" s="1455"/>
      <c r="RP38" s="1455"/>
      <c r="RQ38" s="1455"/>
      <c r="RR38" s="1455"/>
      <c r="RS38" s="1455"/>
      <c r="RT38" s="1455"/>
      <c r="RU38" s="1455"/>
      <c r="RV38" s="1455"/>
      <c r="RW38" s="1455"/>
      <c r="RX38" s="1455"/>
      <c r="RY38" s="1455"/>
      <c r="RZ38" s="1455"/>
      <c r="SA38" s="1455"/>
      <c r="SB38" s="1455"/>
      <c r="SC38" s="1455"/>
      <c r="SD38" s="1455"/>
      <c r="SE38" s="1455"/>
      <c r="SF38" s="1455"/>
      <c r="SG38" s="1455"/>
      <c r="SH38" s="1455"/>
      <c r="SI38" s="1455"/>
      <c r="SJ38" s="1455"/>
      <c r="SK38" s="1455"/>
      <c r="SL38" s="1455"/>
      <c r="SM38" s="1455"/>
      <c r="SN38" s="1455"/>
      <c r="SO38" s="1455"/>
      <c r="SP38" s="1455"/>
      <c r="SQ38" s="1455"/>
      <c r="SR38" s="1455"/>
      <c r="SS38" s="1455"/>
      <c r="ST38" s="1455"/>
      <c r="SU38" s="1455"/>
      <c r="SV38" s="1455"/>
      <c r="SW38" s="1455"/>
      <c r="SX38" s="1455"/>
      <c r="SY38" s="1455"/>
      <c r="SZ38" s="1455"/>
      <c r="TA38" s="1455"/>
      <c r="TB38" s="1455"/>
      <c r="TC38" s="1455"/>
      <c r="TD38" s="1455"/>
      <c r="TE38" s="1455"/>
      <c r="TF38" s="1455"/>
      <c r="TG38" s="1455"/>
      <c r="TH38" s="1455"/>
      <c r="TI38" s="1455"/>
      <c r="TJ38" s="1455"/>
      <c r="TK38" s="1455"/>
      <c r="TL38" s="1455"/>
      <c r="TM38" s="1455"/>
      <c r="TN38" s="1455"/>
      <c r="TO38" s="1455"/>
      <c r="TP38" s="1455"/>
      <c r="TQ38" s="1455"/>
      <c r="TR38" s="1455"/>
      <c r="TS38" s="1455"/>
      <c r="TT38" s="1455"/>
      <c r="TU38" s="1455"/>
      <c r="TV38" s="1455"/>
      <c r="TW38" s="1455"/>
      <c r="TX38" s="1455"/>
      <c r="TY38" s="1455"/>
      <c r="TZ38" s="1455"/>
      <c r="UA38" s="1455"/>
      <c r="UB38" s="1455"/>
      <c r="UC38" s="1455"/>
      <c r="UD38" s="1455"/>
      <c r="UE38" s="1455"/>
      <c r="UF38" s="1455"/>
      <c r="UG38" s="1455"/>
      <c r="UH38" s="1455"/>
      <c r="UI38" s="1455"/>
      <c r="UJ38" s="1455"/>
      <c r="UK38" s="1455"/>
      <c r="UL38" s="1455"/>
      <c r="UM38" s="1455"/>
      <c r="UN38" s="1455"/>
      <c r="UO38" s="1455"/>
      <c r="UP38" s="1455"/>
      <c r="UQ38" s="1455"/>
      <c r="UR38" s="1455"/>
      <c r="US38" s="1455"/>
      <c r="UT38" s="1455"/>
      <c r="UU38" s="1455"/>
      <c r="UV38" s="1455"/>
      <c r="UW38" s="1455"/>
      <c r="UX38" s="1455"/>
      <c r="UY38" s="1455"/>
      <c r="UZ38" s="1455"/>
      <c r="VA38" s="1455"/>
      <c r="VB38" s="1455"/>
      <c r="VC38" s="1455"/>
      <c r="VD38" s="1455"/>
      <c r="VE38" s="1455"/>
      <c r="VF38" s="1455"/>
      <c r="VG38" s="1455"/>
      <c r="VH38" s="1455"/>
      <c r="VI38" s="1455"/>
      <c r="VJ38" s="1455"/>
      <c r="VK38" s="1455"/>
      <c r="VL38" s="1455"/>
      <c r="VM38" s="1455"/>
      <c r="VN38" s="1455"/>
      <c r="VO38" s="1455"/>
      <c r="VP38" s="1455"/>
      <c r="VQ38" s="1455"/>
      <c r="VR38" s="1455"/>
      <c r="VS38" s="1455"/>
      <c r="VT38" s="1455"/>
      <c r="VU38" s="1455"/>
      <c r="VV38" s="1455"/>
      <c r="VW38" s="1455"/>
      <c r="VX38" s="1455"/>
      <c r="VY38" s="1455"/>
      <c r="VZ38" s="1455"/>
      <c r="WA38" s="1455"/>
      <c r="WB38" s="1455"/>
      <c r="WC38" s="1455"/>
      <c r="WD38" s="1455"/>
      <c r="WE38" s="1455"/>
      <c r="WF38" s="1455"/>
      <c r="WG38" s="1455"/>
      <c r="WH38" s="1455"/>
      <c r="WI38" s="1455"/>
      <c r="WJ38" s="1455"/>
      <c r="WK38" s="1455"/>
      <c r="WL38" s="1455"/>
      <c r="WM38" s="1455"/>
      <c r="WN38" s="1455"/>
      <c r="WO38" s="1455"/>
      <c r="WP38" s="1455"/>
      <c r="WQ38" s="1455"/>
      <c r="WR38" s="1455"/>
      <c r="WS38" s="1455"/>
      <c r="WT38" s="1455"/>
      <c r="WU38" s="1455"/>
      <c r="WV38" s="1455"/>
      <c r="WW38" s="1455"/>
      <c r="WX38" s="1455"/>
      <c r="WY38" s="1455"/>
      <c r="WZ38" s="1455"/>
      <c r="XA38" s="1455"/>
      <c r="XB38" s="1455"/>
      <c r="XC38" s="1455"/>
      <c r="XD38" s="1455"/>
      <c r="XE38" s="1455"/>
      <c r="XF38" s="1455"/>
      <c r="XG38" s="1455"/>
      <c r="XH38" s="1455"/>
      <c r="XI38" s="1455"/>
      <c r="XJ38" s="1455"/>
      <c r="XK38" s="1455"/>
      <c r="XL38" s="1455"/>
      <c r="XM38" s="1455"/>
      <c r="XN38" s="1455"/>
      <c r="XO38" s="1455"/>
      <c r="XP38" s="1455"/>
      <c r="XQ38" s="1455"/>
      <c r="XR38" s="1455"/>
      <c r="XS38" s="1455"/>
      <c r="XT38" s="1455"/>
      <c r="XU38" s="1455"/>
      <c r="XV38" s="1455"/>
      <c r="XW38" s="1455"/>
      <c r="XX38" s="1455"/>
      <c r="XY38" s="1455"/>
      <c r="XZ38" s="1455"/>
      <c r="YA38" s="1455"/>
      <c r="YB38" s="1455"/>
      <c r="YC38" s="1455"/>
      <c r="YD38" s="1455"/>
      <c r="YE38" s="1455"/>
      <c r="YF38" s="1455"/>
      <c r="YG38" s="1455"/>
      <c r="YH38" s="1455"/>
      <c r="YI38" s="1455"/>
      <c r="YJ38" s="1455"/>
      <c r="YK38" s="1455"/>
      <c r="YL38" s="1455"/>
      <c r="YM38" s="1455"/>
      <c r="YN38" s="1455"/>
      <c r="YO38" s="1455"/>
      <c r="YP38" s="1455"/>
      <c r="YQ38" s="1455"/>
      <c r="YR38" s="1455"/>
      <c r="YS38" s="1455"/>
      <c r="YT38" s="1455"/>
      <c r="YU38" s="1455"/>
      <c r="YV38" s="1455"/>
      <c r="YW38" s="1455"/>
      <c r="YX38" s="1455"/>
      <c r="YY38" s="1455"/>
      <c r="YZ38" s="1455"/>
      <c r="ZA38" s="1455"/>
      <c r="ZB38" s="1455"/>
      <c r="ZC38" s="1455"/>
      <c r="ZD38" s="1455"/>
      <c r="ZE38" s="1455"/>
      <c r="ZF38" s="1455"/>
      <c r="ZG38" s="1455"/>
      <c r="ZH38" s="1455"/>
      <c r="ZI38" s="1455"/>
      <c r="ZJ38" s="1455"/>
      <c r="ZK38" s="1455"/>
      <c r="ZL38" s="1455"/>
      <c r="ZM38" s="1455"/>
      <c r="ZN38" s="1455"/>
      <c r="ZO38" s="1455"/>
      <c r="ZP38" s="1455"/>
      <c r="ZQ38" s="1455"/>
      <c r="ZR38" s="1455"/>
      <c r="ZS38" s="1455"/>
      <c r="ZT38" s="1455"/>
      <c r="ZU38" s="1455"/>
      <c r="ZV38" s="1455"/>
      <c r="ZW38" s="1455"/>
      <c r="ZX38" s="1455"/>
      <c r="ZY38" s="1455"/>
      <c r="ZZ38" s="1455"/>
      <c r="AAA38" s="1455"/>
      <c r="AAB38" s="1455"/>
      <c r="AAC38" s="1455"/>
      <c r="AAD38" s="1455"/>
      <c r="AAE38" s="1455"/>
      <c r="AAF38" s="1455"/>
      <c r="AAG38" s="1455"/>
      <c r="AAH38" s="1455"/>
      <c r="AAI38" s="1455"/>
      <c r="AAJ38" s="1455"/>
      <c r="AAK38" s="1455"/>
      <c r="AAL38" s="1455"/>
      <c r="AAM38" s="1455"/>
      <c r="AAN38" s="1455"/>
      <c r="AAO38" s="1455"/>
      <c r="AAP38" s="1455"/>
      <c r="AAQ38" s="1455"/>
      <c r="AAR38" s="1455"/>
      <c r="AAS38" s="1455"/>
      <c r="AAT38" s="1455"/>
      <c r="AAU38" s="1455"/>
      <c r="AAV38" s="1455"/>
      <c r="AAW38" s="1455"/>
      <c r="AAX38" s="1455"/>
      <c r="AAY38" s="1455"/>
      <c r="AAZ38" s="1455"/>
      <c r="ABA38" s="1455"/>
      <c r="ABB38" s="1455"/>
      <c r="ABC38" s="1455"/>
      <c r="ABD38" s="1455"/>
      <c r="ABE38" s="1455"/>
      <c r="ABF38" s="1455"/>
      <c r="ABG38" s="1455"/>
      <c r="ABH38" s="1455"/>
      <c r="ABI38" s="1455"/>
      <c r="ABJ38" s="1455"/>
      <c r="ABK38" s="1455"/>
      <c r="ABL38" s="1455"/>
      <c r="ABM38" s="1455"/>
      <c r="ABN38" s="1455"/>
      <c r="ABO38" s="1455"/>
      <c r="ABP38" s="1455"/>
      <c r="ABQ38" s="1455"/>
      <c r="ABR38" s="1455"/>
      <c r="ABS38" s="1455"/>
      <c r="ABT38" s="1455"/>
      <c r="ABU38" s="1455"/>
      <c r="ABV38" s="1455"/>
      <c r="ABW38" s="1455"/>
      <c r="ABX38" s="1455"/>
      <c r="ABY38" s="1455"/>
      <c r="ABZ38" s="1455"/>
      <c r="ACA38" s="1455"/>
      <c r="ACB38" s="1455"/>
      <c r="ACC38" s="1455"/>
      <c r="ACD38" s="1455"/>
      <c r="ACE38" s="1455"/>
      <c r="ACF38" s="1455"/>
      <c r="ACG38" s="1455"/>
      <c r="ACH38" s="1455"/>
      <c r="ACI38" s="1455"/>
      <c r="ACJ38" s="1455"/>
      <c r="ACK38" s="1455"/>
      <c r="ACL38" s="1455"/>
      <c r="ACM38" s="1455"/>
      <c r="ACN38" s="1455"/>
      <c r="ACO38" s="1455"/>
      <c r="ACP38" s="1455"/>
      <c r="ACQ38" s="1455"/>
      <c r="ACR38" s="1455"/>
      <c r="ACS38" s="1455"/>
      <c r="ACT38" s="1455"/>
      <c r="ACU38" s="1455"/>
      <c r="ACV38" s="1455"/>
      <c r="ACW38" s="1455"/>
      <c r="ACX38" s="1455"/>
      <c r="ACY38" s="1455"/>
      <c r="ACZ38" s="1455"/>
      <c r="ADA38" s="1455"/>
      <c r="ADB38" s="1455"/>
      <c r="ADC38" s="1455"/>
      <c r="ADD38" s="1455"/>
      <c r="ADE38" s="1455"/>
      <c r="ADF38" s="1455"/>
      <c r="ADG38" s="1455"/>
      <c r="ADH38" s="1455"/>
      <c r="ADI38" s="1455"/>
      <c r="ADJ38" s="1455"/>
      <c r="ADK38" s="1455"/>
      <c r="ADL38" s="1455"/>
      <c r="ADM38" s="1455"/>
      <c r="ADN38" s="1455"/>
      <c r="ADO38" s="1455"/>
      <c r="ADP38" s="1455"/>
      <c r="ADQ38" s="1455"/>
      <c r="ADR38" s="1455"/>
      <c r="ADS38" s="1455"/>
      <c r="ADT38" s="1455"/>
      <c r="ADU38" s="1455"/>
      <c r="ADV38" s="1455"/>
      <c r="ADW38" s="1455"/>
      <c r="ADX38" s="1455"/>
      <c r="ADY38" s="1455"/>
      <c r="ADZ38" s="1455"/>
      <c r="AEA38" s="1455"/>
      <c r="AEB38" s="1455"/>
      <c r="AEC38" s="1455"/>
      <c r="AED38" s="1455"/>
      <c r="AEE38" s="1455"/>
      <c r="AEF38" s="1455"/>
      <c r="AEG38" s="1455"/>
      <c r="AEH38" s="1455"/>
      <c r="AEI38" s="1455"/>
      <c r="AEJ38" s="1455"/>
      <c r="AEK38" s="1455"/>
      <c r="AEL38" s="1455"/>
      <c r="AEM38" s="1455"/>
      <c r="AEN38" s="1455"/>
      <c r="AEO38" s="1455"/>
      <c r="AEP38" s="1455"/>
      <c r="AEQ38" s="1455"/>
      <c r="AER38" s="1455"/>
      <c r="AES38" s="1455"/>
      <c r="AET38" s="1455"/>
      <c r="AEU38" s="1455"/>
      <c r="AEV38" s="1455"/>
      <c r="AEW38" s="1455"/>
      <c r="AEX38" s="1455"/>
      <c r="AEY38" s="1455"/>
      <c r="AEZ38" s="1455"/>
      <c r="AFA38" s="1455"/>
      <c r="AFB38" s="1455"/>
      <c r="AFC38" s="1455"/>
      <c r="AFD38" s="1455"/>
      <c r="AFE38" s="1455"/>
      <c r="AFF38" s="1455"/>
      <c r="AFG38" s="1455"/>
      <c r="AFH38" s="1455"/>
      <c r="AFI38" s="1455"/>
      <c r="AFJ38" s="1455"/>
      <c r="AFK38" s="1455"/>
      <c r="AFL38" s="1455"/>
      <c r="AFM38" s="1455"/>
      <c r="AFN38" s="1455"/>
      <c r="AFO38" s="1455"/>
      <c r="AFP38" s="1455"/>
      <c r="AFQ38" s="1455"/>
      <c r="AFR38" s="1455"/>
      <c r="AFS38" s="1455"/>
      <c r="AFT38" s="1455"/>
      <c r="AFU38" s="1455"/>
      <c r="AFV38" s="1455"/>
      <c r="AFW38" s="1455"/>
      <c r="AFX38" s="1455"/>
      <c r="AFY38" s="1455"/>
      <c r="AFZ38" s="1455"/>
      <c r="AGA38" s="1455"/>
      <c r="AGB38" s="1455"/>
      <c r="AGC38" s="1455"/>
      <c r="AGD38" s="1455"/>
      <c r="AGE38" s="1455"/>
      <c r="AGF38" s="1455"/>
      <c r="AGG38" s="1455"/>
      <c r="AGH38" s="1455"/>
      <c r="AGI38" s="1455"/>
      <c r="AGJ38" s="1455"/>
      <c r="AGK38" s="1455"/>
      <c r="AGL38" s="1455"/>
      <c r="AGM38" s="1455"/>
      <c r="AGN38" s="1455"/>
      <c r="AGO38" s="1455"/>
      <c r="AGP38" s="1455"/>
      <c r="AGQ38" s="1455"/>
      <c r="AGR38" s="1455"/>
      <c r="AGS38" s="1455"/>
      <c r="AGT38" s="1455"/>
      <c r="AGU38" s="1455"/>
      <c r="AGV38" s="1455"/>
      <c r="AGW38" s="1455"/>
      <c r="AGX38" s="1455"/>
      <c r="AGY38" s="1455"/>
      <c r="AGZ38" s="1455"/>
      <c r="AHA38" s="1455"/>
      <c r="AHB38" s="1455"/>
      <c r="AHC38" s="1455"/>
      <c r="AHD38" s="1455"/>
      <c r="AHE38" s="1455"/>
      <c r="AHF38" s="1455"/>
      <c r="AHG38" s="1455"/>
      <c r="AHH38" s="1455"/>
      <c r="AHI38" s="1455"/>
      <c r="AHJ38" s="1455"/>
      <c r="AHK38" s="1455"/>
      <c r="AHL38" s="1455"/>
      <c r="AHM38" s="1455"/>
      <c r="AHN38" s="1455"/>
      <c r="AHO38" s="1455"/>
      <c r="AHP38" s="1455"/>
      <c r="AHQ38" s="1455"/>
      <c r="AHR38" s="1455"/>
      <c r="AHS38" s="1455"/>
      <c r="AHT38" s="1455"/>
      <c r="AHU38" s="1455"/>
      <c r="AHV38" s="1455"/>
      <c r="AHW38" s="1455"/>
      <c r="AHX38" s="1455"/>
      <c r="AHY38" s="1455"/>
      <c r="AHZ38" s="1455"/>
      <c r="AIA38" s="1455"/>
      <c r="AIB38" s="1455"/>
      <c r="AIC38" s="1455"/>
      <c r="AID38" s="1455"/>
      <c r="AIE38" s="1455"/>
      <c r="AIF38" s="1455"/>
      <c r="AIG38" s="1455"/>
      <c r="AIH38" s="1455"/>
      <c r="AII38" s="1455"/>
      <c r="AIJ38" s="1455"/>
      <c r="AIK38" s="1455"/>
      <c r="AIL38" s="1455"/>
      <c r="AIM38" s="1455"/>
      <c r="AIN38" s="1455"/>
      <c r="AIO38" s="1455"/>
      <c r="AIP38" s="1455"/>
      <c r="AIQ38" s="1455"/>
      <c r="AIR38" s="1455"/>
      <c r="AIS38" s="1455"/>
      <c r="AIT38" s="1455"/>
      <c r="AIU38" s="1455"/>
      <c r="AIV38" s="1455"/>
      <c r="AIW38" s="1455"/>
      <c r="AIX38" s="1455"/>
      <c r="AIY38" s="1455"/>
      <c r="AIZ38" s="1455"/>
      <c r="AJA38" s="1455"/>
      <c r="AJB38" s="1455"/>
      <c r="AJC38" s="1455"/>
      <c r="AJD38" s="1455"/>
      <c r="AJE38" s="1455"/>
      <c r="AJF38" s="1455"/>
      <c r="AJG38" s="1455"/>
      <c r="AJH38" s="1455"/>
      <c r="AJI38" s="1455"/>
      <c r="AJJ38" s="1455"/>
      <c r="AJK38" s="1455"/>
      <c r="AJL38" s="1455"/>
      <c r="AJM38" s="1455"/>
      <c r="AJN38" s="1455"/>
      <c r="AJO38" s="1455"/>
      <c r="AJP38" s="1455"/>
      <c r="AJQ38" s="1455"/>
      <c r="AJR38" s="1455"/>
      <c r="AJS38" s="1455"/>
      <c r="AJT38" s="1455"/>
      <c r="AJU38" s="1455"/>
      <c r="AJV38" s="1455"/>
      <c r="AJW38" s="1455"/>
      <c r="AJX38" s="1455"/>
      <c r="AJY38" s="1455"/>
      <c r="AJZ38" s="1455"/>
      <c r="AKA38" s="1455"/>
      <c r="AKB38" s="1455"/>
      <c r="AKC38" s="1455"/>
      <c r="AKD38" s="1455"/>
      <c r="AKE38" s="1455"/>
      <c r="AKF38" s="1455"/>
    </row>
    <row r="39" spans="1:968" s="685" customFormat="1">
      <c r="A39" s="707"/>
      <c r="B39" s="817" t="s">
        <v>199</v>
      </c>
      <c r="C39" s="817"/>
      <c r="D39" s="744"/>
      <c r="E39" s="744"/>
      <c r="F39" s="744"/>
      <c r="G39" s="711"/>
      <c r="H39" s="711"/>
      <c r="I39" s="711"/>
      <c r="J39" s="712"/>
      <c r="K39" s="779"/>
      <c r="L39" s="780">
        <v>35478</v>
      </c>
      <c r="M39" s="780">
        <f t="shared" si="14"/>
        <v>35478</v>
      </c>
      <c r="N39" s="714">
        <v>0</v>
      </c>
      <c r="O39" s="714">
        <f t="shared" si="12"/>
        <v>32910.946196660479</v>
      </c>
      <c r="P39" s="714">
        <f t="shared" si="13"/>
        <v>32910.946196660479</v>
      </c>
      <c r="Q39" s="705"/>
      <c r="R39" s="1380"/>
      <c r="S39" s="745"/>
      <c r="T39" s="745"/>
      <c r="U39" s="745"/>
      <c r="W39" s="1455"/>
      <c r="X39" s="1455"/>
      <c r="Y39" s="1455"/>
      <c r="Z39" s="1455"/>
      <c r="AA39" s="1455"/>
      <c r="AB39" s="1455"/>
      <c r="AC39" s="1455"/>
      <c r="AD39" s="1455"/>
      <c r="AE39" s="1455"/>
      <c r="AF39" s="1455"/>
      <c r="AG39" s="1455"/>
      <c r="AH39" s="1455"/>
      <c r="AI39" s="1455"/>
      <c r="AJ39" s="1455"/>
      <c r="AK39" s="1455"/>
      <c r="AL39" s="1455"/>
      <c r="AM39" s="1455"/>
      <c r="AN39" s="1455"/>
      <c r="AO39" s="1455"/>
      <c r="AP39" s="1455"/>
      <c r="AQ39" s="1455"/>
      <c r="AR39" s="1455"/>
      <c r="AS39" s="1455"/>
      <c r="AT39" s="1455"/>
      <c r="AU39" s="1455"/>
      <c r="AV39" s="1455"/>
      <c r="AW39" s="1455"/>
      <c r="AX39" s="1455"/>
      <c r="AY39" s="1455"/>
      <c r="AZ39" s="1455"/>
      <c r="BA39" s="1455"/>
      <c r="BB39" s="1455"/>
      <c r="BC39" s="1455"/>
      <c r="BD39" s="1455"/>
      <c r="BE39" s="1455"/>
      <c r="BF39" s="1455"/>
      <c r="BG39" s="1455"/>
      <c r="BH39" s="1455"/>
      <c r="BI39" s="1455"/>
      <c r="BJ39" s="1455"/>
      <c r="BK39" s="1455"/>
      <c r="BL39" s="1455"/>
      <c r="BM39" s="1455"/>
      <c r="BN39" s="1455"/>
      <c r="BO39" s="1455"/>
      <c r="BP39" s="1455"/>
      <c r="BQ39" s="1455"/>
      <c r="BR39" s="1455"/>
      <c r="BS39" s="1455"/>
      <c r="BT39" s="1455"/>
      <c r="BU39" s="1455"/>
      <c r="BV39" s="1455"/>
      <c r="BW39" s="1455"/>
      <c r="BX39" s="1455"/>
      <c r="BY39" s="1455"/>
      <c r="BZ39" s="1455"/>
      <c r="CA39" s="1455"/>
      <c r="CB39" s="1455"/>
      <c r="CC39" s="1455"/>
      <c r="CD39" s="1455"/>
      <c r="CE39" s="1455"/>
      <c r="CF39" s="1455"/>
      <c r="CG39" s="1455"/>
      <c r="CH39" s="1455"/>
      <c r="CI39" s="1455"/>
      <c r="CJ39" s="1455"/>
      <c r="CK39" s="1455"/>
      <c r="CL39" s="1455"/>
      <c r="CM39" s="1455"/>
      <c r="CN39" s="1455"/>
      <c r="CO39" s="1455"/>
      <c r="CP39" s="1455"/>
      <c r="CQ39" s="1455"/>
      <c r="CR39" s="1455"/>
      <c r="CS39" s="1455"/>
      <c r="CT39" s="1455"/>
      <c r="CU39" s="1455"/>
      <c r="CV39" s="1455"/>
      <c r="CW39" s="1455"/>
      <c r="CX39" s="1455"/>
      <c r="CY39" s="1455"/>
      <c r="CZ39" s="1455"/>
      <c r="DA39" s="1455"/>
      <c r="DB39" s="1455"/>
      <c r="DC39" s="1455"/>
      <c r="DD39" s="1455"/>
      <c r="DE39" s="1455"/>
      <c r="DF39" s="1455"/>
      <c r="DG39" s="1455"/>
      <c r="DH39" s="1455"/>
      <c r="DI39" s="1455"/>
      <c r="DJ39" s="1455"/>
      <c r="DK39" s="1455"/>
      <c r="DL39" s="1455"/>
      <c r="DM39" s="1455"/>
      <c r="DN39" s="1455"/>
      <c r="DO39" s="1455"/>
      <c r="DP39" s="1455"/>
      <c r="DQ39" s="1455"/>
      <c r="DR39" s="1455"/>
      <c r="DS39" s="1455"/>
      <c r="DT39" s="1455"/>
      <c r="DU39" s="1455"/>
      <c r="DV39" s="1455"/>
      <c r="DW39" s="1455"/>
      <c r="DX39" s="1455"/>
      <c r="DY39" s="1455"/>
      <c r="DZ39" s="1455"/>
      <c r="EA39" s="1455"/>
      <c r="EB39" s="1455"/>
      <c r="EC39" s="1455"/>
      <c r="ED39" s="1455"/>
      <c r="EE39" s="1455"/>
      <c r="EF39" s="1455"/>
      <c r="EG39" s="1455"/>
      <c r="EH39" s="1455"/>
      <c r="EI39" s="1455"/>
      <c r="EJ39" s="1455"/>
      <c r="EK39" s="1455"/>
      <c r="EL39" s="1455"/>
      <c r="EM39" s="1455"/>
      <c r="EN39" s="1455"/>
      <c r="EO39" s="1455"/>
      <c r="EP39" s="1455"/>
      <c r="EQ39" s="1455"/>
      <c r="ER39" s="1455"/>
      <c r="ES39" s="1455"/>
      <c r="ET39" s="1455"/>
      <c r="EU39" s="1455"/>
      <c r="EV39" s="1455"/>
      <c r="EW39" s="1455"/>
      <c r="EX39" s="1455"/>
      <c r="EY39" s="1455"/>
      <c r="EZ39" s="1455"/>
      <c r="FA39" s="1455"/>
      <c r="FB39" s="1455"/>
      <c r="FC39" s="1455"/>
      <c r="FD39" s="1455"/>
      <c r="FE39" s="1455"/>
      <c r="FF39" s="1455"/>
      <c r="FG39" s="1455"/>
      <c r="FH39" s="1455"/>
      <c r="FI39" s="1455"/>
      <c r="FJ39" s="1455"/>
      <c r="FK39" s="1455"/>
      <c r="FL39" s="1455"/>
      <c r="FM39" s="1455"/>
      <c r="FN39" s="1455"/>
      <c r="FO39" s="1455"/>
      <c r="FP39" s="1455"/>
      <c r="FQ39" s="1455"/>
      <c r="FR39" s="1455"/>
      <c r="FS39" s="1455"/>
      <c r="FT39" s="1455"/>
      <c r="FU39" s="1455"/>
      <c r="FV39" s="1455"/>
      <c r="FW39" s="1455"/>
      <c r="FX39" s="1455"/>
      <c r="FY39" s="1455"/>
      <c r="FZ39" s="1455"/>
      <c r="GA39" s="1455"/>
      <c r="GB39" s="1455"/>
      <c r="GC39" s="1455"/>
      <c r="GD39" s="1455"/>
      <c r="GE39" s="1455"/>
      <c r="GF39" s="1455"/>
      <c r="GG39" s="1455"/>
      <c r="GH39" s="1455"/>
      <c r="GI39" s="1455"/>
      <c r="GJ39" s="1455"/>
      <c r="GK39" s="1455"/>
      <c r="GL39" s="1455"/>
      <c r="GM39" s="1455"/>
      <c r="GN39" s="1455"/>
      <c r="GO39" s="1455"/>
      <c r="GP39" s="1455"/>
      <c r="GQ39" s="1455"/>
      <c r="GR39" s="1455"/>
      <c r="GS39" s="1455"/>
      <c r="GT39" s="1455"/>
      <c r="GU39" s="1455"/>
      <c r="GV39" s="1455"/>
      <c r="GW39" s="1455"/>
      <c r="GX39" s="1455"/>
      <c r="GY39" s="1455"/>
      <c r="GZ39" s="1455"/>
      <c r="HA39" s="1455"/>
      <c r="HB39" s="1455"/>
      <c r="HC39" s="1455"/>
      <c r="HD39" s="1455"/>
      <c r="HE39" s="1455"/>
      <c r="HF39" s="1455"/>
      <c r="HG39" s="1455"/>
      <c r="HH39" s="1455"/>
      <c r="HI39" s="1455"/>
      <c r="HJ39" s="1455"/>
      <c r="HK39" s="1455"/>
      <c r="HL39" s="1455"/>
      <c r="HM39" s="1455"/>
      <c r="HN39" s="1455"/>
      <c r="HO39" s="1455"/>
      <c r="HP39" s="1455"/>
      <c r="HQ39" s="1455"/>
      <c r="HR39" s="1455"/>
      <c r="HS39" s="1455"/>
      <c r="HT39" s="1455"/>
      <c r="HU39" s="1455"/>
      <c r="HV39" s="1455"/>
      <c r="HW39" s="1455"/>
      <c r="HX39" s="1455"/>
      <c r="HY39" s="1455"/>
      <c r="HZ39" s="1455"/>
      <c r="IA39" s="1455"/>
      <c r="IB39" s="1455"/>
      <c r="IC39" s="1455"/>
      <c r="ID39" s="1455"/>
      <c r="IE39" s="1455"/>
      <c r="IF39" s="1455"/>
      <c r="IG39" s="1455"/>
      <c r="IH39" s="1455"/>
      <c r="II39" s="1455"/>
      <c r="IJ39" s="1455"/>
      <c r="IK39" s="1455"/>
      <c r="IL39" s="1455"/>
      <c r="IM39" s="1455"/>
      <c r="IN39" s="1455"/>
      <c r="IO39" s="1455"/>
      <c r="IP39" s="1455"/>
      <c r="IQ39" s="1455"/>
      <c r="IR39" s="1455"/>
      <c r="IS39" s="1455"/>
      <c r="IT39" s="1455"/>
      <c r="IU39" s="1455"/>
      <c r="IV39" s="1455"/>
      <c r="IW39" s="1455"/>
      <c r="IX39" s="1455"/>
      <c r="IY39" s="1455"/>
      <c r="IZ39" s="1455"/>
      <c r="JA39" s="1455"/>
      <c r="JB39" s="1455"/>
      <c r="JC39" s="1455"/>
      <c r="JD39" s="1455"/>
      <c r="JE39" s="1455"/>
      <c r="JF39" s="1455"/>
      <c r="JG39" s="1455"/>
      <c r="JH39" s="1455"/>
      <c r="JI39" s="1455"/>
      <c r="JJ39" s="1455"/>
      <c r="JK39" s="1455"/>
      <c r="JL39" s="1455"/>
      <c r="JM39" s="1455"/>
      <c r="JN39" s="1455"/>
      <c r="JO39" s="1455"/>
      <c r="JP39" s="1455"/>
      <c r="JQ39" s="1455"/>
      <c r="JR39" s="1455"/>
      <c r="JS39" s="1455"/>
      <c r="JT39" s="1455"/>
      <c r="JU39" s="1455"/>
      <c r="JV39" s="1455"/>
      <c r="JW39" s="1455"/>
      <c r="JX39" s="1455"/>
      <c r="JY39" s="1455"/>
      <c r="JZ39" s="1455"/>
      <c r="KA39" s="1455"/>
      <c r="KB39" s="1455"/>
      <c r="KC39" s="1455"/>
      <c r="KD39" s="1455"/>
      <c r="KE39" s="1455"/>
      <c r="KF39" s="1455"/>
      <c r="KG39" s="1455"/>
      <c r="KH39" s="1455"/>
      <c r="KI39" s="1455"/>
      <c r="KJ39" s="1455"/>
      <c r="KK39" s="1455"/>
      <c r="KL39" s="1455"/>
      <c r="KM39" s="1455"/>
      <c r="KN39" s="1455"/>
      <c r="KO39" s="1455"/>
      <c r="KP39" s="1455"/>
      <c r="KQ39" s="1455"/>
      <c r="KR39" s="1455"/>
      <c r="KS39" s="1455"/>
      <c r="KT39" s="1455"/>
      <c r="KU39" s="1455"/>
      <c r="KV39" s="1455"/>
      <c r="KW39" s="1455"/>
      <c r="KX39" s="1455"/>
      <c r="KY39" s="1455"/>
      <c r="KZ39" s="1455"/>
      <c r="LA39" s="1455"/>
      <c r="LB39" s="1455"/>
      <c r="LC39" s="1455"/>
      <c r="LD39" s="1455"/>
      <c r="LE39" s="1455"/>
      <c r="LF39" s="1455"/>
      <c r="LG39" s="1455"/>
      <c r="LH39" s="1455"/>
      <c r="LI39" s="1455"/>
      <c r="LJ39" s="1455"/>
      <c r="LK39" s="1455"/>
      <c r="LL39" s="1455"/>
      <c r="LM39" s="1455"/>
      <c r="LN39" s="1455"/>
      <c r="LO39" s="1455"/>
      <c r="LP39" s="1455"/>
      <c r="LQ39" s="1455"/>
      <c r="LR39" s="1455"/>
      <c r="LS39" s="1455"/>
      <c r="LT39" s="1455"/>
      <c r="LU39" s="1455"/>
      <c r="LV39" s="1455"/>
      <c r="LW39" s="1455"/>
      <c r="LX39" s="1455"/>
      <c r="LY39" s="1455"/>
      <c r="LZ39" s="1455"/>
      <c r="MA39" s="1455"/>
      <c r="MB39" s="1455"/>
      <c r="MC39" s="1455"/>
      <c r="MD39" s="1455"/>
      <c r="ME39" s="1455"/>
      <c r="MF39" s="1455"/>
      <c r="MG39" s="1455"/>
      <c r="MH39" s="1455"/>
      <c r="MI39" s="1455"/>
      <c r="MJ39" s="1455"/>
      <c r="MK39" s="1455"/>
      <c r="ML39" s="1455"/>
      <c r="MM39" s="1455"/>
      <c r="MN39" s="1455"/>
      <c r="MO39" s="1455"/>
      <c r="MP39" s="1455"/>
      <c r="MQ39" s="1455"/>
      <c r="MR39" s="1455"/>
      <c r="MS39" s="1455"/>
      <c r="MT39" s="1455"/>
      <c r="MU39" s="1455"/>
      <c r="MV39" s="1455"/>
      <c r="MW39" s="1455"/>
      <c r="MX39" s="1455"/>
      <c r="MY39" s="1455"/>
      <c r="MZ39" s="1455"/>
      <c r="NA39" s="1455"/>
      <c r="NB39" s="1455"/>
      <c r="NC39" s="1455"/>
      <c r="ND39" s="1455"/>
      <c r="NE39" s="1455"/>
      <c r="NF39" s="1455"/>
      <c r="NG39" s="1455"/>
      <c r="NH39" s="1455"/>
      <c r="NI39" s="1455"/>
      <c r="NJ39" s="1455"/>
      <c r="NK39" s="1455"/>
      <c r="NL39" s="1455"/>
      <c r="NM39" s="1455"/>
      <c r="NN39" s="1455"/>
      <c r="NO39" s="1455"/>
      <c r="NP39" s="1455"/>
      <c r="NQ39" s="1455"/>
      <c r="NR39" s="1455"/>
      <c r="NS39" s="1455"/>
      <c r="NT39" s="1455"/>
      <c r="NU39" s="1455"/>
      <c r="NV39" s="1455"/>
      <c r="NW39" s="1455"/>
      <c r="NX39" s="1455"/>
      <c r="NY39" s="1455"/>
      <c r="NZ39" s="1455"/>
      <c r="OA39" s="1455"/>
      <c r="OB39" s="1455"/>
      <c r="OC39" s="1455"/>
      <c r="OD39" s="1455"/>
      <c r="OE39" s="1455"/>
      <c r="OF39" s="1455"/>
      <c r="OG39" s="1455"/>
      <c r="OH39" s="1455"/>
      <c r="OI39" s="1455"/>
      <c r="OJ39" s="1455"/>
      <c r="OK39" s="1455"/>
      <c r="OL39" s="1455"/>
      <c r="OM39" s="1455"/>
      <c r="ON39" s="1455"/>
      <c r="OO39" s="1455"/>
      <c r="OP39" s="1455"/>
      <c r="OQ39" s="1455"/>
      <c r="OR39" s="1455"/>
      <c r="OS39" s="1455"/>
      <c r="OT39" s="1455"/>
      <c r="OU39" s="1455"/>
      <c r="OV39" s="1455"/>
      <c r="OW39" s="1455"/>
      <c r="OX39" s="1455"/>
      <c r="OY39" s="1455"/>
      <c r="OZ39" s="1455"/>
      <c r="PA39" s="1455"/>
      <c r="PB39" s="1455"/>
      <c r="PC39" s="1455"/>
      <c r="PD39" s="1455"/>
      <c r="PE39" s="1455"/>
      <c r="PF39" s="1455"/>
      <c r="PG39" s="1455"/>
      <c r="PH39" s="1455"/>
      <c r="PI39" s="1455"/>
      <c r="PJ39" s="1455"/>
      <c r="PK39" s="1455"/>
      <c r="PL39" s="1455"/>
      <c r="PM39" s="1455"/>
      <c r="PN39" s="1455"/>
      <c r="PO39" s="1455"/>
      <c r="PP39" s="1455"/>
      <c r="PQ39" s="1455"/>
      <c r="PR39" s="1455"/>
      <c r="PS39" s="1455"/>
      <c r="PT39" s="1455"/>
      <c r="PU39" s="1455"/>
      <c r="PV39" s="1455"/>
      <c r="PW39" s="1455"/>
      <c r="PX39" s="1455"/>
      <c r="PY39" s="1455"/>
      <c r="PZ39" s="1455"/>
      <c r="QA39" s="1455"/>
      <c r="QB39" s="1455"/>
      <c r="QC39" s="1455"/>
      <c r="QD39" s="1455"/>
      <c r="QE39" s="1455"/>
      <c r="QF39" s="1455"/>
      <c r="QG39" s="1455"/>
      <c r="QH39" s="1455"/>
      <c r="QI39" s="1455"/>
      <c r="QJ39" s="1455"/>
      <c r="QK39" s="1455"/>
      <c r="QL39" s="1455"/>
      <c r="QM39" s="1455"/>
      <c r="QN39" s="1455"/>
      <c r="QO39" s="1455"/>
      <c r="QP39" s="1455"/>
      <c r="QQ39" s="1455"/>
      <c r="QR39" s="1455"/>
      <c r="QS39" s="1455"/>
      <c r="QT39" s="1455"/>
      <c r="QU39" s="1455"/>
      <c r="QV39" s="1455"/>
      <c r="QW39" s="1455"/>
      <c r="QX39" s="1455"/>
      <c r="QY39" s="1455"/>
      <c r="QZ39" s="1455"/>
      <c r="RA39" s="1455"/>
      <c r="RB39" s="1455"/>
      <c r="RC39" s="1455"/>
      <c r="RD39" s="1455"/>
      <c r="RE39" s="1455"/>
      <c r="RF39" s="1455"/>
      <c r="RG39" s="1455"/>
      <c r="RH39" s="1455"/>
      <c r="RI39" s="1455"/>
      <c r="RJ39" s="1455"/>
      <c r="RK39" s="1455"/>
      <c r="RL39" s="1455"/>
      <c r="RM39" s="1455"/>
      <c r="RN39" s="1455"/>
      <c r="RO39" s="1455"/>
      <c r="RP39" s="1455"/>
      <c r="RQ39" s="1455"/>
      <c r="RR39" s="1455"/>
      <c r="RS39" s="1455"/>
      <c r="RT39" s="1455"/>
      <c r="RU39" s="1455"/>
      <c r="RV39" s="1455"/>
      <c r="RW39" s="1455"/>
      <c r="RX39" s="1455"/>
      <c r="RY39" s="1455"/>
      <c r="RZ39" s="1455"/>
      <c r="SA39" s="1455"/>
      <c r="SB39" s="1455"/>
      <c r="SC39" s="1455"/>
      <c r="SD39" s="1455"/>
      <c r="SE39" s="1455"/>
      <c r="SF39" s="1455"/>
      <c r="SG39" s="1455"/>
      <c r="SH39" s="1455"/>
      <c r="SI39" s="1455"/>
      <c r="SJ39" s="1455"/>
      <c r="SK39" s="1455"/>
      <c r="SL39" s="1455"/>
      <c r="SM39" s="1455"/>
      <c r="SN39" s="1455"/>
      <c r="SO39" s="1455"/>
      <c r="SP39" s="1455"/>
      <c r="SQ39" s="1455"/>
      <c r="SR39" s="1455"/>
      <c r="SS39" s="1455"/>
      <c r="ST39" s="1455"/>
      <c r="SU39" s="1455"/>
      <c r="SV39" s="1455"/>
      <c r="SW39" s="1455"/>
      <c r="SX39" s="1455"/>
      <c r="SY39" s="1455"/>
      <c r="SZ39" s="1455"/>
      <c r="TA39" s="1455"/>
      <c r="TB39" s="1455"/>
      <c r="TC39" s="1455"/>
      <c r="TD39" s="1455"/>
      <c r="TE39" s="1455"/>
      <c r="TF39" s="1455"/>
      <c r="TG39" s="1455"/>
      <c r="TH39" s="1455"/>
      <c r="TI39" s="1455"/>
      <c r="TJ39" s="1455"/>
      <c r="TK39" s="1455"/>
      <c r="TL39" s="1455"/>
      <c r="TM39" s="1455"/>
      <c r="TN39" s="1455"/>
      <c r="TO39" s="1455"/>
      <c r="TP39" s="1455"/>
      <c r="TQ39" s="1455"/>
      <c r="TR39" s="1455"/>
      <c r="TS39" s="1455"/>
      <c r="TT39" s="1455"/>
      <c r="TU39" s="1455"/>
      <c r="TV39" s="1455"/>
      <c r="TW39" s="1455"/>
      <c r="TX39" s="1455"/>
      <c r="TY39" s="1455"/>
      <c r="TZ39" s="1455"/>
      <c r="UA39" s="1455"/>
      <c r="UB39" s="1455"/>
      <c r="UC39" s="1455"/>
      <c r="UD39" s="1455"/>
      <c r="UE39" s="1455"/>
      <c r="UF39" s="1455"/>
      <c r="UG39" s="1455"/>
      <c r="UH39" s="1455"/>
      <c r="UI39" s="1455"/>
      <c r="UJ39" s="1455"/>
      <c r="UK39" s="1455"/>
      <c r="UL39" s="1455"/>
      <c r="UM39" s="1455"/>
      <c r="UN39" s="1455"/>
      <c r="UO39" s="1455"/>
      <c r="UP39" s="1455"/>
      <c r="UQ39" s="1455"/>
      <c r="UR39" s="1455"/>
      <c r="US39" s="1455"/>
      <c r="UT39" s="1455"/>
      <c r="UU39" s="1455"/>
      <c r="UV39" s="1455"/>
      <c r="UW39" s="1455"/>
      <c r="UX39" s="1455"/>
      <c r="UY39" s="1455"/>
      <c r="UZ39" s="1455"/>
      <c r="VA39" s="1455"/>
      <c r="VB39" s="1455"/>
      <c r="VC39" s="1455"/>
      <c r="VD39" s="1455"/>
      <c r="VE39" s="1455"/>
      <c r="VF39" s="1455"/>
      <c r="VG39" s="1455"/>
      <c r="VH39" s="1455"/>
      <c r="VI39" s="1455"/>
      <c r="VJ39" s="1455"/>
      <c r="VK39" s="1455"/>
      <c r="VL39" s="1455"/>
      <c r="VM39" s="1455"/>
      <c r="VN39" s="1455"/>
      <c r="VO39" s="1455"/>
      <c r="VP39" s="1455"/>
      <c r="VQ39" s="1455"/>
      <c r="VR39" s="1455"/>
      <c r="VS39" s="1455"/>
      <c r="VT39" s="1455"/>
      <c r="VU39" s="1455"/>
      <c r="VV39" s="1455"/>
      <c r="VW39" s="1455"/>
      <c r="VX39" s="1455"/>
      <c r="VY39" s="1455"/>
      <c r="VZ39" s="1455"/>
      <c r="WA39" s="1455"/>
      <c r="WB39" s="1455"/>
      <c r="WC39" s="1455"/>
      <c r="WD39" s="1455"/>
      <c r="WE39" s="1455"/>
      <c r="WF39" s="1455"/>
      <c r="WG39" s="1455"/>
      <c r="WH39" s="1455"/>
      <c r="WI39" s="1455"/>
      <c r="WJ39" s="1455"/>
      <c r="WK39" s="1455"/>
      <c r="WL39" s="1455"/>
      <c r="WM39" s="1455"/>
      <c r="WN39" s="1455"/>
      <c r="WO39" s="1455"/>
      <c r="WP39" s="1455"/>
      <c r="WQ39" s="1455"/>
      <c r="WR39" s="1455"/>
      <c r="WS39" s="1455"/>
      <c r="WT39" s="1455"/>
      <c r="WU39" s="1455"/>
      <c r="WV39" s="1455"/>
      <c r="WW39" s="1455"/>
      <c r="WX39" s="1455"/>
      <c r="WY39" s="1455"/>
      <c r="WZ39" s="1455"/>
      <c r="XA39" s="1455"/>
      <c r="XB39" s="1455"/>
      <c r="XC39" s="1455"/>
      <c r="XD39" s="1455"/>
      <c r="XE39" s="1455"/>
      <c r="XF39" s="1455"/>
      <c r="XG39" s="1455"/>
      <c r="XH39" s="1455"/>
      <c r="XI39" s="1455"/>
      <c r="XJ39" s="1455"/>
      <c r="XK39" s="1455"/>
      <c r="XL39" s="1455"/>
      <c r="XM39" s="1455"/>
      <c r="XN39" s="1455"/>
      <c r="XO39" s="1455"/>
      <c r="XP39" s="1455"/>
      <c r="XQ39" s="1455"/>
      <c r="XR39" s="1455"/>
      <c r="XS39" s="1455"/>
      <c r="XT39" s="1455"/>
      <c r="XU39" s="1455"/>
      <c r="XV39" s="1455"/>
      <c r="XW39" s="1455"/>
      <c r="XX39" s="1455"/>
      <c r="XY39" s="1455"/>
      <c r="XZ39" s="1455"/>
      <c r="YA39" s="1455"/>
      <c r="YB39" s="1455"/>
      <c r="YC39" s="1455"/>
      <c r="YD39" s="1455"/>
      <c r="YE39" s="1455"/>
      <c r="YF39" s="1455"/>
      <c r="YG39" s="1455"/>
      <c r="YH39" s="1455"/>
      <c r="YI39" s="1455"/>
      <c r="YJ39" s="1455"/>
      <c r="YK39" s="1455"/>
      <c r="YL39" s="1455"/>
      <c r="YM39" s="1455"/>
      <c r="YN39" s="1455"/>
      <c r="YO39" s="1455"/>
      <c r="YP39" s="1455"/>
      <c r="YQ39" s="1455"/>
      <c r="YR39" s="1455"/>
      <c r="YS39" s="1455"/>
      <c r="YT39" s="1455"/>
      <c r="YU39" s="1455"/>
      <c r="YV39" s="1455"/>
      <c r="YW39" s="1455"/>
      <c r="YX39" s="1455"/>
      <c r="YY39" s="1455"/>
      <c r="YZ39" s="1455"/>
      <c r="ZA39" s="1455"/>
      <c r="ZB39" s="1455"/>
      <c r="ZC39" s="1455"/>
      <c r="ZD39" s="1455"/>
      <c r="ZE39" s="1455"/>
      <c r="ZF39" s="1455"/>
      <c r="ZG39" s="1455"/>
      <c r="ZH39" s="1455"/>
      <c r="ZI39" s="1455"/>
      <c r="ZJ39" s="1455"/>
      <c r="ZK39" s="1455"/>
      <c r="ZL39" s="1455"/>
      <c r="ZM39" s="1455"/>
      <c r="ZN39" s="1455"/>
      <c r="ZO39" s="1455"/>
      <c r="ZP39" s="1455"/>
      <c r="ZQ39" s="1455"/>
      <c r="ZR39" s="1455"/>
      <c r="ZS39" s="1455"/>
      <c r="ZT39" s="1455"/>
      <c r="ZU39" s="1455"/>
      <c r="ZV39" s="1455"/>
      <c r="ZW39" s="1455"/>
      <c r="ZX39" s="1455"/>
      <c r="ZY39" s="1455"/>
      <c r="ZZ39" s="1455"/>
      <c r="AAA39" s="1455"/>
      <c r="AAB39" s="1455"/>
      <c r="AAC39" s="1455"/>
      <c r="AAD39" s="1455"/>
      <c r="AAE39" s="1455"/>
      <c r="AAF39" s="1455"/>
      <c r="AAG39" s="1455"/>
      <c r="AAH39" s="1455"/>
      <c r="AAI39" s="1455"/>
      <c r="AAJ39" s="1455"/>
      <c r="AAK39" s="1455"/>
      <c r="AAL39" s="1455"/>
      <c r="AAM39" s="1455"/>
      <c r="AAN39" s="1455"/>
      <c r="AAO39" s="1455"/>
      <c r="AAP39" s="1455"/>
      <c r="AAQ39" s="1455"/>
      <c r="AAR39" s="1455"/>
      <c r="AAS39" s="1455"/>
      <c r="AAT39" s="1455"/>
      <c r="AAU39" s="1455"/>
      <c r="AAV39" s="1455"/>
      <c r="AAW39" s="1455"/>
      <c r="AAX39" s="1455"/>
      <c r="AAY39" s="1455"/>
      <c r="AAZ39" s="1455"/>
      <c r="ABA39" s="1455"/>
      <c r="ABB39" s="1455"/>
      <c r="ABC39" s="1455"/>
      <c r="ABD39" s="1455"/>
      <c r="ABE39" s="1455"/>
      <c r="ABF39" s="1455"/>
      <c r="ABG39" s="1455"/>
      <c r="ABH39" s="1455"/>
      <c r="ABI39" s="1455"/>
      <c r="ABJ39" s="1455"/>
      <c r="ABK39" s="1455"/>
      <c r="ABL39" s="1455"/>
      <c r="ABM39" s="1455"/>
      <c r="ABN39" s="1455"/>
      <c r="ABO39" s="1455"/>
      <c r="ABP39" s="1455"/>
      <c r="ABQ39" s="1455"/>
      <c r="ABR39" s="1455"/>
      <c r="ABS39" s="1455"/>
      <c r="ABT39" s="1455"/>
      <c r="ABU39" s="1455"/>
      <c r="ABV39" s="1455"/>
      <c r="ABW39" s="1455"/>
      <c r="ABX39" s="1455"/>
      <c r="ABY39" s="1455"/>
      <c r="ABZ39" s="1455"/>
      <c r="ACA39" s="1455"/>
      <c r="ACB39" s="1455"/>
      <c r="ACC39" s="1455"/>
      <c r="ACD39" s="1455"/>
      <c r="ACE39" s="1455"/>
      <c r="ACF39" s="1455"/>
      <c r="ACG39" s="1455"/>
      <c r="ACH39" s="1455"/>
      <c r="ACI39" s="1455"/>
      <c r="ACJ39" s="1455"/>
      <c r="ACK39" s="1455"/>
      <c r="ACL39" s="1455"/>
      <c r="ACM39" s="1455"/>
      <c r="ACN39" s="1455"/>
      <c r="ACO39" s="1455"/>
      <c r="ACP39" s="1455"/>
      <c r="ACQ39" s="1455"/>
      <c r="ACR39" s="1455"/>
      <c r="ACS39" s="1455"/>
      <c r="ACT39" s="1455"/>
      <c r="ACU39" s="1455"/>
      <c r="ACV39" s="1455"/>
      <c r="ACW39" s="1455"/>
      <c r="ACX39" s="1455"/>
      <c r="ACY39" s="1455"/>
      <c r="ACZ39" s="1455"/>
      <c r="ADA39" s="1455"/>
      <c r="ADB39" s="1455"/>
      <c r="ADC39" s="1455"/>
      <c r="ADD39" s="1455"/>
      <c r="ADE39" s="1455"/>
      <c r="ADF39" s="1455"/>
      <c r="ADG39" s="1455"/>
      <c r="ADH39" s="1455"/>
      <c r="ADI39" s="1455"/>
      <c r="ADJ39" s="1455"/>
      <c r="ADK39" s="1455"/>
      <c r="ADL39" s="1455"/>
      <c r="ADM39" s="1455"/>
      <c r="ADN39" s="1455"/>
      <c r="ADO39" s="1455"/>
      <c r="ADP39" s="1455"/>
      <c r="ADQ39" s="1455"/>
      <c r="ADR39" s="1455"/>
      <c r="ADS39" s="1455"/>
      <c r="ADT39" s="1455"/>
      <c r="ADU39" s="1455"/>
      <c r="ADV39" s="1455"/>
      <c r="ADW39" s="1455"/>
      <c r="ADX39" s="1455"/>
      <c r="ADY39" s="1455"/>
      <c r="ADZ39" s="1455"/>
      <c r="AEA39" s="1455"/>
      <c r="AEB39" s="1455"/>
      <c r="AEC39" s="1455"/>
      <c r="AED39" s="1455"/>
      <c r="AEE39" s="1455"/>
      <c r="AEF39" s="1455"/>
      <c r="AEG39" s="1455"/>
      <c r="AEH39" s="1455"/>
      <c r="AEI39" s="1455"/>
      <c r="AEJ39" s="1455"/>
      <c r="AEK39" s="1455"/>
      <c r="AEL39" s="1455"/>
      <c r="AEM39" s="1455"/>
      <c r="AEN39" s="1455"/>
      <c r="AEO39" s="1455"/>
      <c r="AEP39" s="1455"/>
      <c r="AEQ39" s="1455"/>
      <c r="AER39" s="1455"/>
      <c r="AES39" s="1455"/>
      <c r="AET39" s="1455"/>
      <c r="AEU39" s="1455"/>
      <c r="AEV39" s="1455"/>
      <c r="AEW39" s="1455"/>
      <c r="AEX39" s="1455"/>
      <c r="AEY39" s="1455"/>
      <c r="AEZ39" s="1455"/>
      <c r="AFA39" s="1455"/>
      <c r="AFB39" s="1455"/>
      <c r="AFC39" s="1455"/>
      <c r="AFD39" s="1455"/>
      <c r="AFE39" s="1455"/>
      <c r="AFF39" s="1455"/>
      <c r="AFG39" s="1455"/>
      <c r="AFH39" s="1455"/>
      <c r="AFI39" s="1455"/>
      <c r="AFJ39" s="1455"/>
      <c r="AFK39" s="1455"/>
      <c r="AFL39" s="1455"/>
      <c r="AFM39" s="1455"/>
      <c r="AFN39" s="1455"/>
      <c r="AFO39" s="1455"/>
      <c r="AFP39" s="1455"/>
      <c r="AFQ39" s="1455"/>
      <c r="AFR39" s="1455"/>
      <c r="AFS39" s="1455"/>
      <c r="AFT39" s="1455"/>
      <c r="AFU39" s="1455"/>
      <c r="AFV39" s="1455"/>
      <c r="AFW39" s="1455"/>
      <c r="AFX39" s="1455"/>
      <c r="AFY39" s="1455"/>
      <c r="AFZ39" s="1455"/>
      <c r="AGA39" s="1455"/>
      <c r="AGB39" s="1455"/>
      <c r="AGC39" s="1455"/>
      <c r="AGD39" s="1455"/>
      <c r="AGE39" s="1455"/>
      <c r="AGF39" s="1455"/>
      <c r="AGG39" s="1455"/>
      <c r="AGH39" s="1455"/>
      <c r="AGI39" s="1455"/>
      <c r="AGJ39" s="1455"/>
      <c r="AGK39" s="1455"/>
      <c r="AGL39" s="1455"/>
      <c r="AGM39" s="1455"/>
      <c r="AGN39" s="1455"/>
      <c r="AGO39" s="1455"/>
      <c r="AGP39" s="1455"/>
      <c r="AGQ39" s="1455"/>
      <c r="AGR39" s="1455"/>
      <c r="AGS39" s="1455"/>
      <c r="AGT39" s="1455"/>
      <c r="AGU39" s="1455"/>
      <c r="AGV39" s="1455"/>
      <c r="AGW39" s="1455"/>
      <c r="AGX39" s="1455"/>
      <c r="AGY39" s="1455"/>
      <c r="AGZ39" s="1455"/>
      <c r="AHA39" s="1455"/>
      <c r="AHB39" s="1455"/>
      <c r="AHC39" s="1455"/>
      <c r="AHD39" s="1455"/>
      <c r="AHE39" s="1455"/>
      <c r="AHF39" s="1455"/>
      <c r="AHG39" s="1455"/>
      <c r="AHH39" s="1455"/>
      <c r="AHI39" s="1455"/>
      <c r="AHJ39" s="1455"/>
      <c r="AHK39" s="1455"/>
      <c r="AHL39" s="1455"/>
      <c r="AHM39" s="1455"/>
      <c r="AHN39" s="1455"/>
      <c r="AHO39" s="1455"/>
      <c r="AHP39" s="1455"/>
      <c r="AHQ39" s="1455"/>
      <c r="AHR39" s="1455"/>
      <c r="AHS39" s="1455"/>
      <c r="AHT39" s="1455"/>
      <c r="AHU39" s="1455"/>
      <c r="AHV39" s="1455"/>
      <c r="AHW39" s="1455"/>
      <c r="AHX39" s="1455"/>
      <c r="AHY39" s="1455"/>
      <c r="AHZ39" s="1455"/>
      <c r="AIA39" s="1455"/>
      <c r="AIB39" s="1455"/>
      <c r="AIC39" s="1455"/>
      <c r="AID39" s="1455"/>
      <c r="AIE39" s="1455"/>
      <c r="AIF39" s="1455"/>
      <c r="AIG39" s="1455"/>
      <c r="AIH39" s="1455"/>
      <c r="AII39" s="1455"/>
      <c r="AIJ39" s="1455"/>
      <c r="AIK39" s="1455"/>
      <c r="AIL39" s="1455"/>
      <c r="AIM39" s="1455"/>
      <c r="AIN39" s="1455"/>
      <c r="AIO39" s="1455"/>
      <c r="AIP39" s="1455"/>
      <c r="AIQ39" s="1455"/>
      <c r="AIR39" s="1455"/>
      <c r="AIS39" s="1455"/>
      <c r="AIT39" s="1455"/>
      <c r="AIU39" s="1455"/>
      <c r="AIV39" s="1455"/>
      <c r="AIW39" s="1455"/>
      <c r="AIX39" s="1455"/>
      <c r="AIY39" s="1455"/>
      <c r="AIZ39" s="1455"/>
      <c r="AJA39" s="1455"/>
      <c r="AJB39" s="1455"/>
      <c r="AJC39" s="1455"/>
      <c r="AJD39" s="1455"/>
      <c r="AJE39" s="1455"/>
      <c r="AJF39" s="1455"/>
      <c r="AJG39" s="1455"/>
      <c r="AJH39" s="1455"/>
      <c r="AJI39" s="1455"/>
      <c r="AJJ39" s="1455"/>
      <c r="AJK39" s="1455"/>
      <c r="AJL39" s="1455"/>
      <c r="AJM39" s="1455"/>
      <c r="AJN39" s="1455"/>
      <c r="AJO39" s="1455"/>
      <c r="AJP39" s="1455"/>
      <c r="AJQ39" s="1455"/>
      <c r="AJR39" s="1455"/>
      <c r="AJS39" s="1455"/>
      <c r="AJT39" s="1455"/>
      <c r="AJU39" s="1455"/>
      <c r="AJV39" s="1455"/>
      <c r="AJW39" s="1455"/>
      <c r="AJX39" s="1455"/>
      <c r="AJY39" s="1455"/>
      <c r="AJZ39" s="1455"/>
      <c r="AKA39" s="1455"/>
      <c r="AKB39" s="1455"/>
      <c r="AKC39" s="1455"/>
      <c r="AKD39" s="1455"/>
      <c r="AKE39" s="1455"/>
      <c r="AKF39" s="1455"/>
    </row>
    <row r="40" spans="1:968" s="685" customFormat="1">
      <c r="A40" s="707"/>
      <c r="B40" s="817" t="s">
        <v>82</v>
      </c>
      <c r="C40" s="817"/>
      <c r="D40" s="744"/>
      <c r="E40" s="744"/>
      <c r="F40" s="744"/>
      <c r="G40" s="711"/>
      <c r="H40" s="711"/>
      <c r="I40" s="711"/>
      <c r="J40" s="712"/>
      <c r="K40" s="714"/>
      <c r="L40" s="780">
        <v>550292</v>
      </c>
      <c r="M40" s="780">
        <f t="shared" si="14"/>
        <v>550292</v>
      </c>
      <c r="N40" s="714">
        <v>0</v>
      </c>
      <c r="O40" s="714">
        <f t="shared" si="12"/>
        <v>510474.95361781074</v>
      </c>
      <c r="P40" s="714">
        <f t="shared" si="13"/>
        <v>510474.95361781074</v>
      </c>
      <c r="Q40" s="705"/>
      <c r="R40" s="1380"/>
      <c r="S40" s="745"/>
      <c r="T40" s="745"/>
      <c r="U40" s="745"/>
      <c r="W40" s="1455"/>
      <c r="X40" s="1455"/>
      <c r="Y40" s="1455"/>
      <c r="Z40" s="1455"/>
      <c r="AA40" s="1455"/>
      <c r="AB40" s="1455"/>
      <c r="AC40" s="1455"/>
      <c r="AD40" s="1455"/>
      <c r="AE40" s="1455"/>
      <c r="AF40" s="1455"/>
      <c r="AG40" s="1455"/>
      <c r="AH40" s="1455"/>
      <c r="AI40" s="1455"/>
      <c r="AJ40" s="1455"/>
      <c r="AK40" s="1455"/>
      <c r="AL40" s="1455"/>
      <c r="AM40" s="1455"/>
      <c r="AN40" s="1455"/>
      <c r="AO40" s="1455"/>
      <c r="AP40" s="1455"/>
      <c r="AQ40" s="1455"/>
      <c r="AR40" s="1455"/>
      <c r="AS40" s="1455"/>
      <c r="AT40" s="1455"/>
      <c r="AU40" s="1455"/>
      <c r="AV40" s="1455"/>
      <c r="AW40" s="1455"/>
      <c r="AX40" s="1455"/>
      <c r="AY40" s="1455"/>
      <c r="AZ40" s="1455"/>
      <c r="BA40" s="1455"/>
      <c r="BB40" s="1455"/>
      <c r="BC40" s="1455"/>
      <c r="BD40" s="1455"/>
      <c r="BE40" s="1455"/>
      <c r="BF40" s="1455"/>
      <c r="BG40" s="1455"/>
      <c r="BH40" s="1455"/>
      <c r="BI40" s="1455"/>
      <c r="BJ40" s="1455"/>
      <c r="BK40" s="1455"/>
      <c r="BL40" s="1455"/>
      <c r="BM40" s="1455"/>
      <c r="BN40" s="1455"/>
      <c r="BO40" s="1455"/>
      <c r="BP40" s="1455"/>
      <c r="BQ40" s="1455"/>
      <c r="BR40" s="1455"/>
      <c r="BS40" s="1455"/>
      <c r="BT40" s="1455"/>
      <c r="BU40" s="1455"/>
      <c r="BV40" s="1455"/>
      <c r="BW40" s="1455"/>
      <c r="BX40" s="1455"/>
      <c r="BY40" s="1455"/>
      <c r="BZ40" s="1455"/>
      <c r="CA40" s="1455"/>
      <c r="CB40" s="1455"/>
      <c r="CC40" s="1455"/>
      <c r="CD40" s="1455"/>
      <c r="CE40" s="1455"/>
      <c r="CF40" s="1455"/>
      <c r="CG40" s="1455"/>
      <c r="CH40" s="1455"/>
      <c r="CI40" s="1455"/>
      <c r="CJ40" s="1455"/>
      <c r="CK40" s="1455"/>
      <c r="CL40" s="1455"/>
      <c r="CM40" s="1455"/>
      <c r="CN40" s="1455"/>
      <c r="CO40" s="1455"/>
      <c r="CP40" s="1455"/>
      <c r="CQ40" s="1455"/>
      <c r="CR40" s="1455"/>
      <c r="CS40" s="1455"/>
      <c r="CT40" s="1455"/>
      <c r="CU40" s="1455"/>
      <c r="CV40" s="1455"/>
      <c r="CW40" s="1455"/>
      <c r="CX40" s="1455"/>
      <c r="CY40" s="1455"/>
      <c r="CZ40" s="1455"/>
      <c r="DA40" s="1455"/>
      <c r="DB40" s="1455"/>
      <c r="DC40" s="1455"/>
      <c r="DD40" s="1455"/>
      <c r="DE40" s="1455"/>
      <c r="DF40" s="1455"/>
      <c r="DG40" s="1455"/>
      <c r="DH40" s="1455"/>
      <c r="DI40" s="1455"/>
      <c r="DJ40" s="1455"/>
      <c r="DK40" s="1455"/>
      <c r="DL40" s="1455"/>
      <c r="DM40" s="1455"/>
      <c r="DN40" s="1455"/>
      <c r="DO40" s="1455"/>
      <c r="DP40" s="1455"/>
      <c r="DQ40" s="1455"/>
      <c r="DR40" s="1455"/>
      <c r="DS40" s="1455"/>
      <c r="DT40" s="1455"/>
      <c r="DU40" s="1455"/>
      <c r="DV40" s="1455"/>
      <c r="DW40" s="1455"/>
      <c r="DX40" s="1455"/>
      <c r="DY40" s="1455"/>
      <c r="DZ40" s="1455"/>
      <c r="EA40" s="1455"/>
      <c r="EB40" s="1455"/>
      <c r="EC40" s="1455"/>
      <c r="ED40" s="1455"/>
      <c r="EE40" s="1455"/>
      <c r="EF40" s="1455"/>
      <c r="EG40" s="1455"/>
      <c r="EH40" s="1455"/>
      <c r="EI40" s="1455"/>
      <c r="EJ40" s="1455"/>
      <c r="EK40" s="1455"/>
      <c r="EL40" s="1455"/>
      <c r="EM40" s="1455"/>
      <c r="EN40" s="1455"/>
      <c r="EO40" s="1455"/>
      <c r="EP40" s="1455"/>
      <c r="EQ40" s="1455"/>
      <c r="ER40" s="1455"/>
      <c r="ES40" s="1455"/>
      <c r="ET40" s="1455"/>
      <c r="EU40" s="1455"/>
      <c r="EV40" s="1455"/>
      <c r="EW40" s="1455"/>
      <c r="EX40" s="1455"/>
      <c r="EY40" s="1455"/>
      <c r="EZ40" s="1455"/>
      <c r="FA40" s="1455"/>
      <c r="FB40" s="1455"/>
      <c r="FC40" s="1455"/>
      <c r="FD40" s="1455"/>
      <c r="FE40" s="1455"/>
      <c r="FF40" s="1455"/>
      <c r="FG40" s="1455"/>
      <c r="FH40" s="1455"/>
      <c r="FI40" s="1455"/>
      <c r="FJ40" s="1455"/>
      <c r="FK40" s="1455"/>
      <c r="FL40" s="1455"/>
      <c r="FM40" s="1455"/>
      <c r="FN40" s="1455"/>
      <c r="FO40" s="1455"/>
      <c r="FP40" s="1455"/>
      <c r="FQ40" s="1455"/>
      <c r="FR40" s="1455"/>
      <c r="FS40" s="1455"/>
      <c r="FT40" s="1455"/>
      <c r="FU40" s="1455"/>
      <c r="FV40" s="1455"/>
      <c r="FW40" s="1455"/>
      <c r="FX40" s="1455"/>
      <c r="FY40" s="1455"/>
      <c r="FZ40" s="1455"/>
      <c r="GA40" s="1455"/>
      <c r="GB40" s="1455"/>
      <c r="GC40" s="1455"/>
      <c r="GD40" s="1455"/>
      <c r="GE40" s="1455"/>
      <c r="GF40" s="1455"/>
      <c r="GG40" s="1455"/>
      <c r="GH40" s="1455"/>
      <c r="GI40" s="1455"/>
      <c r="GJ40" s="1455"/>
      <c r="GK40" s="1455"/>
      <c r="GL40" s="1455"/>
      <c r="GM40" s="1455"/>
      <c r="GN40" s="1455"/>
      <c r="GO40" s="1455"/>
      <c r="GP40" s="1455"/>
      <c r="GQ40" s="1455"/>
      <c r="GR40" s="1455"/>
      <c r="GS40" s="1455"/>
      <c r="GT40" s="1455"/>
      <c r="GU40" s="1455"/>
      <c r="GV40" s="1455"/>
      <c r="GW40" s="1455"/>
      <c r="GX40" s="1455"/>
      <c r="GY40" s="1455"/>
      <c r="GZ40" s="1455"/>
      <c r="HA40" s="1455"/>
      <c r="HB40" s="1455"/>
      <c r="HC40" s="1455"/>
      <c r="HD40" s="1455"/>
      <c r="HE40" s="1455"/>
      <c r="HF40" s="1455"/>
      <c r="HG40" s="1455"/>
      <c r="HH40" s="1455"/>
      <c r="HI40" s="1455"/>
      <c r="HJ40" s="1455"/>
      <c r="HK40" s="1455"/>
      <c r="HL40" s="1455"/>
      <c r="HM40" s="1455"/>
      <c r="HN40" s="1455"/>
      <c r="HO40" s="1455"/>
      <c r="HP40" s="1455"/>
      <c r="HQ40" s="1455"/>
      <c r="HR40" s="1455"/>
      <c r="HS40" s="1455"/>
      <c r="HT40" s="1455"/>
      <c r="HU40" s="1455"/>
      <c r="HV40" s="1455"/>
      <c r="HW40" s="1455"/>
      <c r="HX40" s="1455"/>
      <c r="HY40" s="1455"/>
      <c r="HZ40" s="1455"/>
      <c r="IA40" s="1455"/>
      <c r="IB40" s="1455"/>
      <c r="IC40" s="1455"/>
      <c r="ID40" s="1455"/>
      <c r="IE40" s="1455"/>
      <c r="IF40" s="1455"/>
      <c r="IG40" s="1455"/>
      <c r="IH40" s="1455"/>
      <c r="II40" s="1455"/>
      <c r="IJ40" s="1455"/>
      <c r="IK40" s="1455"/>
      <c r="IL40" s="1455"/>
      <c r="IM40" s="1455"/>
      <c r="IN40" s="1455"/>
      <c r="IO40" s="1455"/>
      <c r="IP40" s="1455"/>
      <c r="IQ40" s="1455"/>
      <c r="IR40" s="1455"/>
      <c r="IS40" s="1455"/>
      <c r="IT40" s="1455"/>
      <c r="IU40" s="1455"/>
      <c r="IV40" s="1455"/>
      <c r="IW40" s="1455"/>
      <c r="IX40" s="1455"/>
      <c r="IY40" s="1455"/>
      <c r="IZ40" s="1455"/>
      <c r="JA40" s="1455"/>
      <c r="JB40" s="1455"/>
      <c r="JC40" s="1455"/>
      <c r="JD40" s="1455"/>
      <c r="JE40" s="1455"/>
      <c r="JF40" s="1455"/>
      <c r="JG40" s="1455"/>
      <c r="JH40" s="1455"/>
      <c r="JI40" s="1455"/>
      <c r="JJ40" s="1455"/>
      <c r="JK40" s="1455"/>
      <c r="JL40" s="1455"/>
      <c r="JM40" s="1455"/>
      <c r="JN40" s="1455"/>
      <c r="JO40" s="1455"/>
      <c r="JP40" s="1455"/>
      <c r="JQ40" s="1455"/>
      <c r="JR40" s="1455"/>
      <c r="JS40" s="1455"/>
      <c r="JT40" s="1455"/>
      <c r="JU40" s="1455"/>
      <c r="JV40" s="1455"/>
      <c r="JW40" s="1455"/>
      <c r="JX40" s="1455"/>
      <c r="JY40" s="1455"/>
      <c r="JZ40" s="1455"/>
      <c r="KA40" s="1455"/>
      <c r="KB40" s="1455"/>
      <c r="KC40" s="1455"/>
      <c r="KD40" s="1455"/>
      <c r="KE40" s="1455"/>
      <c r="KF40" s="1455"/>
      <c r="KG40" s="1455"/>
      <c r="KH40" s="1455"/>
      <c r="KI40" s="1455"/>
      <c r="KJ40" s="1455"/>
      <c r="KK40" s="1455"/>
      <c r="KL40" s="1455"/>
      <c r="KM40" s="1455"/>
      <c r="KN40" s="1455"/>
      <c r="KO40" s="1455"/>
      <c r="KP40" s="1455"/>
      <c r="KQ40" s="1455"/>
      <c r="KR40" s="1455"/>
      <c r="KS40" s="1455"/>
      <c r="KT40" s="1455"/>
      <c r="KU40" s="1455"/>
      <c r="KV40" s="1455"/>
      <c r="KW40" s="1455"/>
      <c r="KX40" s="1455"/>
      <c r="KY40" s="1455"/>
      <c r="KZ40" s="1455"/>
      <c r="LA40" s="1455"/>
      <c r="LB40" s="1455"/>
      <c r="LC40" s="1455"/>
      <c r="LD40" s="1455"/>
      <c r="LE40" s="1455"/>
      <c r="LF40" s="1455"/>
      <c r="LG40" s="1455"/>
      <c r="LH40" s="1455"/>
      <c r="LI40" s="1455"/>
      <c r="LJ40" s="1455"/>
      <c r="LK40" s="1455"/>
      <c r="LL40" s="1455"/>
      <c r="LM40" s="1455"/>
      <c r="LN40" s="1455"/>
      <c r="LO40" s="1455"/>
      <c r="LP40" s="1455"/>
      <c r="LQ40" s="1455"/>
      <c r="LR40" s="1455"/>
      <c r="LS40" s="1455"/>
      <c r="LT40" s="1455"/>
      <c r="LU40" s="1455"/>
      <c r="LV40" s="1455"/>
      <c r="LW40" s="1455"/>
      <c r="LX40" s="1455"/>
      <c r="LY40" s="1455"/>
      <c r="LZ40" s="1455"/>
      <c r="MA40" s="1455"/>
      <c r="MB40" s="1455"/>
      <c r="MC40" s="1455"/>
      <c r="MD40" s="1455"/>
      <c r="ME40" s="1455"/>
      <c r="MF40" s="1455"/>
      <c r="MG40" s="1455"/>
      <c r="MH40" s="1455"/>
      <c r="MI40" s="1455"/>
      <c r="MJ40" s="1455"/>
      <c r="MK40" s="1455"/>
      <c r="ML40" s="1455"/>
      <c r="MM40" s="1455"/>
      <c r="MN40" s="1455"/>
      <c r="MO40" s="1455"/>
      <c r="MP40" s="1455"/>
      <c r="MQ40" s="1455"/>
      <c r="MR40" s="1455"/>
      <c r="MS40" s="1455"/>
      <c r="MT40" s="1455"/>
      <c r="MU40" s="1455"/>
      <c r="MV40" s="1455"/>
      <c r="MW40" s="1455"/>
      <c r="MX40" s="1455"/>
      <c r="MY40" s="1455"/>
      <c r="MZ40" s="1455"/>
      <c r="NA40" s="1455"/>
      <c r="NB40" s="1455"/>
      <c r="NC40" s="1455"/>
      <c r="ND40" s="1455"/>
      <c r="NE40" s="1455"/>
      <c r="NF40" s="1455"/>
      <c r="NG40" s="1455"/>
      <c r="NH40" s="1455"/>
      <c r="NI40" s="1455"/>
      <c r="NJ40" s="1455"/>
      <c r="NK40" s="1455"/>
      <c r="NL40" s="1455"/>
      <c r="NM40" s="1455"/>
      <c r="NN40" s="1455"/>
      <c r="NO40" s="1455"/>
      <c r="NP40" s="1455"/>
      <c r="NQ40" s="1455"/>
      <c r="NR40" s="1455"/>
      <c r="NS40" s="1455"/>
      <c r="NT40" s="1455"/>
      <c r="NU40" s="1455"/>
      <c r="NV40" s="1455"/>
      <c r="NW40" s="1455"/>
      <c r="NX40" s="1455"/>
      <c r="NY40" s="1455"/>
      <c r="NZ40" s="1455"/>
      <c r="OA40" s="1455"/>
      <c r="OB40" s="1455"/>
      <c r="OC40" s="1455"/>
      <c r="OD40" s="1455"/>
      <c r="OE40" s="1455"/>
      <c r="OF40" s="1455"/>
      <c r="OG40" s="1455"/>
      <c r="OH40" s="1455"/>
      <c r="OI40" s="1455"/>
      <c r="OJ40" s="1455"/>
      <c r="OK40" s="1455"/>
      <c r="OL40" s="1455"/>
      <c r="OM40" s="1455"/>
      <c r="ON40" s="1455"/>
      <c r="OO40" s="1455"/>
      <c r="OP40" s="1455"/>
      <c r="OQ40" s="1455"/>
      <c r="OR40" s="1455"/>
      <c r="OS40" s="1455"/>
      <c r="OT40" s="1455"/>
      <c r="OU40" s="1455"/>
      <c r="OV40" s="1455"/>
      <c r="OW40" s="1455"/>
      <c r="OX40" s="1455"/>
      <c r="OY40" s="1455"/>
      <c r="OZ40" s="1455"/>
      <c r="PA40" s="1455"/>
      <c r="PB40" s="1455"/>
      <c r="PC40" s="1455"/>
      <c r="PD40" s="1455"/>
      <c r="PE40" s="1455"/>
      <c r="PF40" s="1455"/>
      <c r="PG40" s="1455"/>
      <c r="PH40" s="1455"/>
      <c r="PI40" s="1455"/>
      <c r="PJ40" s="1455"/>
      <c r="PK40" s="1455"/>
      <c r="PL40" s="1455"/>
      <c r="PM40" s="1455"/>
      <c r="PN40" s="1455"/>
      <c r="PO40" s="1455"/>
      <c r="PP40" s="1455"/>
      <c r="PQ40" s="1455"/>
      <c r="PR40" s="1455"/>
      <c r="PS40" s="1455"/>
      <c r="PT40" s="1455"/>
      <c r="PU40" s="1455"/>
      <c r="PV40" s="1455"/>
      <c r="PW40" s="1455"/>
      <c r="PX40" s="1455"/>
      <c r="PY40" s="1455"/>
      <c r="PZ40" s="1455"/>
      <c r="QA40" s="1455"/>
      <c r="QB40" s="1455"/>
      <c r="QC40" s="1455"/>
      <c r="QD40" s="1455"/>
      <c r="QE40" s="1455"/>
      <c r="QF40" s="1455"/>
      <c r="QG40" s="1455"/>
      <c r="QH40" s="1455"/>
      <c r="QI40" s="1455"/>
      <c r="QJ40" s="1455"/>
      <c r="QK40" s="1455"/>
      <c r="QL40" s="1455"/>
      <c r="QM40" s="1455"/>
      <c r="QN40" s="1455"/>
      <c r="QO40" s="1455"/>
      <c r="QP40" s="1455"/>
      <c r="QQ40" s="1455"/>
      <c r="QR40" s="1455"/>
      <c r="QS40" s="1455"/>
      <c r="QT40" s="1455"/>
      <c r="QU40" s="1455"/>
      <c r="QV40" s="1455"/>
      <c r="QW40" s="1455"/>
      <c r="QX40" s="1455"/>
      <c r="QY40" s="1455"/>
      <c r="QZ40" s="1455"/>
      <c r="RA40" s="1455"/>
      <c r="RB40" s="1455"/>
      <c r="RC40" s="1455"/>
      <c r="RD40" s="1455"/>
      <c r="RE40" s="1455"/>
      <c r="RF40" s="1455"/>
      <c r="RG40" s="1455"/>
      <c r="RH40" s="1455"/>
      <c r="RI40" s="1455"/>
      <c r="RJ40" s="1455"/>
      <c r="RK40" s="1455"/>
      <c r="RL40" s="1455"/>
      <c r="RM40" s="1455"/>
      <c r="RN40" s="1455"/>
      <c r="RO40" s="1455"/>
      <c r="RP40" s="1455"/>
      <c r="RQ40" s="1455"/>
      <c r="RR40" s="1455"/>
      <c r="RS40" s="1455"/>
      <c r="RT40" s="1455"/>
      <c r="RU40" s="1455"/>
      <c r="RV40" s="1455"/>
      <c r="RW40" s="1455"/>
      <c r="RX40" s="1455"/>
      <c r="RY40" s="1455"/>
      <c r="RZ40" s="1455"/>
      <c r="SA40" s="1455"/>
      <c r="SB40" s="1455"/>
      <c r="SC40" s="1455"/>
      <c r="SD40" s="1455"/>
      <c r="SE40" s="1455"/>
      <c r="SF40" s="1455"/>
      <c r="SG40" s="1455"/>
      <c r="SH40" s="1455"/>
      <c r="SI40" s="1455"/>
      <c r="SJ40" s="1455"/>
      <c r="SK40" s="1455"/>
      <c r="SL40" s="1455"/>
      <c r="SM40" s="1455"/>
      <c r="SN40" s="1455"/>
      <c r="SO40" s="1455"/>
      <c r="SP40" s="1455"/>
      <c r="SQ40" s="1455"/>
      <c r="SR40" s="1455"/>
      <c r="SS40" s="1455"/>
      <c r="ST40" s="1455"/>
      <c r="SU40" s="1455"/>
      <c r="SV40" s="1455"/>
      <c r="SW40" s="1455"/>
      <c r="SX40" s="1455"/>
      <c r="SY40" s="1455"/>
      <c r="SZ40" s="1455"/>
      <c r="TA40" s="1455"/>
      <c r="TB40" s="1455"/>
      <c r="TC40" s="1455"/>
      <c r="TD40" s="1455"/>
      <c r="TE40" s="1455"/>
      <c r="TF40" s="1455"/>
      <c r="TG40" s="1455"/>
      <c r="TH40" s="1455"/>
      <c r="TI40" s="1455"/>
      <c r="TJ40" s="1455"/>
      <c r="TK40" s="1455"/>
      <c r="TL40" s="1455"/>
      <c r="TM40" s="1455"/>
      <c r="TN40" s="1455"/>
      <c r="TO40" s="1455"/>
      <c r="TP40" s="1455"/>
      <c r="TQ40" s="1455"/>
      <c r="TR40" s="1455"/>
      <c r="TS40" s="1455"/>
      <c r="TT40" s="1455"/>
      <c r="TU40" s="1455"/>
      <c r="TV40" s="1455"/>
      <c r="TW40" s="1455"/>
      <c r="TX40" s="1455"/>
      <c r="TY40" s="1455"/>
      <c r="TZ40" s="1455"/>
      <c r="UA40" s="1455"/>
      <c r="UB40" s="1455"/>
      <c r="UC40" s="1455"/>
      <c r="UD40" s="1455"/>
      <c r="UE40" s="1455"/>
      <c r="UF40" s="1455"/>
      <c r="UG40" s="1455"/>
      <c r="UH40" s="1455"/>
      <c r="UI40" s="1455"/>
      <c r="UJ40" s="1455"/>
      <c r="UK40" s="1455"/>
      <c r="UL40" s="1455"/>
      <c r="UM40" s="1455"/>
      <c r="UN40" s="1455"/>
      <c r="UO40" s="1455"/>
      <c r="UP40" s="1455"/>
      <c r="UQ40" s="1455"/>
      <c r="UR40" s="1455"/>
      <c r="US40" s="1455"/>
      <c r="UT40" s="1455"/>
      <c r="UU40" s="1455"/>
      <c r="UV40" s="1455"/>
      <c r="UW40" s="1455"/>
      <c r="UX40" s="1455"/>
      <c r="UY40" s="1455"/>
      <c r="UZ40" s="1455"/>
      <c r="VA40" s="1455"/>
      <c r="VB40" s="1455"/>
      <c r="VC40" s="1455"/>
      <c r="VD40" s="1455"/>
      <c r="VE40" s="1455"/>
      <c r="VF40" s="1455"/>
      <c r="VG40" s="1455"/>
      <c r="VH40" s="1455"/>
      <c r="VI40" s="1455"/>
      <c r="VJ40" s="1455"/>
      <c r="VK40" s="1455"/>
      <c r="VL40" s="1455"/>
      <c r="VM40" s="1455"/>
      <c r="VN40" s="1455"/>
      <c r="VO40" s="1455"/>
      <c r="VP40" s="1455"/>
      <c r="VQ40" s="1455"/>
      <c r="VR40" s="1455"/>
      <c r="VS40" s="1455"/>
      <c r="VT40" s="1455"/>
      <c r="VU40" s="1455"/>
      <c r="VV40" s="1455"/>
      <c r="VW40" s="1455"/>
      <c r="VX40" s="1455"/>
      <c r="VY40" s="1455"/>
      <c r="VZ40" s="1455"/>
      <c r="WA40" s="1455"/>
      <c r="WB40" s="1455"/>
      <c r="WC40" s="1455"/>
      <c r="WD40" s="1455"/>
      <c r="WE40" s="1455"/>
      <c r="WF40" s="1455"/>
      <c r="WG40" s="1455"/>
      <c r="WH40" s="1455"/>
      <c r="WI40" s="1455"/>
      <c r="WJ40" s="1455"/>
      <c r="WK40" s="1455"/>
      <c r="WL40" s="1455"/>
      <c r="WM40" s="1455"/>
      <c r="WN40" s="1455"/>
      <c r="WO40" s="1455"/>
      <c r="WP40" s="1455"/>
      <c r="WQ40" s="1455"/>
      <c r="WR40" s="1455"/>
      <c r="WS40" s="1455"/>
      <c r="WT40" s="1455"/>
      <c r="WU40" s="1455"/>
      <c r="WV40" s="1455"/>
      <c r="WW40" s="1455"/>
      <c r="WX40" s="1455"/>
      <c r="WY40" s="1455"/>
      <c r="WZ40" s="1455"/>
      <c r="XA40" s="1455"/>
      <c r="XB40" s="1455"/>
      <c r="XC40" s="1455"/>
      <c r="XD40" s="1455"/>
      <c r="XE40" s="1455"/>
      <c r="XF40" s="1455"/>
      <c r="XG40" s="1455"/>
      <c r="XH40" s="1455"/>
      <c r="XI40" s="1455"/>
      <c r="XJ40" s="1455"/>
      <c r="XK40" s="1455"/>
      <c r="XL40" s="1455"/>
      <c r="XM40" s="1455"/>
      <c r="XN40" s="1455"/>
      <c r="XO40" s="1455"/>
      <c r="XP40" s="1455"/>
      <c r="XQ40" s="1455"/>
      <c r="XR40" s="1455"/>
      <c r="XS40" s="1455"/>
      <c r="XT40" s="1455"/>
      <c r="XU40" s="1455"/>
      <c r="XV40" s="1455"/>
      <c r="XW40" s="1455"/>
      <c r="XX40" s="1455"/>
      <c r="XY40" s="1455"/>
      <c r="XZ40" s="1455"/>
      <c r="YA40" s="1455"/>
      <c r="YB40" s="1455"/>
      <c r="YC40" s="1455"/>
      <c r="YD40" s="1455"/>
      <c r="YE40" s="1455"/>
      <c r="YF40" s="1455"/>
      <c r="YG40" s="1455"/>
      <c r="YH40" s="1455"/>
      <c r="YI40" s="1455"/>
      <c r="YJ40" s="1455"/>
      <c r="YK40" s="1455"/>
      <c r="YL40" s="1455"/>
      <c r="YM40" s="1455"/>
      <c r="YN40" s="1455"/>
      <c r="YO40" s="1455"/>
      <c r="YP40" s="1455"/>
      <c r="YQ40" s="1455"/>
      <c r="YR40" s="1455"/>
      <c r="YS40" s="1455"/>
      <c r="YT40" s="1455"/>
      <c r="YU40" s="1455"/>
      <c r="YV40" s="1455"/>
      <c r="YW40" s="1455"/>
      <c r="YX40" s="1455"/>
      <c r="YY40" s="1455"/>
      <c r="YZ40" s="1455"/>
      <c r="ZA40" s="1455"/>
      <c r="ZB40" s="1455"/>
      <c r="ZC40" s="1455"/>
      <c r="ZD40" s="1455"/>
      <c r="ZE40" s="1455"/>
      <c r="ZF40" s="1455"/>
      <c r="ZG40" s="1455"/>
      <c r="ZH40" s="1455"/>
      <c r="ZI40" s="1455"/>
      <c r="ZJ40" s="1455"/>
      <c r="ZK40" s="1455"/>
      <c r="ZL40" s="1455"/>
      <c r="ZM40" s="1455"/>
      <c r="ZN40" s="1455"/>
      <c r="ZO40" s="1455"/>
      <c r="ZP40" s="1455"/>
      <c r="ZQ40" s="1455"/>
      <c r="ZR40" s="1455"/>
      <c r="ZS40" s="1455"/>
      <c r="ZT40" s="1455"/>
      <c r="ZU40" s="1455"/>
      <c r="ZV40" s="1455"/>
      <c r="ZW40" s="1455"/>
      <c r="ZX40" s="1455"/>
      <c r="ZY40" s="1455"/>
      <c r="ZZ40" s="1455"/>
      <c r="AAA40" s="1455"/>
      <c r="AAB40" s="1455"/>
      <c r="AAC40" s="1455"/>
      <c r="AAD40" s="1455"/>
      <c r="AAE40" s="1455"/>
      <c r="AAF40" s="1455"/>
      <c r="AAG40" s="1455"/>
      <c r="AAH40" s="1455"/>
      <c r="AAI40" s="1455"/>
      <c r="AAJ40" s="1455"/>
      <c r="AAK40" s="1455"/>
      <c r="AAL40" s="1455"/>
      <c r="AAM40" s="1455"/>
      <c r="AAN40" s="1455"/>
      <c r="AAO40" s="1455"/>
      <c r="AAP40" s="1455"/>
      <c r="AAQ40" s="1455"/>
      <c r="AAR40" s="1455"/>
      <c r="AAS40" s="1455"/>
      <c r="AAT40" s="1455"/>
      <c r="AAU40" s="1455"/>
      <c r="AAV40" s="1455"/>
      <c r="AAW40" s="1455"/>
      <c r="AAX40" s="1455"/>
      <c r="AAY40" s="1455"/>
      <c r="AAZ40" s="1455"/>
      <c r="ABA40" s="1455"/>
      <c r="ABB40" s="1455"/>
      <c r="ABC40" s="1455"/>
      <c r="ABD40" s="1455"/>
      <c r="ABE40" s="1455"/>
      <c r="ABF40" s="1455"/>
      <c r="ABG40" s="1455"/>
      <c r="ABH40" s="1455"/>
      <c r="ABI40" s="1455"/>
      <c r="ABJ40" s="1455"/>
      <c r="ABK40" s="1455"/>
      <c r="ABL40" s="1455"/>
      <c r="ABM40" s="1455"/>
      <c r="ABN40" s="1455"/>
      <c r="ABO40" s="1455"/>
      <c r="ABP40" s="1455"/>
      <c r="ABQ40" s="1455"/>
      <c r="ABR40" s="1455"/>
      <c r="ABS40" s="1455"/>
      <c r="ABT40" s="1455"/>
      <c r="ABU40" s="1455"/>
      <c r="ABV40" s="1455"/>
      <c r="ABW40" s="1455"/>
      <c r="ABX40" s="1455"/>
      <c r="ABY40" s="1455"/>
      <c r="ABZ40" s="1455"/>
      <c r="ACA40" s="1455"/>
      <c r="ACB40" s="1455"/>
      <c r="ACC40" s="1455"/>
      <c r="ACD40" s="1455"/>
      <c r="ACE40" s="1455"/>
      <c r="ACF40" s="1455"/>
      <c r="ACG40" s="1455"/>
      <c r="ACH40" s="1455"/>
      <c r="ACI40" s="1455"/>
      <c r="ACJ40" s="1455"/>
      <c r="ACK40" s="1455"/>
      <c r="ACL40" s="1455"/>
      <c r="ACM40" s="1455"/>
      <c r="ACN40" s="1455"/>
      <c r="ACO40" s="1455"/>
      <c r="ACP40" s="1455"/>
      <c r="ACQ40" s="1455"/>
      <c r="ACR40" s="1455"/>
      <c r="ACS40" s="1455"/>
      <c r="ACT40" s="1455"/>
      <c r="ACU40" s="1455"/>
      <c r="ACV40" s="1455"/>
      <c r="ACW40" s="1455"/>
      <c r="ACX40" s="1455"/>
      <c r="ACY40" s="1455"/>
      <c r="ACZ40" s="1455"/>
      <c r="ADA40" s="1455"/>
      <c r="ADB40" s="1455"/>
      <c r="ADC40" s="1455"/>
      <c r="ADD40" s="1455"/>
      <c r="ADE40" s="1455"/>
      <c r="ADF40" s="1455"/>
      <c r="ADG40" s="1455"/>
      <c r="ADH40" s="1455"/>
      <c r="ADI40" s="1455"/>
      <c r="ADJ40" s="1455"/>
      <c r="ADK40" s="1455"/>
      <c r="ADL40" s="1455"/>
      <c r="ADM40" s="1455"/>
      <c r="ADN40" s="1455"/>
      <c r="ADO40" s="1455"/>
      <c r="ADP40" s="1455"/>
      <c r="ADQ40" s="1455"/>
      <c r="ADR40" s="1455"/>
      <c r="ADS40" s="1455"/>
      <c r="ADT40" s="1455"/>
      <c r="ADU40" s="1455"/>
      <c r="ADV40" s="1455"/>
      <c r="ADW40" s="1455"/>
      <c r="ADX40" s="1455"/>
      <c r="ADY40" s="1455"/>
      <c r="ADZ40" s="1455"/>
      <c r="AEA40" s="1455"/>
      <c r="AEB40" s="1455"/>
      <c r="AEC40" s="1455"/>
      <c r="AED40" s="1455"/>
      <c r="AEE40" s="1455"/>
      <c r="AEF40" s="1455"/>
      <c r="AEG40" s="1455"/>
      <c r="AEH40" s="1455"/>
      <c r="AEI40" s="1455"/>
      <c r="AEJ40" s="1455"/>
      <c r="AEK40" s="1455"/>
      <c r="AEL40" s="1455"/>
      <c r="AEM40" s="1455"/>
      <c r="AEN40" s="1455"/>
      <c r="AEO40" s="1455"/>
      <c r="AEP40" s="1455"/>
      <c r="AEQ40" s="1455"/>
      <c r="AER40" s="1455"/>
      <c r="AES40" s="1455"/>
      <c r="AET40" s="1455"/>
      <c r="AEU40" s="1455"/>
      <c r="AEV40" s="1455"/>
      <c r="AEW40" s="1455"/>
      <c r="AEX40" s="1455"/>
      <c r="AEY40" s="1455"/>
      <c r="AEZ40" s="1455"/>
      <c r="AFA40" s="1455"/>
      <c r="AFB40" s="1455"/>
      <c r="AFC40" s="1455"/>
      <c r="AFD40" s="1455"/>
      <c r="AFE40" s="1455"/>
      <c r="AFF40" s="1455"/>
      <c r="AFG40" s="1455"/>
      <c r="AFH40" s="1455"/>
      <c r="AFI40" s="1455"/>
      <c r="AFJ40" s="1455"/>
      <c r="AFK40" s="1455"/>
      <c r="AFL40" s="1455"/>
      <c r="AFM40" s="1455"/>
      <c r="AFN40" s="1455"/>
      <c r="AFO40" s="1455"/>
      <c r="AFP40" s="1455"/>
      <c r="AFQ40" s="1455"/>
      <c r="AFR40" s="1455"/>
      <c r="AFS40" s="1455"/>
      <c r="AFT40" s="1455"/>
      <c r="AFU40" s="1455"/>
      <c r="AFV40" s="1455"/>
      <c r="AFW40" s="1455"/>
      <c r="AFX40" s="1455"/>
      <c r="AFY40" s="1455"/>
      <c r="AFZ40" s="1455"/>
      <c r="AGA40" s="1455"/>
      <c r="AGB40" s="1455"/>
      <c r="AGC40" s="1455"/>
      <c r="AGD40" s="1455"/>
      <c r="AGE40" s="1455"/>
      <c r="AGF40" s="1455"/>
      <c r="AGG40" s="1455"/>
      <c r="AGH40" s="1455"/>
      <c r="AGI40" s="1455"/>
      <c r="AGJ40" s="1455"/>
      <c r="AGK40" s="1455"/>
      <c r="AGL40" s="1455"/>
      <c r="AGM40" s="1455"/>
      <c r="AGN40" s="1455"/>
      <c r="AGO40" s="1455"/>
      <c r="AGP40" s="1455"/>
      <c r="AGQ40" s="1455"/>
      <c r="AGR40" s="1455"/>
      <c r="AGS40" s="1455"/>
      <c r="AGT40" s="1455"/>
      <c r="AGU40" s="1455"/>
      <c r="AGV40" s="1455"/>
      <c r="AGW40" s="1455"/>
      <c r="AGX40" s="1455"/>
      <c r="AGY40" s="1455"/>
      <c r="AGZ40" s="1455"/>
      <c r="AHA40" s="1455"/>
      <c r="AHB40" s="1455"/>
      <c r="AHC40" s="1455"/>
      <c r="AHD40" s="1455"/>
      <c r="AHE40" s="1455"/>
      <c r="AHF40" s="1455"/>
      <c r="AHG40" s="1455"/>
      <c r="AHH40" s="1455"/>
      <c r="AHI40" s="1455"/>
      <c r="AHJ40" s="1455"/>
      <c r="AHK40" s="1455"/>
      <c r="AHL40" s="1455"/>
      <c r="AHM40" s="1455"/>
      <c r="AHN40" s="1455"/>
      <c r="AHO40" s="1455"/>
      <c r="AHP40" s="1455"/>
      <c r="AHQ40" s="1455"/>
      <c r="AHR40" s="1455"/>
      <c r="AHS40" s="1455"/>
      <c r="AHT40" s="1455"/>
      <c r="AHU40" s="1455"/>
      <c r="AHV40" s="1455"/>
      <c r="AHW40" s="1455"/>
      <c r="AHX40" s="1455"/>
      <c r="AHY40" s="1455"/>
      <c r="AHZ40" s="1455"/>
      <c r="AIA40" s="1455"/>
      <c r="AIB40" s="1455"/>
      <c r="AIC40" s="1455"/>
      <c r="AID40" s="1455"/>
      <c r="AIE40" s="1455"/>
      <c r="AIF40" s="1455"/>
      <c r="AIG40" s="1455"/>
      <c r="AIH40" s="1455"/>
      <c r="AII40" s="1455"/>
      <c r="AIJ40" s="1455"/>
      <c r="AIK40" s="1455"/>
      <c r="AIL40" s="1455"/>
      <c r="AIM40" s="1455"/>
      <c r="AIN40" s="1455"/>
      <c r="AIO40" s="1455"/>
      <c r="AIP40" s="1455"/>
      <c r="AIQ40" s="1455"/>
      <c r="AIR40" s="1455"/>
      <c r="AIS40" s="1455"/>
      <c r="AIT40" s="1455"/>
      <c r="AIU40" s="1455"/>
      <c r="AIV40" s="1455"/>
      <c r="AIW40" s="1455"/>
      <c r="AIX40" s="1455"/>
      <c r="AIY40" s="1455"/>
      <c r="AIZ40" s="1455"/>
      <c r="AJA40" s="1455"/>
      <c r="AJB40" s="1455"/>
      <c r="AJC40" s="1455"/>
      <c r="AJD40" s="1455"/>
      <c r="AJE40" s="1455"/>
      <c r="AJF40" s="1455"/>
      <c r="AJG40" s="1455"/>
      <c r="AJH40" s="1455"/>
      <c r="AJI40" s="1455"/>
      <c r="AJJ40" s="1455"/>
      <c r="AJK40" s="1455"/>
      <c r="AJL40" s="1455"/>
      <c r="AJM40" s="1455"/>
      <c r="AJN40" s="1455"/>
      <c r="AJO40" s="1455"/>
      <c r="AJP40" s="1455"/>
      <c r="AJQ40" s="1455"/>
      <c r="AJR40" s="1455"/>
      <c r="AJS40" s="1455"/>
      <c r="AJT40" s="1455"/>
      <c r="AJU40" s="1455"/>
      <c r="AJV40" s="1455"/>
      <c r="AJW40" s="1455"/>
      <c r="AJX40" s="1455"/>
      <c r="AJY40" s="1455"/>
      <c r="AJZ40" s="1455"/>
      <c r="AKA40" s="1455"/>
      <c r="AKB40" s="1455"/>
      <c r="AKC40" s="1455"/>
      <c r="AKD40" s="1455"/>
      <c r="AKE40" s="1455"/>
      <c r="AKF40" s="1455"/>
    </row>
    <row r="41" spans="1:968" s="685" customFormat="1">
      <c r="A41" s="707"/>
      <c r="B41" s="778" t="s">
        <v>620</v>
      </c>
      <c r="C41" s="778"/>
      <c r="D41" s="744"/>
      <c r="E41" s="744"/>
      <c r="F41" s="744"/>
      <c r="G41" s="765"/>
      <c r="H41" s="711"/>
      <c r="I41" s="711"/>
      <c r="J41" s="712"/>
      <c r="K41" s="714"/>
      <c r="L41" s="780">
        <v>101356.53</v>
      </c>
      <c r="M41" s="780">
        <f t="shared" si="14"/>
        <v>101356.53</v>
      </c>
      <c r="N41" s="714">
        <v>0</v>
      </c>
      <c r="O41" s="714">
        <f t="shared" si="12"/>
        <v>94022.755102040814</v>
      </c>
      <c r="P41" s="714">
        <f t="shared" si="13"/>
        <v>94022.755102040814</v>
      </c>
      <c r="Q41" s="705"/>
      <c r="R41" s="1380"/>
      <c r="S41" s="745"/>
      <c r="T41" s="745"/>
      <c r="U41" s="745"/>
      <c r="W41" s="1455"/>
      <c r="X41" s="1455"/>
      <c r="Y41" s="1455"/>
      <c r="Z41" s="1455"/>
      <c r="AA41" s="1455"/>
      <c r="AB41" s="1455"/>
      <c r="AC41" s="1455"/>
      <c r="AD41" s="1455"/>
      <c r="AE41" s="1455"/>
      <c r="AF41" s="1455"/>
      <c r="AG41" s="1455"/>
      <c r="AH41" s="1455"/>
      <c r="AI41" s="1455"/>
      <c r="AJ41" s="1455"/>
      <c r="AK41" s="1455"/>
      <c r="AL41" s="1455"/>
      <c r="AM41" s="1455"/>
      <c r="AN41" s="1455"/>
      <c r="AO41" s="1455"/>
      <c r="AP41" s="1455"/>
      <c r="AQ41" s="1455"/>
      <c r="AR41" s="1455"/>
      <c r="AS41" s="1455"/>
      <c r="AT41" s="1455"/>
      <c r="AU41" s="1455"/>
      <c r="AV41" s="1455"/>
      <c r="AW41" s="1455"/>
      <c r="AX41" s="1455"/>
      <c r="AY41" s="1455"/>
      <c r="AZ41" s="1455"/>
      <c r="BA41" s="1455"/>
      <c r="BB41" s="1455"/>
      <c r="BC41" s="1455"/>
      <c r="BD41" s="1455"/>
      <c r="BE41" s="1455"/>
      <c r="BF41" s="1455"/>
      <c r="BG41" s="1455"/>
      <c r="BH41" s="1455"/>
      <c r="BI41" s="1455"/>
      <c r="BJ41" s="1455"/>
      <c r="BK41" s="1455"/>
      <c r="BL41" s="1455"/>
      <c r="BM41" s="1455"/>
      <c r="BN41" s="1455"/>
      <c r="BO41" s="1455"/>
      <c r="BP41" s="1455"/>
      <c r="BQ41" s="1455"/>
      <c r="BR41" s="1455"/>
      <c r="BS41" s="1455"/>
      <c r="BT41" s="1455"/>
      <c r="BU41" s="1455"/>
      <c r="BV41" s="1455"/>
      <c r="BW41" s="1455"/>
      <c r="BX41" s="1455"/>
      <c r="BY41" s="1455"/>
      <c r="BZ41" s="1455"/>
      <c r="CA41" s="1455"/>
      <c r="CB41" s="1455"/>
      <c r="CC41" s="1455"/>
      <c r="CD41" s="1455"/>
      <c r="CE41" s="1455"/>
      <c r="CF41" s="1455"/>
      <c r="CG41" s="1455"/>
      <c r="CH41" s="1455"/>
      <c r="CI41" s="1455"/>
      <c r="CJ41" s="1455"/>
      <c r="CK41" s="1455"/>
      <c r="CL41" s="1455"/>
      <c r="CM41" s="1455"/>
      <c r="CN41" s="1455"/>
      <c r="CO41" s="1455"/>
      <c r="CP41" s="1455"/>
      <c r="CQ41" s="1455"/>
      <c r="CR41" s="1455"/>
      <c r="CS41" s="1455"/>
      <c r="CT41" s="1455"/>
      <c r="CU41" s="1455"/>
      <c r="CV41" s="1455"/>
      <c r="CW41" s="1455"/>
      <c r="CX41" s="1455"/>
      <c r="CY41" s="1455"/>
      <c r="CZ41" s="1455"/>
      <c r="DA41" s="1455"/>
      <c r="DB41" s="1455"/>
      <c r="DC41" s="1455"/>
      <c r="DD41" s="1455"/>
      <c r="DE41" s="1455"/>
      <c r="DF41" s="1455"/>
      <c r="DG41" s="1455"/>
      <c r="DH41" s="1455"/>
      <c r="DI41" s="1455"/>
      <c r="DJ41" s="1455"/>
      <c r="DK41" s="1455"/>
      <c r="DL41" s="1455"/>
      <c r="DM41" s="1455"/>
      <c r="DN41" s="1455"/>
      <c r="DO41" s="1455"/>
      <c r="DP41" s="1455"/>
      <c r="DQ41" s="1455"/>
      <c r="DR41" s="1455"/>
      <c r="DS41" s="1455"/>
      <c r="DT41" s="1455"/>
      <c r="DU41" s="1455"/>
      <c r="DV41" s="1455"/>
      <c r="DW41" s="1455"/>
      <c r="DX41" s="1455"/>
      <c r="DY41" s="1455"/>
      <c r="DZ41" s="1455"/>
      <c r="EA41" s="1455"/>
      <c r="EB41" s="1455"/>
      <c r="EC41" s="1455"/>
      <c r="ED41" s="1455"/>
      <c r="EE41" s="1455"/>
      <c r="EF41" s="1455"/>
      <c r="EG41" s="1455"/>
      <c r="EH41" s="1455"/>
      <c r="EI41" s="1455"/>
      <c r="EJ41" s="1455"/>
      <c r="EK41" s="1455"/>
      <c r="EL41" s="1455"/>
      <c r="EM41" s="1455"/>
      <c r="EN41" s="1455"/>
      <c r="EO41" s="1455"/>
      <c r="EP41" s="1455"/>
      <c r="EQ41" s="1455"/>
      <c r="ER41" s="1455"/>
      <c r="ES41" s="1455"/>
      <c r="ET41" s="1455"/>
      <c r="EU41" s="1455"/>
      <c r="EV41" s="1455"/>
      <c r="EW41" s="1455"/>
      <c r="EX41" s="1455"/>
      <c r="EY41" s="1455"/>
      <c r="EZ41" s="1455"/>
      <c r="FA41" s="1455"/>
      <c r="FB41" s="1455"/>
      <c r="FC41" s="1455"/>
      <c r="FD41" s="1455"/>
      <c r="FE41" s="1455"/>
      <c r="FF41" s="1455"/>
      <c r="FG41" s="1455"/>
      <c r="FH41" s="1455"/>
      <c r="FI41" s="1455"/>
      <c r="FJ41" s="1455"/>
      <c r="FK41" s="1455"/>
      <c r="FL41" s="1455"/>
      <c r="FM41" s="1455"/>
      <c r="FN41" s="1455"/>
      <c r="FO41" s="1455"/>
      <c r="FP41" s="1455"/>
      <c r="FQ41" s="1455"/>
      <c r="FR41" s="1455"/>
      <c r="FS41" s="1455"/>
      <c r="FT41" s="1455"/>
      <c r="FU41" s="1455"/>
      <c r="FV41" s="1455"/>
      <c r="FW41" s="1455"/>
      <c r="FX41" s="1455"/>
      <c r="FY41" s="1455"/>
      <c r="FZ41" s="1455"/>
      <c r="GA41" s="1455"/>
      <c r="GB41" s="1455"/>
      <c r="GC41" s="1455"/>
      <c r="GD41" s="1455"/>
      <c r="GE41" s="1455"/>
      <c r="GF41" s="1455"/>
      <c r="GG41" s="1455"/>
      <c r="GH41" s="1455"/>
      <c r="GI41" s="1455"/>
      <c r="GJ41" s="1455"/>
      <c r="GK41" s="1455"/>
      <c r="GL41" s="1455"/>
      <c r="GM41" s="1455"/>
      <c r="GN41" s="1455"/>
      <c r="GO41" s="1455"/>
      <c r="GP41" s="1455"/>
      <c r="GQ41" s="1455"/>
      <c r="GR41" s="1455"/>
      <c r="GS41" s="1455"/>
      <c r="GT41" s="1455"/>
      <c r="GU41" s="1455"/>
      <c r="GV41" s="1455"/>
      <c r="GW41" s="1455"/>
      <c r="GX41" s="1455"/>
      <c r="GY41" s="1455"/>
      <c r="GZ41" s="1455"/>
      <c r="HA41" s="1455"/>
      <c r="HB41" s="1455"/>
      <c r="HC41" s="1455"/>
      <c r="HD41" s="1455"/>
      <c r="HE41" s="1455"/>
      <c r="HF41" s="1455"/>
      <c r="HG41" s="1455"/>
      <c r="HH41" s="1455"/>
      <c r="HI41" s="1455"/>
      <c r="HJ41" s="1455"/>
      <c r="HK41" s="1455"/>
      <c r="HL41" s="1455"/>
      <c r="HM41" s="1455"/>
      <c r="HN41" s="1455"/>
      <c r="HO41" s="1455"/>
      <c r="HP41" s="1455"/>
      <c r="HQ41" s="1455"/>
      <c r="HR41" s="1455"/>
      <c r="HS41" s="1455"/>
      <c r="HT41" s="1455"/>
      <c r="HU41" s="1455"/>
      <c r="HV41" s="1455"/>
      <c r="HW41" s="1455"/>
      <c r="HX41" s="1455"/>
      <c r="HY41" s="1455"/>
      <c r="HZ41" s="1455"/>
      <c r="IA41" s="1455"/>
      <c r="IB41" s="1455"/>
      <c r="IC41" s="1455"/>
      <c r="ID41" s="1455"/>
      <c r="IE41" s="1455"/>
      <c r="IF41" s="1455"/>
      <c r="IG41" s="1455"/>
      <c r="IH41" s="1455"/>
      <c r="II41" s="1455"/>
      <c r="IJ41" s="1455"/>
      <c r="IK41" s="1455"/>
      <c r="IL41" s="1455"/>
      <c r="IM41" s="1455"/>
      <c r="IN41" s="1455"/>
      <c r="IO41" s="1455"/>
      <c r="IP41" s="1455"/>
      <c r="IQ41" s="1455"/>
      <c r="IR41" s="1455"/>
      <c r="IS41" s="1455"/>
      <c r="IT41" s="1455"/>
      <c r="IU41" s="1455"/>
      <c r="IV41" s="1455"/>
      <c r="IW41" s="1455"/>
      <c r="IX41" s="1455"/>
      <c r="IY41" s="1455"/>
      <c r="IZ41" s="1455"/>
      <c r="JA41" s="1455"/>
      <c r="JB41" s="1455"/>
      <c r="JC41" s="1455"/>
      <c r="JD41" s="1455"/>
      <c r="JE41" s="1455"/>
      <c r="JF41" s="1455"/>
      <c r="JG41" s="1455"/>
      <c r="JH41" s="1455"/>
      <c r="JI41" s="1455"/>
      <c r="JJ41" s="1455"/>
      <c r="JK41" s="1455"/>
      <c r="JL41" s="1455"/>
      <c r="JM41" s="1455"/>
      <c r="JN41" s="1455"/>
      <c r="JO41" s="1455"/>
      <c r="JP41" s="1455"/>
      <c r="JQ41" s="1455"/>
      <c r="JR41" s="1455"/>
      <c r="JS41" s="1455"/>
      <c r="JT41" s="1455"/>
      <c r="JU41" s="1455"/>
      <c r="JV41" s="1455"/>
      <c r="JW41" s="1455"/>
      <c r="JX41" s="1455"/>
      <c r="JY41" s="1455"/>
      <c r="JZ41" s="1455"/>
      <c r="KA41" s="1455"/>
      <c r="KB41" s="1455"/>
      <c r="KC41" s="1455"/>
      <c r="KD41" s="1455"/>
      <c r="KE41" s="1455"/>
      <c r="KF41" s="1455"/>
      <c r="KG41" s="1455"/>
      <c r="KH41" s="1455"/>
      <c r="KI41" s="1455"/>
      <c r="KJ41" s="1455"/>
      <c r="KK41" s="1455"/>
      <c r="KL41" s="1455"/>
      <c r="KM41" s="1455"/>
      <c r="KN41" s="1455"/>
      <c r="KO41" s="1455"/>
      <c r="KP41" s="1455"/>
      <c r="KQ41" s="1455"/>
      <c r="KR41" s="1455"/>
      <c r="KS41" s="1455"/>
      <c r="KT41" s="1455"/>
      <c r="KU41" s="1455"/>
      <c r="KV41" s="1455"/>
      <c r="KW41" s="1455"/>
      <c r="KX41" s="1455"/>
      <c r="KY41" s="1455"/>
      <c r="KZ41" s="1455"/>
      <c r="LA41" s="1455"/>
      <c r="LB41" s="1455"/>
      <c r="LC41" s="1455"/>
      <c r="LD41" s="1455"/>
      <c r="LE41" s="1455"/>
      <c r="LF41" s="1455"/>
      <c r="LG41" s="1455"/>
      <c r="LH41" s="1455"/>
      <c r="LI41" s="1455"/>
      <c r="LJ41" s="1455"/>
      <c r="LK41" s="1455"/>
      <c r="LL41" s="1455"/>
      <c r="LM41" s="1455"/>
      <c r="LN41" s="1455"/>
      <c r="LO41" s="1455"/>
      <c r="LP41" s="1455"/>
      <c r="LQ41" s="1455"/>
      <c r="LR41" s="1455"/>
      <c r="LS41" s="1455"/>
      <c r="LT41" s="1455"/>
      <c r="LU41" s="1455"/>
      <c r="LV41" s="1455"/>
      <c r="LW41" s="1455"/>
      <c r="LX41" s="1455"/>
      <c r="LY41" s="1455"/>
      <c r="LZ41" s="1455"/>
      <c r="MA41" s="1455"/>
      <c r="MB41" s="1455"/>
      <c r="MC41" s="1455"/>
      <c r="MD41" s="1455"/>
      <c r="ME41" s="1455"/>
      <c r="MF41" s="1455"/>
      <c r="MG41" s="1455"/>
      <c r="MH41" s="1455"/>
      <c r="MI41" s="1455"/>
      <c r="MJ41" s="1455"/>
      <c r="MK41" s="1455"/>
      <c r="ML41" s="1455"/>
      <c r="MM41" s="1455"/>
      <c r="MN41" s="1455"/>
      <c r="MO41" s="1455"/>
      <c r="MP41" s="1455"/>
      <c r="MQ41" s="1455"/>
      <c r="MR41" s="1455"/>
      <c r="MS41" s="1455"/>
      <c r="MT41" s="1455"/>
      <c r="MU41" s="1455"/>
      <c r="MV41" s="1455"/>
      <c r="MW41" s="1455"/>
      <c r="MX41" s="1455"/>
      <c r="MY41" s="1455"/>
      <c r="MZ41" s="1455"/>
      <c r="NA41" s="1455"/>
      <c r="NB41" s="1455"/>
      <c r="NC41" s="1455"/>
      <c r="ND41" s="1455"/>
      <c r="NE41" s="1455"/>
      <c r="NF41" s="1455"/>
      <c r="NG41" s="1455"/>
      <c r="NH41" s="1455"/>
      <c r="NI41" s="1455"/>
      <c r="NJ41" s="1455"/>
      <c r="NK41" s="1455"/>
      <c r="NL41" s="1455"/>
      <c r="NM41" s="1455"/>
      <c r="NN41" s="1455"/>
      <c r="NO41" s="1455"/>
      <c r="NP41" s="1455"/>
      <c r="NQ41" s="1455"/>
      <c r="NR41" s="1455"/>
      <c r="NS41" s="1455"/>
      <c r="NT41" s="1455"/>
      <c r="NU41" s="1455"/>
      <c r="NV41" s="1455"/>
      <c r="NW41" s="1455"/>
      <c r="NX41" s="1455"/>
      <c r="NY41" s="1455"/>
      <c r="NZ41" s="1455"/>
      <c r="OA41" s="1455"/>
      <c r="OB41" s="1455"/>
      <c r="OC41" s="1455"/>
      <c r="OD41" s="1455"/>
      <c r="OE41" s="1455"/>
      <c r="OF41" s="1455"/>
      <c r="OG41" s="1455"/>
      <c r="OH41" s="1455"/>
      <c r="OI41" s="1455"/>
      <c r="OJ41" s="1455"/>
      <c r="OK41" s="1455"/>
      <c r="OL41" s="1455"/>
      <c r="OM41" s="1455"/>
      <c r="ON41" s="1455"/>
      <c r="OO41" s="1455"/>
      <c r="OP41" s="1455"/>
      <c r="OQ41" s="1455"/>
      <c r="OR41" s="1455"/>
      <c r="OS41" s="1455"/>
      <c r="OT41" s="1455"/>
      <c r="OU41" s="1455"/>
      <c r="OV41" s="1455"/>
      <c r="OW41" s="1455"/>
      <c r="OX41" s="1455"/>
      <c r="OY41" s="1455"/>
      <c r="OZ41" s="1455"/>
      <c r="PA41" s="1455"/>
      <c r="PB41" s="1455"/>
      <c r="PC41" s="1455"/>
      <c r="PD41" s="1455"/>
      <c r="PE41" s="1455"/>
      <c r="PF41" s="1455"/>
      <c r="PG41" s="1455"/>
      <c r="PH41" s="1455"/>
      <c r="PI41" s="1455"/>
      <c r="PJ41" s="1455"/>
      <c r="PK41" s="1455"/>
      <c r="PL41" s="1455"/>
      <c r="PM41" s="1455"/>
      <c r="PN41" s="1455"/>
      <c r="PO41" s="1455"/>
      <c r="PP41" s="1455"/>
      <c r="PQ41" s="1455"/>
      <c r="PR41" s="1455"/>
      <c r="PS41" s="1455"/>
      <c r="PT41" s="1455"/>
      <c r="PU41" s="1455"/>
      <c r="PV41" s="1455"/>
      <c r="PW41" s="1455"/>
      <c r="PX41" s="1455"/>
      <c r="PY41" s="1455"/>
      <c r="PZ41" s="1455"/>
      <c r="QA41" s="1455"/>
      <c r="QB41" s="1455"/>
      <c r="QC41" s="1455"/>
      <c r="QD41" s="1455"/>
      <c r="QE41" s="1455"/>
      <c r="QF41" s="1455"/>
      <c r="QG41" s="1455"/>
      <c r="QH41" s="1455"/>
      <c r="QI41" s="1455"/>
      <c r="QJ41" s="1455"/>
      <c r="QK41" s="1455"/>
      <c r="QL41" s="1455"/>
      <c r="QM41" s="1455"/>
      <c r="QN41" s="1455"/>
      <c r="QO41" s="1455"/>
      <c r="QP41" s="1455"/>
      <c r="QQ41" s="1455"/>
      <c r="QR41" s="1455"/>
      <c r="QS41" s="1455"/>
      <c r="QT41" s="1455"/>
      <c r="QU41" s="1455"/>
      <c r="QV41" s="1455"/>
      <c r="QW41" s="1455"/>
      <c r="QX41" s="1455"/>
      <c r="QY41" s="1455"/>
      <c r="QZ41" s="1455"/>
      <c r="RA41" s="1455"/>
      <c r="RB41" s="1455"/>
      <c r="RC41" s="1455"/>
      <c r="RD41" s="1455"/>
      <c r="RE41" s="1455"/>
      <c r="RF41" s="1455"/>
      <c r="RG41" s="1455"/>
      <c r="RH41" s="1455"/>
      <c r="RI41" s="1455"/>
      <c r="RJ41" s="1455"/>
      <c r="RK41" s="1455"/>
      <c r="RL41" s="1455"/>
      <c r="RM41" s="1455"/>
      <c r="RN41" s="1455"/>
      <c r="RO41" s="1455"/>
      <c r="RP41" s="1455"/>
      <c r="RQ41" s="1455"/>
      <c r="RR41" s="1455"/>
      <c r="RS41" s="1455"/>
      <c r="RT41" s="1455"/>
      <c r="RU41" s="1455"/>
      <c r="RV41" s="1455"/>
      <c r="RW41" s="1455"/>
      <c r="RX41" s="1455"/>
      <c r="RY41" s="1455"/>
      <c r="RZ41" s="1455"/>
      <c r="SA41" s="1455"/>
      <c r="SB41" s="1455"/>
      <c r="SC41" s="1455"/>
      <c r="SD41" s="1455"/>
      <c r="SE41" s="1455"/>
      <c r="SF41" s="1455"/>
      <c r="SG41" s="1455"/>
      <c r="SH41" s="1455"/>
      <c r="SI41" s="1455"/>
      <c r="SJ41" s="1455"/>
      <c r="SK41" s="1455"/>
      <c r="SL41" s="1455"/>
      <c r="SM41" s="1455"/>
      <c r="SN41" s="1455"/>
      <c r="SO41" s="1455"/>
      <c r="SP41" s="1455"/>
      <c r="SQ41" s="1455"/>
      <c r="SR41" s="1455"/>
      <c r="SS41" s="1455"/>
      <c r="ST41" s="1455"/>
      <c r="SU41" s="1455"/>
      <c r="SV41" s="1455"/>
      <c r="SW41" s="1455"/>
      <c r="SX41" s="1455"/>
      <c r="SY41" s="1455"/>
      <c r="SZ41" s="1455"/>
      <c r="TA41" s="1455"/>
      <c r="TB41" s="1455"/>
      <c r="TC41" s="1455"/>
      <c r="TD41" s="1455"/>
      <c r="TE41" s="1455"/>
      <c r="TF41" s="1455"/>
      <c r="TG41" s="1455"/>
      <c r="TH41" s="1455"/>
      <c r="TI41" s="1455"/>
      <c r="TJ41" s="1455"/>
      <c r="TK41" s="1455"/>
      <c r="TL41" s="1455"/>
      <c r="TM41" s="1455"/>
      <c r="TN41" s="1455"/>
      <c r="TO41" s="1455"/>
      <c r="TP41" s="1455"/>
      <c r="TQ41" s="1455"/>
      <c r="TR41" s="1455"/>
      <c r="TS41" s="1455"/>
      <c r="TT41" s="1455"/>
      <c r="TU41" s="1455"/>
      <c r="TV41" s="1455"/>
      <c r="TW41" s="1455"/>
      <c r="TX41" s="1455"/>
      <c r="TY41" s="1455"/>
      <c r="TZ41" s="1455"/>
      <c r="UA41" s="1455"/>
      <c r="UB41" s="1455"/>
      <c r="UC41" s="1455"/>
      <c r="UD41" s="1455"/>
      <c r="UE41" s="1455"/>
      <c r="UF41" s="1455"/>
      <c r="UG41" s="1455"/>
      <c r="UH41" s="1455"/>
      <c r="UI41" s="1455"/>
      <c r="UJ41" s="1455"/>
      <c r="UK41" s="1455"/>
      <c r="UL41" s="1455"/>
      <c r="UM41" s="1455"/>
      <c r="UN41" s="1455"/>
      <c r="UO41" s="1455"/>
      <c r="UP41" s="1455"/>
      <c r="UQ41" s="1455"/>
      <c r="UR41" s="1455"/>
      <c r="US41" s="1455"/>
      <c r="UT41" s="1455"/>
      <c r="UU41" s="1455"/>
      <c r="UV41" s="1455"/>
      <c r="UW41" s="1455"/>
      <c r="UX41" s="1455"/>
      <c r="UY41" s="1455"/>
      <c r="UZ41" s="1455"/>
      <c r="VA41" s="1455"/>
      <c r="VB41" s="1455"/>
      <c r="VC41" s="1455"/>
      <c r="VD41" s="1455"/>
      <c r="VE41" s="1455"/>
      <c r="VF41" s="1455"/>
      <c r="VG41" s="1455"/>
      <c r="VH41" s="1455"/>
      <c r="VI41" s="1455"/>
      <c r="VJ41" s="1455"/>
      <c r="VK41" s="1455"/>
      <c r="VL41" s="1455"/>
      <c r="VM41" s="1455"/>
      <c r="VN41" s="1455"/>
      <c r="VO41" s="1455"/>
      <c r="VP41" s="1455"/>
      <c r="VQ41" s="1455"/>
      <c r="VR41" s="1455"/>
      <c r="VS41" s="1455"/>
      <c r="VT41" s="1455"/>
      <c r="VU41" s="1455"/>
      <c r="VV41" s="1455"/>
      <c r="VW41" s="1455"/>
      <c r="VX41" s="1455"/>
      <c r="VY41" s="1455"/>
      <c r="VZ41" s="1455"/>
      <c r="WA41" s="1455"/>
      <c r="WB41" s="1455"/>
      <c r="WC41" s="1455"/>
      <c r="WD41" s="1455"/>
      <c r="WE41" s="1455"/>
      <c r="WF41" s="1455"/>
      <c r="WG41" s="1455"/>
      <c r="WH41" s="1455"/>
      <c r="WI41" s="1455"/>
      <c r="WJ41" s="1455"/>
      <c r="WK41" s="1455"/>
      <c r="WL41" s="1455"/>
      <c r="WM41" s="1455"/>
      <c r="WN41" s="1455"/>
      <c r="WO41" s="1455"/>
      <c r="WP41" s="1455"/>
      <c r="WQ41" s="1455"/>
      <c r="WR41" s="1455"/>
      <c r="WS41" s="1455"/>
      <c r="WT41" s="1455"/>
      <c r="WU41" s="1455"/>
      <c r="WV41" s="1455"/>
      <c r="WW41" s="1455"/>
      <c r="WX41" s="1455"/>
      <c r="WY41" s="1455"/>
      <c r="WZ41" s="1455"/>
      <c r="XA41" s="1455"/>
      <c r="XB41" s="1455"/>
      <c r="XC41" s="1455"/>
      <c r="XD41" s="1455"/>
      <c r="XE41" s="1455"/>
      <c r="XF41" s="1455"/>
      <c r="XG41" s="1455"/>
      <c r="XH41" s="1455"/>
      <c r="XI41" s="1455"/>
      <c r="XJ41" s="1455"/>
      <c r="XK41" s="1455"/>
      <c r="XL41" s="1455"/>
      <c r="XM41" s="1455"/>
      <c r="XN41" s="1455"/>
      <c r="XO41" s="1455"/>
      <c r="XP41" s="1455"/>
      <c r="XQ41" s="1455"/>
      <c r="XR41" s="1455"/>
      <c r="XS41" s="1455"/>
      <c r="XT41" s="1455"/>
      <c r="XU41" s="1455"/>
      <c r="XV41" s="1455"/>
      <c r="XW41" s="1455"/>
      <c r="XX41" s="1455"/>
      <c r="XY41" s="1455"/>
      <c r="XZ41" s="1455"/>
      <c r="YA41" s="1455"/>
      <c r="YB41" s="1455"/>
      <c r="YC41" s="1455"/>
      <c r="YD41" s="1455"/>
      <c r="YE41" s="1455"/>
      <c r="YF41" s="1455"/>
      <c r="YG41" s="1455"/>
      <c r="YH41" s="1455"/>
      <c r="YI41" s="1455"/>
      <c r="YJ41" s="1455"/>
      <c r="YK41" s="1455"/>
      <c r="YL41" s="1455"/>
      <c r="YM41" s="1455"/>
      <c r="YN41" s="1455"/>
      <c r="YO41" s="1455"/>
      <c r="YP41" s="1455"/>
      <c r="YQ41" s="1455"/>
      <c r="YR41" s="1455"/>
      <c r="YS41" s="1455"/>
      <c r="YT41" s="1455"/>
      <c r="YU41" s="1455"/>
      <c r="YV41" s="1455"/>
      <c r="YW41" s="1455"/>
      <c r="YX41" s="1455"/>
      <c r="YY41" s="1455"/>
      <c r="YZ41" s="1455"/>
      <c r="ZA41" s="1455"/>
      <c r="ZB41" s="1455"/>
      <c r="ZC41" s="1455"/>
      <c r="ZD41" s="1455"/>
      <c r="ZE41" s="1455"/>
      <c r="ZF41" s="1455"/>
      <c r="ZG41" s="1455"/>
      <c r="ZH41" s="1455"/>
      <c r="ZI41" s="1455"/>
      <c r="ZJ41" s="1455"/>
      <c r="ZK41" s="1455"/>
      <c r="ZL41" s="1455"/>
      <c r="ZM41" s="1455"/>
      <c r="ZN41" s="1455"/>
      <c r="ZO41" s="1455"/>
      <c r="ZP41" s="1455"/>
      <c r="ZQ41" s="1455"/>
      <c r="ZR41" s="1455"/>
      <c r="ZS41" s="1455"/>
      <c r="ZT41" s="1455"/>
      <c r="ZU41" s="1455"/>
      <c r="ZV41" s="1455"/>
      <c r="ZW41" s="1455"/>
      <c r="ZX41" s="1455"/>
      <c r="ZY41" s="1455"/>
      <c r="ZZ41" s="1455"/>
      <c r="AAA41" s="1455"/>
      <c r="AAB41" s="1455"/>
      <c r="AAC41" s="1455"/>
      <c r="AAD41" s="1455"/>
      <c r="AAE41" s="1455"/>
      <c r="AAF41" s="1455"/>
      <c r="AAG41" s="1455"/>
      <c r="AAH41" s="1455"/>
      <c r="AAI41" s="1455"/>
      <c r="AAJ41" s="1455"/>
      <c r="AAK41" s="1455"/>
      <c r="AAL41" s="1455"/>
      <c r="AAM41" s="1455"/>
      <c r="AAN41" s="1455"/>
      <c r="AAO41" s="1455"/>
      <c r="AAP41" s="1455"/>
      <c r="AAQ41" s="1455"/>
      <c r="AAR41" s="1455"/>
      <c r="AAS41" s="1455"/>
      <c r="AAT41" s="1455"/>
      <c r="AAU41" s="1455"/>
      <c r="AAV41" s="1455"/>
      <c r="AAW41" s="1455"/>
      <c r="AAX41" s="1455"/>
      <c r="AAY41" s="1455"/>
      <c r="AAZ41" s="1455"/>
      <c r="ABA41" s="1455"/>
      <c r="ABB41" s="1455"/>
      <c r="ABC41" s="1455"/>
      <c r="ABD41" s="1455"/>
      <c r="ABE41" s="1455"/>
      <c r="ABF41" s="1455"/>
      <c r="ABG41" s="1455"/>
      <c r="ABH41" s="1455"/>
      <c r="ABI41" s="1455"/>
      <c r="ABJ41" s="1455"/>
      <c r="ABK41" s="1455"/>
      <c r="ABL41" s="1455"/>
      <c r="ABM41" s="1455"/>
      <c r="ABN41" s="1455"/>
      <c r="ABO41" s="1455"/>
      <c r="ABP41" s="1455"/>
      <c r="ABQ41" s="1455"/>
      <c r="ABR41" s="1455"/>
      <c r="ABS41" s="1455"/>
      <c r="ABT41" s="1455"/>
      <c r="ABU41" s="1455"/>
      <c r="ABV41" s="1455"/>
      <c r="ABW41" s="1455"/>
      <c r="ABX41" s="1455"/>
      <c r="ABY41" s="1455"/>
      <c r="ABZ41" s="1455"/>
      <c r="ACA41" s="1455"/>
      <c r="ACB41" s="1455"/>
      <c r="ACC41" s="1455"/>
      <c r="ACD41" s="1455"/>
      <c r="ACE41" s="1455"/>
      <c r="ACF41" s="1455"/>
      <c r="ACG41" s="1455"/>
      <c r="ACH41" s="1455"/>
      <c r="ACI41" s="1455"/>
      <c r="ACJ41" s="1455"/>
      <c r="ACK41" s="1455"/>
      <c r="ACL41" s="1455"/>
      <c r="ACM41" s="1455"/>
      <c r="ACN41" s="1455"/>
      <c r="ACO41" s="1455"/>
      <c r="ACP41" s="1455"/>
      <c r="ACQ41" s="1455"/>
      <c r="ACR41" s="1455"/>
      <c r="ACS41" s="1455"/>
      <c r="ACT41" s="1455"/>
      <c r="ACU41" s="1455"/>
      <c r="ACV41" s="1455"/>
      <c r="ACW41" s="1455"/>
      <c r="ACX41" s="1455"/>
      <c r="ACY41" s="1455"/>
      <c r="ACZ41" s="1455"/>
      <c r="ADA41" s="1455"/>
      <c r="ADB41" s="1455"/>
      <c r="ADC41" s="1455"/>
      <c r="ADD41" s="1455"/>
      <c r="ADE41" s="1455"/>
      <c r="ADF41" s="1455"/>
      <c r="ADG41" s="1455"/>
      <c r="ADH41" s="1455"/>
      <c r="ADI41" s="1455"/>
      <c r="ADJ41" s="1455"/>
      <c r="ADK41" s="1455"/>
      <c r="ADL41" s="1455"/>
      <c r="ADM41" s="1455"/>
      <c r="ADN41" s="1455"/>
      <c r="ADO41" s="1455"/>
      <c r="ADP41" s="1455"/>
      <c r="ADQ41" s="1455"/>
      <c r="ADR41" s="1455"/>
      <c r="ADS41" s="1455"/>
      <c r="ADT41" s="1455"/>
      <c r="ADU41" s="1455"/>
      <c r="ADV41" s="1455"/>
      <c r="ADW41" s="1455"/>
      <c r="ADX41" s="1455"/>
      <c r="ADY41" s="1455"/>
      <c r="ADZ41" s="1455"/>
      <c r="AEA41" s="1455"/>
      <c r="AEB41" s="1455"/>
      <c r="AEC41" s="1455"/>
      <c r="AED41" s="1455"/>
      <c r="AEE41" s="1455"/>
      <c r="AEF41" s="1455"/>
      <c r="AEG41" s="1455"/>
      <c r="AEH41" s="1455"/>
      <c r="AEI41" s="1455"/>
      <c r="AEJ41" s="1455"/>
      <c r="AEK41" s="1455"/>
      <c r="AEL41" s="1455"/>
      <c r="AEM41" s="1455"/>
      <c r="AEN41" s="1455"/>
      <c r="AEO41" s="1455"/>
      <c r="AEP41" s="1455"/>
      <c r="AEQ41" s="1455"/>
      <c r="AER41" s="1455"/>
      <c r="AES41" s="1455"/>
      <c r="AET41" s="1455"/>
      <c r="AEU41" s="1455"/>
      <c r="AEV41" s="1455"/>
      <c r="AEW41" s="1455"/>
      <c r="AEX41" s="1455"/>
      <c r="AEY41" s="1455"/>
      <c r="AEZ41" s="1455"/>
      <c r="AFA41" s="1455"/>
      <c r="AFB41" s="1455"/>
      <c r="AFC41" s="1455"/>
      <c r="AFD41" s="1455"/>
      <c r="AFE41" s="1455"/>
      <c r="AFF41" s="1455"/>
      <c r="AFG41" s="1455"/>
      <c r="AFH41" s="1455"/>
      <c r="AFI41" s="1455"/>
      <c r="AFJ41" s="1455"/>
      <c r="AFK41" s="1455"/>
      <c r="AFL41" s="1455"/>
      <c r="AFM41" s="1455"/>
      <c r="AFN41" s="1455"/>
      <c r="AFO41" s="1455"/>
      <c r="AFP41" s="1455"/>
      <c r="AFQ41" s="1455"/>
      <c r="AFR41" s="1455"/>
      <c r="AFS41" s="1455"/>
      <c r="AFT41" s="1455"/>
      <c r="AFU41" s="1455"/>
      <c r="AFV41" s="1455"/>
      <c r="AFW41" s="1455"/>
      <c r="AFX41" s="1455"/>
      <c r="AFY41" s="1455"/>
      <c r="AFZ41" s="1455"/>
      <c r="AGA41" s="1455"/>
      <c r="AGB41" s="1455"/>
      <c r="AGC41" s="1455"/>
      <c r="AGD41" s="1455"/>
      <c r="AGE41" s="1455"/>
      <c r="AGF41" s="1455"/>
      <c r="AGG41" s="1455"/>
      <c r="AGH41" s="1455"/>
      <c r="AGI41" s="1455"/>
      <c r="AGJ41" s="1455"/>
      <c r="AGK41" s="1455"/>
      <c r="AGL41" s="1455"/>
      <c r="AGM41" s="1455"/>
      <c r="AGN41" s="1455"/>
      <c r="AGO41" s="1455"/>
      <c r="AGP41" s="1455"/>
      <c r="AGQ41" s="1455"/>
      <c r="AGR41" s="1455"/>
      <c r="AGS41" s="1455"/>
      <c r="AGT41" s="1455"/>
      <c r="AGU41" s="1455"/>
      <c r="AGV41" s="1455"/>
      <c r="AGW41" s="1455"/>
      <c r="AGX41" s="1455"/>
      <c r="AGY41" s="1455"/>
      <c r="AGZ41" s="1455"/>
      <c r="AHA41" s="1455"/>
      <c r="AHB41" s="1455"/>
      <c r="AHC41" s="1455"/>
      <c r="AHD41" s="1455"/>
      <c r="AHE41" s="1455"/>
      <c r="AHF41" s="1455"/>
      <c r="AHG41" s="1455"/>
      <c r="AHH41" s="1455"/>
      <c r="AHI41" s="1455"/>
      <c r="AHJ41" s="1455"/>
      <c r="AHK41" s="1455"/>
      <c r="AHL41" s="1455"/>
      <c r="AHM41" s="1455"/>
      <c r="AHN41" s="1455"/>
      <c r="AHO41" s="1455"/>
      <c r="AHP41" s="1455"/>
      <c r="AHQ41" s="1455"/>
      <c r="AHR41" s="1455"/>
      <c r="AHS41" s="1455"/>
      <c r="AHT41" s="1455"/>
      <c r="AHU41" s="1455"/>
      <c r="AHV41" s="1455"/>
      <c r="AHW41" s="1455"/>
      <c r="AHX41" s="1455"/>
      <c r="AHY41" s="1455"/>
      <c r="AHZ41" s="1455"/>
      <c r="AIA41" s="1455"/>
      <c r="AIB41" s="1455"/>
      <c r="AIC41" s="1455"/>
      <c r="AID41" s="1455"/>
      <c r="AIE41" s="1455"/>
      <c r="AIF41" s="1455"/>
      <c r="AIG41" s="1455"/>
      <c r="AIH41" s="1455"/>
      <c r="AII41" s="1455"/>
      <c r="AIJ41" s="1455"/>
      <c r="AIK41" s="1455"/>
      <c r="AIL41" s="1455"/>
      <c r="AIM41" s="1455"/>
      <c r="AIN41" s="1455"/>
      <c r="AIO41" s="1455"/>
      <c r="AIP41" s="1455"/>
      <c r="AIQ41" s="1455"/>
      <c r="AIR41" s="1455"/>
      <c r="AIS41" s="1455"/>
      <c r="AIT41" s="1455"/>
      <c r="AIU41" s="1455"/>
      <c r="AIV41" s="1455"/>
      <c r="AIW41" s="1455"/>
      <c r="AIX41" s="1455"/>
      <c r="AIY41" s="1455"/>
      <c r="AIZ41" s="1455"/>
      <c r="AJA41" s="1455"/>
      <c r="AJB41" s="1455"/>
      <c r="AJC41" s="1455"/>
      <c r="AJD41" s="1455"/>
      <c r="AJE41" s="1455"/>
      <c r="AJF41" s="1455"/>
      <c r="AJG41" s="1455"/>
      <c r="AJH41" s="1455"/>
      <c r="AJI41" s="1455"/>
      <c r="AJJ41" s="1455"/>
      <c r="AJK41" s="1455"/>
      <c r="AJL41" s="1455"/>
      <c r="AJM41" s="1455"/>
      <c r="AJN41" s="1455"/>
      <c r="AJO41" s="1455"/>
      <c r="AJP41" s="1455"/>
      <c r="AJQ41" s="1455"/>
      <c r="AJR41" s="1455"/>
      <c r="AJS41" s="1455"/>
      <c r="AJT41" s="1455"/>
      <c r="AJU41" s="1455"/>
      <c r="AJV41" s="1455"/>
      <c r="AJW41" s="1455"/>
      <c r="AJX41" s="1455"/>
      <c r="AJY41" s="1455"/>
      <c r="AJZ41" s="1455"/>
      <c r="AKA41" s="1455"/>
      <c r="AKB41" s="1455"/>
      <c r="AKC41" s="1455"/>
      <c r="AKD41" s="1455"/>
      <c r="AKE41" s="1455"/>
      <c r="AKF41" s="1455"/>
    </row>
    <row r="42" spans="1:968" s="685" customFormat="1">
      <c r="A42" s="707"/>
      <c r="B42" s="729" t="s">
        <v>83</v>
      </c>
      <c r="C42" s="729"/>
      <c r="D42" s="744"/>
      <c r="E42" s="744"/>
      <c r="F42" s="744"/>
      <c r="G42" s="765"/>
      <c r="H42" s="711"/>
      <c r="I42" s="711"/>
      <c r="J42" s="712"/>
      <c r="K42" s="714"/>
      <c r="L42" s="777">
        <v>53276.25</v>
      </c>
      <c r="M42" s="777">
        <f t="shared" si="14"/>
        <v>53276.25</v>
      </c>
      <c r="N42" s="714">
        <v>0</v>
      </c>
      <c r="O42" s="714">
        <f t="shared" si="12"/>
        <v>49421.382189239332</v>
      </c>
      <c r="P42" s="714">
        <f t="shared" si="13"/>
        <v>49421.382189239332</v>
      </c>
      <c r="Q42" s="705"/>
      <c r="R42" s="1380"/>
      <c r="S42" s="745"/>
      <c r="T42" s="745"/>
      <c r="U42" s="745"/>
      <c r="W42" s="1455"/>
      <c r="X42" s="1455"/>
      <c r="Y42" s="1455"/>
      <c r="Z42" s="1455"/>
      <c r="AA42" s="1455"/>
      <c r="AB42" s="1455"/>
      <c r="AC42" s="1455"/>
      <c r="AD42" s="1455"/>
      <c r="AE42" s="1455"/>
      <c r="AF42" s="1455"/>
      <c r="AG42" s="1455"/>
      <c r="AH42" s="1455"/>
      <c r="AI42" s="1455"/>
      <c r="AJ42" s="1455"/>
      <c r="AK42" s="1455"/>
      <c r="AL42" s="1455"/>
      <c r="AM42" s="1455"/>
      <c r="AN42" s="1455"/>
      <c r="AO42" s="1455"/>
      <c r="AP42" s="1455"/>
      <c r="AQ42" s="1455"/>
      <c r="AR42" s="1455"/>
      <c r="AS42" s="1455"/>
      <c r="AT42" s="1455"/>
      <c r="AU42" s="1455"/>
      <c r="AV42" s="1455"/>
      <c r="AW42" s="1455"/>
      <c r="AX42" s="1455"/>
      <c r="AY42" s="1455"/>
      <c r="AZ42" s="1455"/>
      <c r="BA42" s="1455"/>
      <c r="BB42" s="1455"/>
      <c r="BC42" s="1455"/>
      <c r="BD42" s="1455"/>
      <c r="BE42" s="1455"/>
      <c r="BF42" s="1455"/>
      <c r="BG42" s="1455"/>
      <c r="BH42" s="1455"/>
      <c r="BI42" s="1455"/>
      <c r="BJ42" s="1455"/>
      <c r="BK42" s="1455"/>
      <c r="BL42" s="1455"/>
      <c r="BM42" s="1455"/>
      <c r="BN42" s="1455"/>
      <c r="BO42" s="1455"/>
      <c r="BP42" s="1455"/>
      <c r="BQ42" s="1455"/>
      <c r="BR42" s="1455"/>
      <c r="BS42" s="1455"/>
      <c r="BT42" s="1455"/>
      <c r="BU42" s="1455"/>
      <c r="BV42" s="1455"/>
      <c r="BW42" s="1455"/>
      <c r="BX42" s="1455"/>
      <c r="BY42" s="1455"/>
      <c r="BZ42" s="1455"/>
      <c r="CA42" s="1455"/>
      <c r="CB42" s="1455"/>
      <c r="CC42" s="1455"/>
      <c r="CD42" s="1455"/>
      <c r="CE42" s="1455"/>
      <c r="CF42" s="1455"/>
      <c r="CG42" s="1455"/>
      <c r="CH42" s="1455"/>
      <c r="CI42" s="1455"/>
      <c r="CJ42" s="1455"/>
      <c r="CK42" s="1455"/>
      <c r="CL42" s="1455"/>
      <c r="CM42" s="1455"/>
      <c r="CN42" s="1455"/>
      <c r="CO42" s="1455"/>
      <c r="CP42" s="1455"/>
      <c r="CQ42" s="1455"/>
      <c r="CR42" s="1455"/>
      <c r="CS42" s="1455"/>
      <c r="CT42" s="1455"/>
      <c r="CU42" s="1455"/>
      <c r="CV42" s="1455"/>
      <c r="CW42" s="1455"/>
      <c r="CX42" s="1455"/>
      <c r="CY42" s="1455"/>
      <c r="CZ42" s="1455"/>
      <c r="DA42" s="1455"/>
      <c r="DB42" s="1455"/>
      <c r="DC42" s="1455"/>
      <c r="DD42" s="1455"/>
      <c r="DE42" s="1455"/>
      <c r="DF42" s="1455"/>
      <c r="DG42" s="1455"/>
      <c r="DH42" s="1455"/>
      <c r="DI42" s="1455"/>
      <c r="DJ42" s="1455"/>
      <c r="DK42" s="1455"/>
      <c r="DL42" s="1455"/>
      <c r="DM42" s="1455"/>
      <c r="DN42" s="1455"/>
      <c r="DO42" s="1455"/>
      <c r="DP42" s="1455"/>
      <c r="DQ42" s="1455"/>
      <c r="DR42" s="1455"/>
      <c r="DS42" s="1455"/>
      <c r="DT42" s="1455"/>
      <c r="DU42" s="1455"/>
      <c r="DV42" s="1455"/>
      <c r="DW42" s="1455"/>
      <c r="DX42" s="1455"/>
      <c r="DY42" s="1455"/>
      <c r="DZ42" s="1455"/>
      <c r="EA42" s="1455"/>
      <c r="EB42" s="1455"/>
      <c r="EC42" s="1455"/>
      <c r="ED42" s="1455"/>
      <c r="EE42" s="1455"/>
      <c r="EF42" s="1455"/>
      <c r="EG42" s="1455"/>
      <c r="EH42" s="1455"/>
      <c r="EI42" s="1455"/>
      <c r="EJ42" s="1455"/>
      <c r="EK42" s="1455"/>
      <c r="EL42" s="1455"/>
      <c r="EM42" s="1455"/>
      <c r="EN42" s="1455"/>
      <c r="EO42" s="1455"/>
      <c r="EP42" s="1455"/>
      <c r="EQ42" s="1455"/>
      <c r="ER42" s="1455"/>
      <c r="ES42" s="1455"/>
      <c r="ET42" s="1455"/>
      <c r="EU42" s="1455"/>
      <c r="EV42" s="1455"/>
      <c r="EW42" s="1455"/>
      <c r="EX42" s="1455"/>
      <c r="EY42" s="1455"/>
      <c r="EZ42" s="1455"/>
      <c r="FA42" s="1455"/>
      <c r="FB42" s="1455"/>
      <c r="FC42" s="1455"/>
      <c r="FD42" s="1455"/>
      <c r="FE42" s="1455"/>
      <c r="FF42" s="1455"/>
      <c r="FG42" s="1455"/>
      <c r="FH42" s="1455"/>
      <c r="FI42" s="1455"/>
      <c r="FJ42" s="1455"/>
      <c r="FK42" s="1455"/>
      <c r="FL42" s="1455"/>
      <c r="FM42" s="1455"/>
      <c r="FN42" s="1455"/>
      <c r="FO42" s="1455"/>
      <c r="FP42" s="1455"/>
      <c r="FQ42" s="1455"/>
      <c r="FR42" s="1455"/>
      <c r="FS42" s="1455"/>
      <c r="FT42" s="1455"/>
      <c r="FU42" s="1455"/>
      <c r="FV42" s="1455"/>
      <c r="FW42" s="1455"/>
      <c r="FX42" s="1455"/>
      <c r="FY42" s="1455"/>
      <c r="FZ42" s="1455"/>
      <c r="GA42" s="1455"/>
      <c r="GB42" s="1455"/>
      <c r="GC42" s="1455"/>
      <c r="GD42" s="1455"/>
      <c r="GE42" s="1455"/>
      <c r="GF42" s="1455"/>
      <c r="GG42" s="1455"/>
      <c r="GH42" s="1455"/>
      <c r="GI42" s="1455"/>
      <c r="GJ42" s="1455"/>
      <c r="GK42" s="1455"/>
      <c r="GL42" s="1455"/>
      <c r="GM42" s="1455"/>
      <c r="GN42" s="1455"/>
      <c r="GO42" s="1455"/>
      <c r="GP42" s="1455"/>
      <c r="GQ42" s="1455"/>
      <c r="GR42" s="1455"/>
      <c r="GS42" s="1455"/>
      <c r="GT42" s="1455"/>
      <c r="GU42" s="1455"/>
      <c r="GV42" s="1455"/>
      <c r="GW42" s="1455"/>
      <c r="GX42" s="1455"/>
      <c r="GY42" s="1455"/>
      <c r="GZ42" s="1455"/>
      <c r="HA42" s="1455"/>
      <c r="HB42" s="1455"/>
      <c r="HC42" s="1455"/>
      <c r="HD42" s="1455"/>
      <c r="HE42" s="1455"/>
      <c r="HF42" s="1455"/>
      <c r="HG42" s="1455"/>
      <c r="HH42" s="1455"/>
      <c r="HI42" s="1455"/>
      <c r="HJ42" s="1455"/>
      <c r="HK42" s="1455"/>
      <c r="HL42" s="1455"/>
      <c r="HM42" s="1455"/>
      <c r="HN42" s="1455"/>
      <c r="HO42" s="1455"/>
      <c r="HP42" s="1455"/>
      <c r="HQ42" s="1455"/>
      <c r="HR42" s="1455"/>
      <c r="HS42" s="1455"/>
      <c r="HT42" s="1455"/>
      <c r="HU42" s="1455"/>
      <c r="HV42" s="1455"/>
      <c r="HW42" s="1455"/>
      <c r="HX42" s="1455"/>
      <c r="HY42" s="1455"/>
      <c r="HZ42" s="1455"/>
      <c r="IA42" s="1455"/>
      <c r="IB42" s="1455"/>
      <c r="IC42" s="1455"/>
      <c r="ID42" s="1455"/>
      <c r="IE42" s="1455"/>
      <c r="IF42" s="1455"/>
      <c r="IG42" s="1455"/>
      <c r="IH42" s="1455"/>
      <c r="II42" s="1455"/>
      <c r="IJ42" s="1455"/>
      <c r="IK42" s="1455"/>
      <c r="IL42" s="1455"/>
      <c r="IM42" s="1455"/>
      <c r="IN42" s="1455"/>
      <c r="IO42" s="1455"/>
      <c r="IP42" s="1455"/>
      <c r="IQ42" s="1455"/>
      <c r="IR42" s="1455"/>
      <c r="IS42" s="1455"/>
      <c r="IT42" s="1455"/>
      <c r="IU42" s="1455"/>
      <c r="IV42" s="1455"/>
      <c r="IW42" s="1455"/>
      <c r="IX42" s="1455"/>
      <c r="IY42" s="1455"/>
      <c r="IZ42" s="1455"/>
      <c r="JA42" s="1455"/>
      <c r="JB42" s="1455"/>
      <c r="JC42" s="1455"/>
      <c r="JD42" s="1455"/>
      <c r="JE42" s="1455"/>
      <c r="JF42" s="1455"/>
      <c r="JG42" s="1455"/>
      <c r="JH42" s="1455"/>
      <c r="JI42" s="1455"/>
      <c r="JJ42" s="1455"/>
      <c r="JK42" s="1455"/>
      <c r="JL42" s="1455"/>
      <c r="JM42" s="1455"/>
      <c r="JN42" s="1455"/>
      <c r="JO42" s="1455"/>
      <c r="JP42" s="1455"/>
      <c r="JQ42" s="1455"/>
      <c r="JR42" s="1455"/>
      <c r="JS42" s="1455"/>
      <c r="JT42" s="1455"/>
      <c r="JU42" s="1455"/>
      <c r="JV42" s="1455"/>
      <c r="JW42" s="1455"/>
      <c r="JX42" s="1455"/>
      <c r="JY42" s="1455"/>
      <c r="JZ42" s="1455"/>
      <c r="KA42" s="1455"/>
      <c r="KB42" s="1455"/>
      <c r="KC42" s="1455"/>
      <c r="KD42" s="1455"/>
      <c r="KE42" s="1455"/>
      <c r="KF42" s="1455"/>
      <c r="KG42" s="1455"/>
      <c r="KH42" s="1455"/>
      <c r="KI42" s="1455"/>
      <c r="KJ42" s="1455"/>
      <c r="KK42" s="1455"/>
      <c r="KL42" s="1455"/>
      <c r="KM42" s="1455"/>
      <c r="KN42" s="1455"/>
      <c r="KO42" s="1455"/>
      <c r="KP42" s="1455"/>
      <c r="KQ42" s="1455"/>
      <c r="KR42" s="1455"/>
      <c r="KS42" s="1455"/>
      <c r="KT42" s="1455"/>
      <c r="KU42" s="1455"/>
      <c r="KV42" s="1455"/>
      <c r="KW42" s="1455"/>
      <c r="KX42" s="1455"/>
      <c r="KY42" s="1455"/>
      <c r="KZ42" s="1455"/>
      <c r="LA42" s="1455"/>
      <c r="LB42" s="1455"/>
      <c r="LC42" s="1455"/>
      <c r="LD42" s="1455"/>
      <c r="LE42" s="1455"/>
      <c r="LF42" s="1455"/>
      <c r="LG42" s="1455"/>
      <c r="LH42" s="1455"/>
      <c r="LI42" s="1455"/>
      <c r="LJ42" s="1455"/>
      <c r="LK42" s="1455"/>
      <c r="LL42" s="1455"/>
      <c r="LM42" s="1455"/>
      <c r="LN42" s="1455"/>
      <c r="LO42" s="1455"/>
      <c r="LP42" s="1455"/>
      <c r="LQ42" s="1455"/>
      <c r="LR42" s="1455"/>
      <c r="LS42" s="1455"/>
      <c r="LT42" s="1455"/>
      <c r="LU42" s="1455"/>
      <c r="LV42" s="1455"/>
      <c r="LW42" s="1455"/>
      <c r="LX42" s="1455"/>
      <c r="LY42" s="1455"/>
      <c r="LZ42" s="1455"/>
      <c r="MA42" s="1455"/>
      <c r="MB42" s="1455"/>
      <c r="MC42" s="1455"/>
      <c r="MD42" s="1455"/>
      <c r="ME42" s="1455"/>
      <c r="MF42" s="1455"/>
      <c r="MG42" s="1455"/>
      <c r="MH42" s="1455"/>
      <c r="MI42" s="1455"/>
      <c r="MJ42" s="1455"/>
      <c r="MK42" s="1455"/>
      <c r="ML42" s="1455"/>
      <c r="MM42" s="1455"/>
      <c r="MN42" s="1455"/>
      <c r="MO42" s="1455"/>
      <c r="MP42" s="1455"/>
      <c r="MQ42" s="1455"/>
      <c r="MR42" s="1455"/>
      <c r="MS42" s="1455"/>
      <c r="MT42" s="1455"/>
      <c r="MU42" s="1455"/>
      <c r="MV42" s="1455"/>
      <c r="MW42" s="1455"/>
      <c r="MX42" s="1455"/>
      <c r="MY42" s="1455"/>
      <c r="MZ42" s="1455"/>
      <c r="NA42" s="1455"/>
      <c r="NB42" s="1455"/>
      <c r="NC42" s="1455"/>
      <c r="ND42" s="1455"/>
      <c r="NE42" s="1455"/>
      <c r="NF42" s="1455"/>
      <c r="NG42" s="1455"/>
      <c r="NH42" s="1455"/>
      <c r="NI42" s="1455"/>
      <c r="NJ42" s="1455"/>
      <c r="NK42" s="1455"/>
      <c r="NL42" s="1455"/>
      <c r="NM42" s="1455"/>
      <c r="NN42" s="1455"/>
      <c r="NO42" s="1455"/>
      <c r="NP42" s="1455"/>
      <c r="NQ42" s="1455"/>
      <c r="NR42" s="1455"/>
      <c r="NS42" s="1455"/>
      <c r="NT42" s="1455"/>
      <c r="NU42" s="1455"/>
      <c r="NV42" s="1455"/>
      <c r="NW42" s="1455"/>
      <c r="NX42" s="1455"/>
      <c r="NY42" s="1455"/>
      <c r="NZ42" s="1455"/>
      <c r="OA42" s="1455"/>
      <c r="OB42" s="1455"/>
      <c r="OC42" s="1455"/>
      <c r="OD42" s="1455"/>
      <c r="OE42" s="1455"/>
      <c r="OF42" s="1455"/>
      <c r="OG42" s="1455"/>
      <c r="OH42" s="1455"/>
      <c r="OI42" s="1455"/>
      <c r="OJ42" s="1455"/>
      <c r="OK42" s="1455"/>
      <c r="OL42" s="1455"/>
      <c r="OM42" s="1455"/>
      <c r="ON42" s="1455"/>
      <c r="OO42" s="1455"/>
      <c r="OP42" s="1455"/>
      <c r="OQ42" s="1455"/>
      <c r="OR42" s="1455"/>
      <c r="OS42" s="1455"/>
      <c r="OT42" s="1455"/>
      <c r="OU42" s="1455"/>
      <c r="OV42" s="1455"/>
      <c r="OW42" s="1455"/>
      <c r="OX42" s="1455"/>
      <c r="OY42" s="1455"/>
      <c r="OZ42" s="1455"/>
      <c r="PA42" s="1455"/>
      <c r="PB42" s="1455"/>
      <c r="PC42" s="1455"/>
      <c r="PD42" s="1455"/>
      <c r="PE42" s="1455"/>
      <c r="PF42" s="1455"/>
      <c r="PG42" s="1455"/>
      <c r="PH42" s="1455"/>
      <c r="PI42" s="1455"/>
      <c r="PJ42" s="1455"/>
      <c r="PK42" s="1455"/>
      <c r="PL42" s="1455"/>
      <c r="PM42" s="1455"/>
      <c r="PN42" s="1455"/>
      <c r="PO42" s="1455"/>
      <c r="PP42" s="1455"/>
      <c r="PQ42" s="1455"/>
      <c r="PR42" s="1455"/>
      <c r="PS42" s="1455"/>
      <c r="PT42" s="1455"/>
      <c r="PU42" s="1455"/>
      <c r="PV42" s="1455"/>
      <c r="PW42" s="1455"/>
      <c r="PX42" s="1455"/>
      <c r="PY42" s="1455"/>
      <c r="PZ42" s="1455"/>
      <c r="QA42" s="1455"/>
      <c r="QB42" s="1455"/>
      <c r="QC42" s="1455"/>
      <c r="QD42" s="1455"/>
      <c r="QE42" s="1455"/>
      <c r="QF42" s="1455"/>
      <c r="QG42" s="1455"/>
      <c r="QH42" s="1455"/>
      <c r="QI42" s="1455"/>
      <c r="QJ42" s="1455"/>
      <c r="QK42" s="1455"/>
      <c r="QL42" s="1455"/>
      <c r="QM42" s="1455"/>
      <c r="QN42" s="1455"/>
      <c r="QO42" s="1455"/>
      <c r="QP42" s="1455"/>
      <c r="QQ42" s="1455"/>
      <c r="QR42" s="1455"/>
      <c r="QS42" s="1455"/>
      <c r="QT42" s="1455"/>
      <c r="QU42" s="1455"/>
      <c r="QV42" s="1455"/>
      <c r="QW42" s="1455"/>
      <c r="QX42" s="1455"/>
      <c r="QY42" s="1455"/>
      <c r="QZ42" s="1455"/>
      <c r="RA42" s="1455"/>
      <c r="RB42" s="1455"/>
      <c r="RC42" s="1455"/>
      <c r="RD42" s="1455"/>
      <c r="RE42" s="1455"/>
      <c r="RF42" s="1455"/>
      <c r="RG42" s="1455"/>
      <c r="RH42" s="1455"/>
      <c r="RI42" s="1455"/>
      <c r="RJ42" s="1455"/>
      <c r="RK42" s="1455"/>
      <c r="RL42" s="1455"/>
      <c r="RM42" s="1455"/>
      <c r="RN42" s="1455"/>
      <c r="RO42" s="1455"/>
      <c r="RP42" s="1455"/>
      <c r="RQ42" s="1455"/>
      <c r="RR42" s="1455"/>
      <c r="RS42" s="1455"/>
      <c r="RT42" s="1455"/>
      <c r="RU42" s="1455"/>
      <c r="RV42" s="1455"/>
      <c r="RW42" s="1455"/>
      <c r="RX42" s="1455"/>
      <c r="RY42" s="1455"/>
      <c r="RZ42" s="1455"/>
      <c r="SA42" s="1455"/>
      <c r="SB42" s="1455"/>
      <c r="SC42" s="1455"/>
      <c r="SD42" s="1455"/>
      <c r="SE42" s="1455"/>
      <c r="SF42" s="1455"/>
      <c r="SG42" s="1455"/>
      <c r="SH42" s="1455"/>
      <c r="SI42" s="1455"/>
      <c r="SJ42" s="1455"/>
      <c r="SK42" s="1455"/>
      <c r="SL42" s="1455"/>
      <c r="SM42" s="1455"/>
      <c r="SN42" s="1455"/>
      <c r="SO42" s="1455"/>
      <c r="SP42" s="1455"/>
      <c r="SQ42" s="1455"/>
      <c r="SR42" s="1455"/>
      <c r="SS42" s="1455"/>
      <c r="ST42" s="1455"/>
      <c r="SU42" s="1455"/>
      <c r="SV42" s="1455"/>
      <c r="SW42" s="1455"/>
      <c r="SX42" s="1455"/>
      <c r="SY42" s="1455"/>
      <c r="SZ42" s="1455"/>
      <c r="TA42" s="1455"/>
      <c r="TB42" s="1455"/>
      <c r="TC42" s="1455"/>
      <c r="TD42" s="1455"/>
      <c r="TE42" s="1455"/>
      <c r="TF42" s="1455"/>
      <c r="TG42" s="1455"/>
      <c r="TH42" s="1455"/>
      <c r="TI42" s="1455"/>
      <c r="TJ42" s="1455"/>
      <c r="TK42" s="1455"/>
      <c r="TL42" s="1455"/>
      <c r="TM42" s="1455"/>
      <c r="TN42" s="1455"/>
      <c r="TO42" s="1455"/>
      <c r="TP42" s="1455"/>
      <c r="TQ42" s="1455"/>
      <c r="TR42" s="1455"/>
      <c r="TS42" s="1455"/>
      <c r="TT42" s="1455"/>
      <c r="TU42" s="1455"/>
      <c r="TV42" s="1455"/>
      <c r="TW42" s="1455"/>
      <c r="TX42" s="1455"/>
      <c r="TY42" s="1455"/>
      <c r="TZ42" s="1455"/>
      <c r="UA42" s="1455"/>
      <c r="UB42" s="1455"/>
      <c r="UC42" s="1455"/>
      <c r="UD42" s="1455"/>
      <c r="UE42" s="1455"/>
      <c r="UF42" s="1455"/>
      <c r="UG42" s="1455"/>
      <c r="UH42" s="1455"/>
      <c r="UI42" s="1455"/>
      <c r="UJ42" s="1455"/>
      <c r="UK42" s="1455"/>
      <c r="UL42" s="1455"/>
      <c r="UM42" s="1455"/>
      <c r="UN42" s="1455"/>
      <c r="UO42" s="1455"/>
      <c r="UP42" s="1455"/>
      <c r="UQ42" s="1455"/>
      <c r="UR42" s="1455"/>
      <c r="US42" s="1455"/>
      <c r="UT42" s="1455"/>
      <c r="UU42" s="1455"/>
      <c r="UV42" s="1455"/>
      <c r="UW42" s="1455"/>
      <c r="UX42" s="1455"/>
      <c r="UY42" s="1455"/>
      <c r="UZ42" s="1455"/>
      <c r="VA42" s="1455"/>
      <c r="VB42" s="1455"/>
      <c r="VC42" s="1455"/>
      <c r="VD42" s="1455"/>
      <c r="VE42" s="1455"/>
      <c r="VF42" s="1455"/>
      <c r="VG42" s="1455"/>
      <c r="VH42" s="1455"/>
      <c r="VI42" s="1455"/>
      <c r="VJ42" s="1455"/>
      <c r="VK42" s="1455"/>
      <c r="VL42" s="1455"/>
      <c r="VM42" s="1455"/>
      <c r="VN42" s="1455"/>
      <c r="VO42" s="1455"/>
      <c r="VP42" s="1455"/>
      <c r="VQ42" s="1455"/>
      <c r="VR42" s="1455"/>
      <c r="VS42" s="1455"/>
      <c r="VT42" s="1455"/>
      <c r="VU42" s="1455"/>
      <c r="VV42" s="1455"/>
      <c r="VW42" s="1455"/>
      <c r="VX42" s="1455"/>
      <c r="VY42" s="1455"/>
      <c r="VZ42" s="1455"/>
      <c r="WA42" s="1455"/>
      <c r="WB42" s="1455"/>
      <c r="WC42" s="1455"/>
      <c r="WD42" s="1455"/>
      <c r="WE42" s="1455"/>
      <c r="WF42" s="1455"/>
      <c r="WG42" s="1455"/>
      <c r="WH42" s="1455"/>
      <c r="WI42" s="1455"/>
      <c r="WJ42" s="1455"/>
      <c r="WK42" s="1455"/>
      <c r="WL42" s="1455"/>
      <c r="WM42" s="1455"/>
      <c r="WN42" s="1455"/>
      <c r="WO42" s="1455"/>
      <c r="WP42" s="1455"/>
      <c r="WQ42" s="1455"/>
      <c r="WR42" s="1455"/>
      <c r="WS42" s="1455"/>
      <c r="WT42" s="1455"/>
      <c r="WU42" s="1455"/>
      <c r="WV42" s="1455"/>
      <c r="WW42" s="1455"/>
      <c r="WX42" s="1455"/>
      <c r="WY42" s="1455"/>
      <c r="WZ42" s="1455"/>
      <c r="XA42" s="1455"/>
      <c r="XB42" s="1455"/>
      <c r="XC42" s="1455"/>
      <c r="XD42" s="1455"/>
      <c r="XE42" s="1455"/>
      <c r="XF42" s="1455"/>
      <c r="XG42" s="1455"/>
      <c r="XH42" s="1455"/>
      <c r="XI42" s="1455"/>
      <c r="XJ42" s="1455"/>
      <c r="XK42" s="1455"/>
      <c r="XL42" s="1455"/>
      <c r="XM42" s="1455"/>
      <c r="XN42" s="1455"/>
      <c r="XO42" s="1455"/>
      <c r="XP42" s="1455"/>
      <c r="XQ42" s="1455"/>
      <c r="XR42" s="1455"/>
      <c r="XS42" s="1455"/>
      <c r="XT42" s="1455"/>
      <c r="XU42" s="1455"/>
      <c r="XV42" s="1455"/>
      <c r="XW42" s="1455"/>
      <c r="XX42" s="1455"/>
      <c r="XY42" s="1455"/>
      <c r="XZ42" s="1455"/>
      <c r="YA42" s="1455"/>
      <c r="YB42" s="1455"/>
      <c r="YC42" s="1455"/>
      <c r="YD42" s="1455"/>
      <c r="YE42" s="1455"/>
      <c r="YF42" s="1455"/>
      <c r="YG42" s="1455"/>
      <c r="YH42" s="1455"/>
      <c r="YI42" s="1455"/>
      <c r="YJ42" s="1455"/>
      <c r="YK42" s="1455"/>
      <c r="YL42" s="1455"/>
      <c r="YM42" s="1455"/>
      <c r="YN42" s="1455"/>
      <c r="YO42" s="1455"/>
      <c r="YP42" s="1455"/>
      <c r="YQ42" s="1455"/>
      <c r="YR42" s="1455"/>
      <c r="YS42" s="1455"/>
      <c r="YT42" s="1455"/>
      <c r="YU42" s="1455"/>
      <c r="YV42" s="1455"/>
      <c r="YW42" s="1455"/>
      <c r="YX42" s="1455"/>
      <c r="YY42" s="1455"/>
      <c r="YZ42" s="1455"/>
      <c r="ZA42" s="1455"/>
      <c r="ZB42" s="1455"/>
      <c r="ZC42" s="1455"/>
      <c r="ZD42" s="1455"/>
      <c r="ZE42" s="1455"/>
      <c r="ZF42" s="1455"/>
      <c r="ZG42" s="1455"/>
      <c r="ZH42" s="1455"/>
      <c r="ZI42" s="1455"/>
      <c r="ZJ42" s="1455"/>
      <c r="ZK42" s="1455"/>
      <c r="ZL42" s="1455"/>
      <c r="ZM42" s="1455"/>
      <c r="ZN42" s="1455"/>
      <c r="ZO42" s="1455"/>
      <c r="ZP42" s="1455"/>
      <c r="ZQ42" s="1455"/>
      <c r="ZR42" s="1455"/>
      <c r="ZS42" s="1455"/>
      <c r="ZT42" s="1455"/>
      <c r="ZU42" s="1455"/>
      <c r="ZV42" s="1455"/>
      <c r="ZW42" s="1455"/>
      <c r="ZX42" s="1455"/>
      <c r="ZY42" s="1455"/>
      <c r="ZZ42" s="1455"/>
      <c r="AAA42" s="1455"/>
      <c r="AAB42" s="1455"/>
      <c r="AAC42" s="1455"/>
      <c r="AAD42" s="1455"/>
      <c r="AAE42" s="1455"/>
      <c r="AAF42" s="1455"/>
      <c r="AAG42" s="1455"/>
      <c r="AAH42" s="1455"/>
      <c r="AAI42" s="1455"/>
      <c r="AAJ42" s="1455"/>
      <c r="AAK42" s="1455"/>
      <c r="AAL42" s="1455"/>
      <c r="AAM42" s="1455"/>
      <c r="AAN42" s="1455"/>
      <c r="AAO42" s="1455"/>
      <c r="AAP42" s="1455"/>
      <c r="AAQ42" s="1455"/>
      <c r="AAR42" s="1455"/>
      <c r="AAS42" s="1455"/>
      <c r="AAT42" s="1455"/>
      <c r="AAU42" s="1455"/>
      <c r="AAV42" s="1455"/>
      <c r="AAW42" s="1455"/>
      <c r="AAX42" s="1455"/>
      <c r="AAY42" s="1455"/>
      <c r="AAZ42" s="1455"/>
      <c r="ABA42" s="1455"/>
      <c r="ABB42" s="1455"/>
      <c r="ABC42" s="1455"/>
      <c r="ABD42" s="1455"/>
      <c r="ABE42" s="1455"/>
      <c r="ABF42" s="1455"/>
      <c r="ABG42" s="1455"/>
      <c r="ABH42" s="1455"/>
      <c r="ABI42" s="1455"/>
      <c r="ABJ42" s="1455"/>
      <c r="ABK42" s="1455"/>
      <c r="ABL42" s="1455"/>
      <c r="ABM42" s="1455"/>
      <c r="ABN42" s="1455"/>
      <c r="ABO42" s="1455"/>
      <c r="ABP42" s="1455"/>
      <c r="ABQ42" s="1455"/>
      <c r="ABR42" s="1455"/>
      <c r="ABS42" s="1455"/>
      <c r="ABT42" s="1455"/>
      <c r="ABU42" s="1455"/>
      <c r="ABV42" s="1455"/>
      <c r="ABW42" s="1455"/>
      <c r="ABX42" s="1455"/>
      <c r="ABY42" s="1455"/>
      <c r="ABZ42" s="1455"/>
      <c r="ACA42" s="1455"/>
      <c r="ACB42" s="1455"/>
      <c r="ACC42" s="1455"/>
      <c r="ACD42" s="1455"/>
      <c r="ACE42" s="1455"/>
      <c r="ACF42" s="1455"/>
      <c r="ACG42" s="1455"/>
      <c r="ACH42" s="1455"/>
      <c r="ACI42" s="1455"/>
      <c r="ACJ42" s="1455"/>
      <c r="ACK42" s="1455"/>
      <c r="ACL42" s="1455"/>
      <c r="ACM42" s="1455"/>
      <c r="ACN42" s="1455"/>
      <c r="ACO42" s="1455"/>
      <c r="ACP42" s="1455"/>
      <c r="ACQ42" s="1455"/>
      <c r="ACR42" s="1455"/>
      <c r="ACS42" s="1455"/>
      <c r="ACT42" s="1455"/>
      <c r="ACU42" s="1455"/>
      <c r="ACV42" s="1455"/>
      <c r="ACW42" s="1455"/>
      <c r="ACX42" s="1455"/>
      <c r="ACY42" s="1455"/>
      <c r="ACZ42" s="1455"/>
      <c r="ADA42" s="1455"/>
      <c r="ADB42" s="1455"/>
      <c r="ADC42" s="1455"/>
      <c r="ADD42" s="1455"/>
      <c r="ADE42" s="1455"/>
      <c r="ADF42" s="1455"/>
      <c r="ADG42" s="1455"/>
      <c r="ADH42" s="1455"/>
      <c r="ADI42" s="1455"/>
      <c r="ADJ42" s="1455"/>
      <c r="ADK42" s="1455"/>
      <c r="ADL42" s="1455"/>
      <c r="ADM42" s="1455"/>
      <c r="ADN42" s="1455"/>
      <c r="ADO42" s="1455"/>
      <c r="ADP42" s="1455"/>
      <c r="ADQ42" s="1455"/>
      <c r="ADR42" s="1455"/>
      <c r="ADS42" s="1455"/>
      <c r="ADT42" s="1455"/>
      <c r="ADU42" s="1455"/>
      <c r="ADV42" s="1455"/>
      <c r="ADW42" s="1455"/>
      <c r="ADX42" s="1455"/>
      <c r="ADY42" s="1455"/>
      <c r="ADZ42" s="1455"/>
      <c r="AEA42" s="1455"/>
      <c r="AEB42" s="1455"/>
      <c r="AEC42" s="1455"/>
      <c r="AED42" s="1455"/>
      <c r="AEE42" s="1455"/>
      <c r="AEF42" s="1455"/>
      <c r="AEG42" s="1455"/>
      <c r="AEH42" s="1455"/>
      <c r="AEI42" s="1455"/>
      <c r="AEJ42" s="1455"/>
      <c r="AEK42" s="1455"/>
      <c r="AEL42" s="1455"/>
      <c r="AEM42" s="1455"/>
      <c r="AEN42" s="1455"/>
      <c r="AEO42" s="1455"/>
      <c r="AEP42" s="1455"/>
      <c r="AEQ42" s="1455"/>
      <c r="AER42" s="1455"/>
      <c r="AES42" s="1455"/>
      <c r="AET42" s="1455"/>
      <c r="AEU42" s="1455"/>
      <c r="AEV42" s="1455"/>
      <c r="AEW42" s="1455"/>
      <c r="AEX42" s="1455"/>
      <c r="AEY42" s="1455"/>
      <c r="AEZ42" s="1455"/>
      <c r="AFA42" s="1455"/>
      <c r="AFB42" s="1455"/>
      <c r="AFC42" s="1455"/>
      <c r="AFD42" s="1455"/>
      <c r="AFE42" s="1455"/>
      <c r="AFF42" s="1455"/>
      <c r="AFG42" s="1455"/>
      <c r="AFH42" s="1455"/>
      <c r="AFI42" s="1455"/>
      <c r="AFJ42" s="1455"/>
      <c r="AFK42" s="1455"/>
      <c r="AFL42" s="1455"/>
      <c r="AFM42" s="1455"/>
      <c r="AFN42" s="1455"/>
      <c r="AFO42" s="1455"/>
      <c r="AFP42" s="1455"/>
      <c r="AFQ42" s="1455"/>
      <c r="AFR42" s="1455"/>
      <c r="AFS42" s="1455"/>
      <c r="AFT42" s="1455"/>
      <c r="AFU42" s="1455"/>
      <c r="AFV42" s="1455"/>
      <c r="AFW42" s="1455"/>
      <c r="AFX42" s="1455"/>
      <c r="AFY42" s="1455"/>
      <c r="AFZ42" s="1455"/>
      <c r="AGA42" s="1455"/>
      <c r="AGB42" s="1455"/>
      <c r="AGC42" s="1455"/>
      <c r="AGD42" s="1455"/>
      <c r="AGE42" s="1455"/>
      <c r="AGF42" s="1455"/>
      <c r="AGG42" s="1455"/>
      <c r="AGH42" s="1455"/>
      <c r="AGI42" s="1455"/>
      <c r="AGJ42" s="1455"/>
      <c r="AGK42" s="1455"/>
      <c r="AGL42" s="1455"/>
      <c r="AGM42" s="1455"/>
      <c r="AGN42" s="1455"/>
      <c r="AGO42" s="1455"/>
      <c r="AGP42" s="1455"/>
      <c r="AGQ42" s="1455"/>
      <c r="AGR42" s="1455"/>
      <c r="AGS42" s="1455"/>
      <c r="AGT42" s="1455"/>
      <c r="AGU42" s="1455"/>
      <c r="AGV42" s="1455"/>
      <c r="AGW42" s="1455"/>
      <c r="AGX42" s="1455"/>
      <c r="AGY42" s="1455"/>
      <c r="AGZ42" s="1455"/>
      <c r="AHA42" s="1455"/>
      <c r="AHB42" s="1455"/>
      <c r="AHC42" s="1455"/>
      <c r="AHD42" s="1455"/>
      <c r="AHE42" s="1455"/>
      <c r="AHF42" s="1455"/>
      <c r="AHG42" s="1455"/>
      <c r="AHH42" s="1455"/>
      <c r="AHI42" s="1455"/>
      <c r="AHJ42" s="1455"/>
      <c r="AHK42" s="1455"/>
      <c r="AHL42" s="1455"/>
      <c r="AHM42" s="1455"/>
      <c r="AHN42" s="1455"/>
      <c r="AHO42" s="1455"/>
      <c r="AHP42" s="1455"/>
      <c r="AHQ42" s="1455"/>
      <c r="AHR42" s="1455"/>
      <c r="AHS42" s="1455"/>
      <c r="AHT42" s="1455"/>
      <c r="AHU42" s="1455"/>
      <c r="AHV42" s="1455"/>
      <c r="AHW42" s="1455"/>
      <c r="AHX42" s="1455"/>
      <c r="AHY42" s="1455"/>
      <c r="AHZ42" s="1455"/>
      <c r="AIA42" s="1455"/>
      <c r="AIB42" s="1455"/>
      <c r="AIC42" s="1455"/>
      <c r="AID42" s="1455"/>
      <c r="AIE42" s="1455"/>
      <c r="AIF42" s="1455"/>
      <c r="AIG42" s="1455"/>
      <c r="AIH42" s="1455"/>
      <c r="AII42" s="1455"/>
      <c r="AIJ42" s="1455"/>
      <c r="AIK42" s="1455"/>
      <c r="AIL42" s="1455"/>
      <c r="AIM42" s="1455"/>
      <c r="AIN42" s="1455"/>
      <c r="AIO42" s="1455"/>
      <c r="AIP42" s="1455"/>
      <c r="AIQ42" s="1455"/>
      <c r="AIR42" s="1455"/>
      <c r="AIS42" s="1455"/>
      <c r="AIT42" s="1455"/>
      <c r="AIU42" s="1455"/>
      <c r="AIV42" s="1455"/>
      <c r="AIW42" s="1455"/>
      <c r="AIX42" s="1455"/>
      <c r="AIY42" s="1455"/>
      <c r="AIZ42" s="1455"/>
      <c r="AJA42" s="1455"/>
      <c r="AJB42" s="1455"/>
      <c r="AJC42" s="1455"/>
      <c r="AJD42" s="1455"/>
      <c r="AJE42" s="1455"/>
      <c r="AJF42" s="1455"/>
      <c r="AJG42" s="1455"/>
      <c r="AJH42" s="1455"/>
      <c r="AJI42" s="1455"/>
      <c r="AJJ42" s="1455"/>
      <c r="AJK42" s="1455"/>
      <c r="AJL42" s="1455"/>
      <c r="AJM42" s="1455"/>
      <c r="AJN42" s="1455"/>
      <c r="AJO42" s="1455"/>
      <c r="AJP42" s="1455"/>
      <c r="AJQ42" s="1455"/>
      <c r="AJR42" s="1455"/>
      <c r="AJS42" s="1455"/>
      <c r="AJT42" s="1455"/>
      <c r="AJU42" s="1455"/>
      <c r="AJV42" s="1455"/>
      <c r="AJW42" s="1455"/>
      <c r="AJX42" s="1455"/>
      <c r="AJY42" s="1455"/>
      <c r="AJZ42" s="1455"/>
      <c r="AKA42" s="1455"/>
      <c r="AKB42" s="1455"/>
      <c r="AKC42" s="1455"/>
      <c r="AKD42" s="1455"/>
      <c r="AKE42" s="1455"/>
      <c r="AKF42" s="1455"/>
    </row>
    <row r="43" spans="1:968" s="685" customFormat="1">
      <c r="A43" s="718"/>
      <c r="B43" s="719" t="s">
        <v>200</v>
      </c>
      <c r="C43" s="719"/>
      <c r="D43" s="730"/>
      <c r="E43" s="730"/>
      <c r="F43" s="730"/>
      <c r="G43" s="722"/>
      <c r="H43" s="722"/>
      <c r="I43" s="722"/>
      <c r="J43" s="723"/>
      <c r="K43" s="725"/>
      <c r="L43" s="781">
        <f>SUM(L38:L42)</f>
        <v>778550.12900000007</v>
      </c>
      <c r="M43" s="781">
        <f t="shared" si="14"/>
        <v>778550.12900000007</v>
      </c>
      <c r="N43" s="781"/>
      <c r="O43" s="725">
        <f t="shared" si="12"/>
        <v>722217.18831168837</v>
      </c>
      <c r="P43" s="725">
        <f t="shared" si="13"/>
        <v>722217.18831168837</v>
      </c>
      <c r="Q43" s="726"/>
      <c r="R43" s="1382"/>
      <c r="S43" s="775"/>
      <c r="T43" s="775"/>
      <c r="U43" s="775"/>
      <c r="W43" s="1455"/>
      <c r="X43" s="1455"/>
      <c r="Y43" s="1455"/>
      <c r="Z43" s="1455"/>
      <c r="AA43" s="1455"/>
      <c r="AB43" s="1455"/>
      <c r="AC43" s="1455"/>
      <c r="AD43" s="1455"/>
      <c r="AE43" s="1455"/>
      <c r="AF43" s="1455"/>
      <c r="AG43" s="1455"/>
      <c r="AH43" s="1455"/>
      <c r="AI43" s="1455"/>
      <c r="AJ43" s="1455"/>
      <c r="AK43" s="1455"/>
      <c r="AL43" s="1455"/>
      <c r="AM43" s="1455"/>
      <c r="AN43" s="1455"/>
      <c r="AO43" s="1455"/>
      <c r="AP43" s="1455"/>
      <c r="AQ43" s="1455"/>
      <c r="AR43" s="1455"/>
      <c r="AS43" s="1455"/>
      <c r="AT43" s="1455"/>
      <c r="AU43" s="1455"/>
      <c r="AV43" s="1455"/>
      <c r="AW43" s="1455"/>
      <c r="AX43" s="1455"/>
      <c r="AY43" s="1455"/>
      <c r="AZ43" s="1455"/>
      <c r="BA43" s="1455"/>
      <c r="BB43" s="1455"/>
      <c r="BC43" s="1455"/>
      <c r="BD43" s="1455"/>
      <c r="BE43" s="1455"/>
      <c r="BF43" s="1455"/>
      <c r="BG43" s="1455"/>
      <c r="BH43" s="1455"/>
      <c r="BI43" s="1455"/>
      <c r="BJ43" s="1455"/>
      <c r="BK43" s="1455"/>
      <c r="BL43" s="1455"/>
      <c r="BM43" s="1455"/>
      <c r="BN43" s="1455"/>
      <c r="BO43" s="1455"/>
      <c r="BP43" s="1455"/>
      <c r="BQ43" s="1455"/>
      <c r="BR43" s="1455"/>
      <c r="BS43" s="1455"/>
      <c r="BT43" s="1455"/>
      <c r="BU43" s="1455"/>
      <c r="BV43" s="1455"/>
      <c r="BW43" s="1455"/>
      <c r="BX43" s="1455"/>
      <c r="BY43" s="1455"/>
      <c r="BZ43" s="1455"/>
      <c r="CA43" s="1455"/>
      <c r="CB43" s="1455"/>
      <c r="CC43" s="1455"/>
      <c r="CD43" s="1455"/>
      <c r="CE43" s="1455"/>
      <c r="CF43" s="1455"/>
      <c r="CG43" s="1455"/>
      <c r="CH43" s="1455"/>
      <c r="CI43" s="1455"/>
      <c r="CJ43" s="1455"/>
      <c r="CK43" s="1455"/>
      <c r="CL43" s="1455"/>
      <c r="CM43" s="1455"/>
      <c r="CN43" s="1455"/>
      <c r="CO43" s="1455"/>
      <c r="CP43" s="1455"/>
      <c r="CQ43" s="1455"/>
      <c r="CR43" s="1455"/>
      <c r="CS43" s="1455"/>
      <c r="CT43" s="1455"/>
      <c r="CU43" s="1455"/>
      <c r="CV43" s="1455"/>
      <c r="CW43" s="1455"/>
      <c r="CX43" s="1455"/>
      <c r="CY43" s="1455"/>
      <c r="CZ43" s="1455"/>
      <c r="DA43" s="1455"/>
      <c r="DB43" s="1455"/>
      <c r="DC43" s="1455"/>
      <c r="DD43" s="1455"/>
      <c r="DE43" s="1455"/>
      <c r="DF43" s="1455"/>
      <c r="DG43" s="1455"/>
      <c r="DH43" s="1455"/>
      <c r="DI43" s="1455"/>
      <c r="DJ43" s="1455"/>
      <c r="DK43" s="1455"/>
      <c r="DL43" s="1455"/>
      <c r="DM43" s="1455"/>
      <c r="DN43" s="1455"/>
      <c r="DO43" s="1455"/>
      <c r="DP43" s="1455"/>
      <c r="DQ43" s="1455"/>
      <c r="DR43" s="1455"/>
      <c r="DS43" s="1455"/>
      <c r="DT43" s="1455"/>
      <c r="DU43" s="1455"/>
      <c r="DV43" s="1455"/>
      <c r="DW43" s="1455"/>
      <c r="DX43" s="1455"/>
      <c r="DY43" s="1455"/>
      <c r="DZ43" s="1455"/>
      <c r="EA43" s="1455"/>
      <c r="EB43" s="1455"/>
      <c r="EC43" s="1455"/>
      <c r="ED43" s="1455"/>
      <c r="EE43" s="1455"/>
      <c r="EF43" s="1455"/>
      <c r="EG43" s="1455"/>
      <c r="EH43" s="1455"/>
      <c r="EI43" s="1455"/>
      <c r="EJ43" s="1455"/>
      <c r="EK43" s="1455"/>
      <c r="EL43" s="1455"/>
      <c r="EM43" s="1455"/>
      <c r="EN43" s="1455"/>
      <c r="EO43" s="1455"/>
      <c r="EP43" s="1455"/>
      <c r="EQ43" s="1455"/>
      <c r="ER43" s="1455"/>
      <c r="ES43" s="1455"/>
      <c r="ET43" s="1455"/>
      <c r="EU43" s="1455"/>
      <c r="EV43" s="1455"/>
      <c r="EW43" s="1455"/>
      <c r="EX43" s="1455"/>
      <c r="EY43" s="1455"/>
      <c r="EZ43" s="1455"/>
      <c r="FA43" s="1455"/>
      <c r="FB43" s="1455"/>
      <c r="FC43" s="1455"/>
      <c r="FD43" s="1455"/>
      <c r="FE43" s="1455"/>
      <c r="FF43" s="1455"/>
      <c r="FG43" s="1455"/>
      <c r="FH43" s="1455"/>
      <c r="FI43" s="1455"/>
      <c r="FJ43" s="1455"/>
      <c r="FK43" s="1455"/>
      <c r="FL43" s="1455"/>
      <c r="FM43" s="1455"/>
      <c r="FN43" s="1455"/>
      <c r="FO43" s="1455"/>
      <c r="FP43" s="1455"/>
      <c r="FQ43" s="1455"/>
      <c r="FR43" s="1455"/>
      <c r="FS43" s="1455"/>
      <c r="FT43" s="1455"/>
      <c r="FU43" s="1455"/>
      <c r="FV43" s="1455"/>
      <c r="FW43" s="1455"/>
      <c r="FX43" s="1455"/>
      <c r="FY43" s="1455"/>
      <c r="FZ43" s="1455"/>
      <c r="GA43" s="1455"/>
      <c r="GB43" s="1455"/>
      <c r="GC43" s="1455"/>
      <c r="GD43" s="1455"/>
      <c r="GE43" s="1455"/>
      <c r="GF43" s="1455"/>
      <c r="GG43" s="1455"/>
      <c r="GH43" s="1455"/>
      <c r="GI43" s="1455"/>
      <c r="GJ43" s="1455"/>
      <c r="GK43" s="1455"/>
      <c r="GL43" s="1455"/>
      <c r="GM43" s="1455"/>
      <c r="GN43" s="1455"/>
      <c r="GO43" s="1455"/>
      <c r="GP43" s="1455"/>
      <c r="GQ43" s="1455"/>
      <c r="GR43" s="1455"/>
      <c r="GS43" s="1455"/>
      <c r="GT43" s="1455"/>
      <c r="GU43" s="1455"/>
      <c r="GV43" s="1455"/>
      <c r="GW43" s="1455"/>
      <c r="GX43" s="1455"/>
      <c r="GY43" s="1455"/>
      <c r="GZ43" s="1455"/>
      <c r="HA43" s="1455"/>
      <c r="HB43" s="1455"/>
      <c r="HC43" s="1455"/>
      <c r="HD43" s="1455"/>
      <c r="HE43" s="1455"/>
      <c r="HF43" s="1455"/>
      <c r="HG43" s="1455"/>
      <c r="HH43" s="1455"/>
      <c r="HI43" s="1455"/>
      <c r="HJ43" s="1455"/>
      <c r="HK43" s="1455"/>
      <c r="HL43" s="1455"/>
      <c r="HM43" s="1455"/>
      <c r="HN43" s="1455"/>
      <c r="HO43" s="1455"/>
      <c r="HP43" s="1455"/>
      <c r="HQ43" s="1455"/>
      <c r="HR43" s="1455"/>
      <c r="HS43" s="1455"/>
      <c r="HT43" s="1455"/>
      <c r="HU43" s="1455"/>
      <c r="HV43" s="1455"/>
      <c r="HW43" s="1455"/>
      <c r="HX43" s="1455"/>
      <c r="HY43" s="1455"/>
      <c r="HZ43" s="1455"/>
      <c r="IA43" s="1455"/>
      <c r="IB43" s="1455"/>
      <c r="IC43" s="1455"/>
      <c r="ID43" s="1455"/>
      <c r="IE43" s="1455"/>
      <c r="IF43" s="1455"/>
      <c r="IG43" s="1455"/>
      <c r="IH43" s="1455"/>
      <c r="II43" s="1455"/>
      <c r="IJ43" s="1455"/>
      <c r="IK43" s="1455"/>
      <c r="IL43" s="1455"/>
      <c r="IM43" s="1455"/>
      <c r="IN43" s="1455"/>
      <c r="IO43" s="1455"/>
      <c r="IP43" s="1455"/>
      <c r="IQ43" s="1455"/>
      <c r="IR43" s="1455"/>
      <c r="IS43" s="1455"/>
      <c r="IT43" s="1455"/>
      <c r="IU43" s="1455"/>
      <c r="IV43" s="1455"/>
      <c r="IW43" s="1455"/>
      <c r="IX43" s="1455"/>
      <c r="IY43" s="1455"/>
      <c r="IZ43" s="1455"/>
      <c r="JA43" s="1455"/>
      <c r="JB43" s="1455"/>
      <c r="JC43" s="1455"/>
      <c r="JD43" s="1455"/>
      <c r="JE43" s="1455"/>
      <c r="JF43" s="1455"/>
      <c r="JG43" s="1455"/>
      <c r="JH43" s="1455"/>
      <c r="JI43" s="1455"/>
      <c r="JJ43" s="1455"/>
      <c r="JK43" s="1455"/>
      <c r="JL43" s="1455"/>
      <c r="JM43" s="1455"/>
      <c r="JN43" s="1455"/>
      <c r="JO43" s="1455"/>
      <c r="JP43" s="1455"/>
      <c r="JQ43" s="1455"/>
      <c r="JR43" s="1455"/>
      <c r="JS43" s="1455"/>
      <c r="JT43" s="1455"/>
      <c r="JU43" s="1455"/>
      <c r="JV43" s="1455"/>
      <c r="JW43" s="1455"/>
      <c r="JX43" s="1455"/>
      <c r="JY43" s="1455"/>
      <c r="JZ43" s="1455"/>
      <c r="KA43" s="1455"/>
      <c r="KB43" s="1455"/>
      <c r="KC43" s="1455"/>
      <c r="KD43" s="1455"/>
      <c r="KE43" s="1455"/>
      <c r="KF43" s="1455"/>
      <c r="KG43" s="1455"/>
      <c r="KH43" s="1455"/>
      <c r="KI43" s="1455"/>
      <c r="KJ43" s="1455"/>
      <c r="KK43" s="1455"/>
      <c r="KL43" s="1455"/>
      <c r="KM43" s="1455"/>
      <c r="KN43" s="1455"/>
      <c r="KO43" s="1455"/>
      <c r="KP43" s="1455"/>
      <c r="KQ43" s="1455"/>
      <c r="KR43" s="1455"/>
      <c r="KS43" s="1455"/>
      <c r="KT43" s="1455"/>
      <c r="KU43" s="1455"/>
      <c r="KV43" s="1455"/>
      <c r="KW43" s="1455"/>
      <c r="KX43" s="1455"/>
      <c r="KY43" s="1455"/>
      <c r="KZ43" s="1455"/>
      <c r="LA43" s="1455"/>
      <c r="LB43" s="1455"/>
      <c r="LC43" s="1455"/>
      <c r="LD43" s="1455"/>
      <c r="LE43" s="1455"/>
      <c r="LF43" s="1455"/>
      <c r="LG43" s="1455"/>
      <c r="LH43" s="1455"/>
      <c r="LI43" s="1455"/>
      <c r="LJ43" s="1455"/>
      <c r="LK43" s="1455"/>
      <c r="LL43" s="1455"/>
      <c r="LM43" s="1455"/>
      <c r="LN43" s="1455"/>
      <c r="LO43" s="1455"/>
      <c r="LP43" s="1455"/>
      <c r="LQ43" s="1455"/>
      <c r="LR43" s="1455"/>
      <c r="LS43" s="1455"/>
      <c r="LT43" s="1455"/>
      <c r="LU43" s="1455"/>
      <c r="LV43" s="1455"/>
      <c r="LW43" s="1455"/>
      <c r="LX43" s="1455"/>
      <c r="LY43" s="1455"/>
      <c r="LZ43" s="1455"/>
      <c r="MA43" s="1455"/>
      <c r="MB43" s="1455"/>
      <c r="MC43" s="1455"/>
      <c r="MD43" s="1455"/>
      <c r="ME43" s="1455"/>
      <c r="MF43" s="1455"/>
      <c r="MG43" s="1455"/>
      <c r="MH43" s="1455"/>
      <c r="MI43" s="1455"/>
      <c r="MJ43" s="1455"/>
      <c r="MK43" s="1455"/>
      <c r="ML43" s="1455"/>
      <c r="MM43" s="1455"/>
      <c r="MN43" s="1455"/>
      <c r="MO43" s="1455"/>
      <c r="MP43" s="1455"/>
      <c r="MQ43" s="1455"/>
      <c r="MR43" s="1455"/>
      <c r="MS43" s="1455"/>
      <c r="MT43" s="1455"/>
      <c r="MU43" s="1455"/>
      <c r="MV43" s="1455"/>
      <c r="MW43" s="1455"/>
      <c r="MX43" s="1455"/>
      <c r="MY43" s="1455"/>
      <c r="MZ43" s="1455"/>
      <c r="NA43" s="1455"/>
      <c r="NB43" s="1455"/>
      <c r="NC43" s="1455"/>
      <c r="ND43" s="1455"/>
      <c r="NE43" s="1455"/>
      <c r="NF43" s="1455"/>
      <c r="NG43" s="1455"/>
      <c r="NH43" s="1455"/>
      <c r="NI43" s="1455"/>
      <c r="NJ43" s="1455"/>
      <c r="NK43" s="1455"/>
      <c r="NL43" s="1455"/>
      <c r="NM43" s="1455"/>
      <c r="NN43" s="1455"/>
      <c r="NO43" s="1455"/>
      <c r="NP43" s="1455"/>
      <c r="NQ43" s="1455"/>
      <c r="NR43" s="1455"/>
      <c r="NS43" s="1455"/>
      <c r="NT43" s="1455"/>
      <c r="NU43" s="1455"/>
      <c r="NV43" s="1455"/>
      <c r="NW43" s="1455"/>
      <c r="NX43" s="1455"/>
      <c r="NY43" s="1455"/>
      <c r="NZ43" s="1455"/>
      <c r="OA43" s="1455"/>
      <c r="OB43" s="1455"/>
      <c r="OC43" s="1455"/>
      <c r="OD43" s="1455"/>
      <c r="OE43" s="1455"/>
      <c r="OF43" s="1455"/>
      <c r="OG43" s="1455"/>
      <c r="OH43" s="1455"/>
      <c r="OI43" s="1455"/>
      <c r="OJ43" s="1455"/>
      <c r="OK43" s="1455"/>
      <c r="OL43" s="1455"/>
      <c r="OM43" s="1455"/>
      <c r="ON43" s="1455"/>
      <c r="OO43" s="1455"/>
      <c r="OP43" s="1455"/>
      <c r="OQ43" s="1455"/>
      <c r="OR43" s="1455"/>
      <c r="OS43" s="1455"/>
      <c r="OT43" s="1455"/>
      <c r="OU43" s="1455"/>
      <c r="OV43" s="1455"/>
      <c r="OW43" s="1455"/>
      <c r="OX43" s="1455"/>
      <c r="OY43" s="1455"/>
      <c r="OZ43" s="1455"/>
      <c r="PA43" s="1455"/>
      <c r="PB43" s="1455"/>
      <c r="PC43" s="1455"/>
      <c r="PD43" s="1455"/>
      <c r="PE43" s="1455"/>
      <c r="PF43" s="1455"/>
      <c r="PG43" s="1455"/>
      <c r="PH43" s="1455"/>
      <c r="PI43" s="1455"/>
      <c r="PJ43" s="1455"/>
      <c r="PK43" s="1455"/>
      <c r="PL43" s="1455"/>
      <c r="PM43" s="1455"/>
      <c r="PN43" s="1455"/>
      <c r="PO43" s="1455"/>
      <c r="PP43" s="1455"/>
      <c r="PQ43" s="1455"/>
      <c r="PR43" s="1455"/>
      <c r="PS43" s="1455"/>
      <c r="PT43" s="1455"/>
      <c r="PU43" s="1455"/>
      <c r="PV43" s="1455"/>
      <c r="PW43" s="1455"/>
      <c r="PX43" s="1455"/>
      <c r="PY43" s="1455"/>
      <c r="PZ43" s="1455"/>
      <c r="QA43" s="1455"/>
      <c r="QB43" s="1455"/>
      <c r="QC43" s="1455"/>
      <c r="QD43" s="1455"/>
      <c r="QE43" s="1455"/>
      <c r="QF43" s="1455"/>
      <c r="QG43" s="1455"/>
      <c r="QH43" s="1455"/>
      <c r="QI43" s="1455"/>
      <c r="QJ43" s="1455"/>
      <c r="QK43" s="1455"/>
      <c r="QL43" s="1455"/>
      <c r="QM43" s="1455"/>
      <c r="QN43" s="1455"/>
      <c r="QO43" s="1455"/>
      <c r="QP43" s="1455"/>
      <c r="QQ43" s="1455"/>
      <c r="QR43" s="1455"/>
      <c r="QS43" s="1455"/>
      <c r="QT43" s="1455"/>
      <c r="QU43" s="1455"/>
      <c r="QV43" s="1455"/>
      <c r="QW43" s="1455"/>
      <c r="QX43" s="1455"/>
      <c r="QY43" s="1455"/>
      <c r="QZ43" s="1455"/>
      <c r="RA43" s="1455"/>
      <c r="RB43" s="1455"/>
      <c r="RC43" s="1455"/>
      <c r="RD43" s="1455"/>
      <c r="RE43" s="1455"/>
      <c r="RF43" s="1455"/>
      <c r="RG43" s="1455"/>
      <c r="RH43" s="1455"/>
      <c r="RI43" s="1455"/>
      <c r="RJ43" s="1455"/>
      <c r="RK43" s="1455"/>
      <c r="RL43" s="1455"/>
      <c r="RM43" s="1455"/>
      <c r="RN43" s="1455"/>
      <c r="RO43" s="1455"/>
      <c r="RP43" s="1455"/>
      <c r="RQ43" s="1455"/>
      <c r="RR43" s="1455"/>
      <c r="RS43" s="1455"/>
      <c r="RT43" s="1455"/>
      <c r="RU43" s="1455"/>
      <c r="RV43" s="1455"/>
      <c r="RW43" s="1455"/>
      <c r="RX43" s="1455"/>
      <c r="RY43" s="1455"/>
      <c r="RZ43" s="1455"/>
      <c r="SA43" s="1455"/>
      <c r="SB43" s="1455"/>
      <c r="SC43" s="1455"/>
      <c r="SD43" s="1455"/>
      <c r="SE43" s="1455"/>
      <c r="SF43" s="1455"/>
      <c r="SG43" s="1455"/>
      <c r="SH43" s="1455"/>
      <c r="SI43" s="1455"/>
      <c r="SJ43" s="1455"/>
      <c r="SK43" s="1455"/>
      <c r="SL43" s="1455"/>
      <c r="SM43" s="1455"/>
      <c r="SN43" s="1455"/>
      <c r="SO43" s="1455"/>
      <c r="SP43" s="1455"/>
      <c r="SQ43" s="1455"/>
      <c r="SR43" s="1455"/>
      <c r="SS43" s="1455"/>
      <c r="ST43" s="1455"/>
      <c r="SU43" s="1455"/>
      <c r="SV43" s="1455"/>
      <c r="SW43" s="1455"/>
      <c r="SX43" s="1455"/>
      <c r="SY43" s="1455"/>
      <c r="SZ43" s="1455"/>
      <c r="TA43" s="1455"/>
      <c r="TB43" s="1455"/>
      <c r="TC43" s="1455"/>
      <c r="TD43" s="1455"/>
      <c r="TE43" s="1455"/>
      <c r="TF43" s="1455"/>
      <c r="TG43" s="1455"/>
      <c r="TH43" s="1455"/>
      <c r="TI43" s="1455"/>
      <c r="TJ43" s="1455"/>
      <c r="TK43" s="1455"/>
      <c r="TL43" s="1455"/>
      <c r="TM43" s="1455"/>
      <c r="TN43" s="1455"/>
      <c r="TO43" s="1455"/>
      <c r="TP43" s="1455"/>
      <c r="TQ43" s="1455"/>
      <c r="TR43" s="1455"/>
      <c r="TS43" s="1455"/>
      <c r="TT43" s="1455"/>
      <c r="TU43" s="1455"/>
      <c r="TV43" s="1455"/>
      <c r="TW43" s="1455"/>
      <c r="TX43" s="1455"/>
      <c r="TY43" s="1455"/>
      <c r="TZ43" s="1455"/>
      <c r="UA43" s="1455"/>
      <c r="UB43" s="1455"/>
      <c r="UC43" s="1455"/>
      <c r="UD43" s="1455"/>
      <c r="UE43" s="1455"/>
      <c r="UF43" s="1455"/>
      <c r="UG43" s="1455"/>
      <c r="UH43" s="1455"/>
      <c r="UI43" s="1455"/>
      <c r="UJ43" s="1455"/>
      <c r="UK43" s="1455"/>
      <c r="UL43" s="1455"/>
      <c r="UM43" s="1455"/>
      <c r="UN43" s="1455"/>
      <c r="UO43" s="1455"/>
      <c r="UP43" s="1455"/>
      <c r="UQ43" s="1455"/>
      <c r="UR43" s="1455"/>
      <c r="US43" s="1455"/>
      <c r="UT43" s="1455"/>
      <c r="UU43" s="1455"/>
      <c r="UV43" s="1455"/>
      <c r="UW43" s="1455"/>
      <c r="UX43" s="1455"/>
      <c r="UY43" s="1455"/>
      <c r="UZ43" s="1455"/>
      <c r="VA43" s="1455"/>
      <c r="VB43" s="1455"/>
      <c r="VC43" s="1455"/>
      <c r="VD43" s="1455"/>
      <c r="VE43" s="1455"/>
      <c r="VF43" s="1455"/>
      <c r="VG43" s="1455"/>
      <c r="VH43" s="1455"/>
      <c r="VI43" s="1455"/>
      <c r="VJ43" s="1455"/>
      <c r="VK43" s="1455"/>
      <c r="VL43" s="1455"/>
      <c r="VM43" s="1455"/>
      <c r="VN43" s="1455"/>
      <c r="VO43" s="1455"/>
      <c r="VP43" s="1455"/>
      <c r="VQ43" s="1455"/>
      <c r="VR43" s="1455"/>
      <c r="VS43" s="1455"/>
      <c r="VT43" s="1455"/>
      <c r="VU43" s="1455"/>
      <c r="VV43" s="1455"/>
      <c r="VW43" s="1455"/>
      <c r="VX43" s="1455"/>
      <c r="VY43" s="1455"/>
      <c r="VZ43" s="1455"/>
      <c r="WA43" s="1455"/>
      <c r="WB43" s="1455"/>
      <c r="WC43" s="1455"/>
      <c r="WD43" s="1455"/>
      <c r="WE43" s="1455"/>
      <c r="WF43" s="1455"/>
      <c r="WG43" s="1455"/>
      <c r="WH43" s="1455"/>
      <c r="WI43" s="1455"/>
      <c r="WJ43" s="1455"/>
      <c r="WK43" s="1455"/>
      <c r="WL43" s="1455"/>
      <c r="WM43" s="1455"/>
      <c r="WN43" s="1455"/>
      <c r="WO43" s="1455"/>
      <c r="WP43" s="1455"/>
      <c r="WQ43" s="1455"/>
      <c r="WR43" s="1455"/>
      <c r="WS43" s="1455"/>
      <c r="WT43" s="1455"/>
      <c r="WU43" s="1455"/>
      <c r="WV43" s="1455"/>
      <c r="WW43" s="1455"/>
      <c r="WX43" s="1455"/>
      <c r="WY43" s="1455"/>
      <c r="WZ43" s="1455"/>
      <c r="XA43" s="1455"/>
      <c r="XB43" s="1455"/>
      <c r="XC43" s="1455"/>
      <c r="XD43" s="1455"/>
      <c r="XE43" s="1455"/>
      <c r="XF43" s="1455"/>
      <c r="XG43" s="1455"/>
      <c r="XH43" s="1455"/>
      <c r="XI43" s="1455"/>
      <c r="XJ43" s="1455"/>
      <c r="XK43" s="1455"/>
      <c r="XL43" s="1455"/>
      <c r="XM43" s="1455"/>
      <c r="XN43" s="1455"/>
      <c r="XO43" s="1455"/>
      <c r="XP43" s="1455"/>
      <c r="XQ43" s="1455"/>
      <c r="XR43" s="1455"/>
      <c r="XS43" s="1455"/>
      <c r="XT43" s="1455"/>
      <c r="XU43" s="1455"/>
      <c r="XV43" s="1455"/>
      <c r="XW43" s="1455"/>
      <c r="XX43" s="1455"/>
      <c r="XY43" s="1455"/>
      <c r="XZ43" s="1455"/>
      <c r="YA43" s="1455"/>
      <c r="YB43" s="1455"/>
      <c r="YC43" s="1455"/>
      <c r="YD43" s="1455"/>
      <c r="YE43" s="1455"/>
      <c r="YF43" s="1455"/>
      <c r="YG43" s="1455"/>
      <c r="YH43" s="1455"/>
      <c r="YI43" s="1455"/>
      <c r="YJ43" s="1455"/>
      <c r="YK43" s="1455"/>
      <c r="YL43" s="1455"/>
      <c r="YM43" s="1455"/>
      <c r="YN43" s="1455"/>
      <c r="YO43" s="1455"/>
      <c r="YP43" s="1455"/>
      <c r="YQ43" s="1455"/>
      <c r="YR43" s="1455"/>
      <c r="YS43" s="1455"/>
      <c r="YT43" s="1455"/>
      <c r="YU43" s="1455"/>
      <c r="YV43" s="1455"/>
      <c r="YW43" s="1455"/>
      <c r="YX43" s="1455"/>
      <c r="YY43" s="1455"/>
      <c r="YZ43" s="1455"/>
      <c r="ZA43" s="1455"/>
      <c r="ZB43" s="1455"/>
      <c r="ZC43" s="1455"/>
      <c r="ZD43" s="1455"/>
      <c r="ZE43" s="1455"/>
      <c r="ZF43" s="1455"/>
      <c r="ZG43" s="1455"/>
      <c r="ZH43" s="1455"/>
      <c r="ZI43" s="1455"/>
      <c r="ZJ43" s="1455"/>
      <c r="ZK43" s="1455"/>
      <c r="ZL43" s="1455"/>
      <c r="ZM43" s="1455"/>
      <c r="ZN43" s="1455"/>
      <c r="ZO43" s="1455"/>
      <c r="ZP43" s="1455"/>
      <c r="ZQ43" s="1455"/>
      <c r="ZR43" s="1455"/>
      <c r="ZS43" s="1455"/>
      <c r="ZT43" s="1455"/>
      <c r="ZU43" s="1455"/>
      <c r="ZV43" s="1455"/>
      <c r="ZW43" s="1455"/>
      <c r="ZX43" s="1455"/>
      <c r="ZY43" s="1455"/>
      <c r="ZZ43" s="1455"/>
      <c r="AAA43" s="1455"/>
      <c r="AAB43" s="1455"/>
      <c r="AAC43" s="1455"/>
      <c r="AAD43" s="1455"/>
      <c r="AAE43" s="1455"/>
      <c r="AAF43" s="1455"/>
      <c r="AAG43" s="1455"/>
      <c r="AAH43" s="1455"/>
      <c r="AAI43" s="1455"/>
      <c r="AAJ43" s="1455"/>
      <c r="AAK43" s="1455"/>
      <c r="AAL43" s="1455"/>
      <c r="AAM43" s="1455"/>
      <c r="AAN43" s="1455"/>
      <c r="AAO43" s="1455"/>
      <c r="AAP43" s="1455"/>
      <c r="AAQ43" s="1455"/>
      <c r="AAR43" s="1455"/>
      <c r="AAS43" s="1455"/>
      <c r="AAT43" s="1455"/>
      <c r="AAU43" s="1455"/>
      <c r="AAV43" s="1455"/>
      <c r="AAW43" s="1455"/>
      <c r="AAX43" s="1455"/>
      <c r="AAY43" s="1455"/>
      <c r="AAZ43" s="1455"/>
      <c r="ABA43" s="1455"/>
      <c r="ABB43" s="1455"/>
      <c r="ABC43" s="1455"/>
      <c r="ABD43" s="1455"/>
      <c r="ABE43" s="1455"/>
      <c r="ABF43" s="1455"/>
      <c r="ABG43" s="1455"/>
      <c r="ABH43" s="1455"/>
      <c r="ABI43" s="1455"/>
      <c r="ABJ43" s="1455"/>
      <c r="ABK43" s="1455"/>
      <c r="ABL43" s="1455"/>
      <c r="ABM43" s="1455"/>
      <c r="ABN43" s="1455"/>
      <c r="ABO43" s="1455"/>
      <c r="ABP43" s="1455"/>
      <c r="ABQ43" s="1455"/>
      <c r="ABR43" s="1455"/>
      <c r="ABS43" s="1455"/>
      <c r="ABT43" s="1455"/>
      <c r="ABU43" s="1455"/>
      <c r="ABV43" s="1455"/>
      <c r="ABW43" s="1455"/>
      <c r="ABX43" s="1455"/>
      <c r="ABY43" s="1455"/>
      <c r="ABZ43" s="1455"/>
      <c r="ACA43" s="1455"/>
      <c r="ACB43" s="1455"/>
      <c r="ACC43" s="1455"/>
      <c r="ACD43" s="1455"/>
      <c r="ACE43" s="1455"/>
      <c r="ACF43" s="1455"/>
      <c r="ACG43" s="1455"/>
      <c r="ACH43" s="1455"/>
      <c r="ACI43" s="1455"/>
      <c r="ACJ43" s="1455"/>
      <c r="ACK43" s="1455"/>
      <c r="ACL43" s="1455"/>
      <c r="ACM43" s="1455"/>
      <c r="ACN43" s="1455"/>
      <c r="ACO43" s="1455"/>
      <c r="ACP43" s="1455"/>
      <c r="ACQ43" s="1455"/>
      <c r="ACR43" s="1455"/>
      <c r="ACS43" s="1455"/>
      <c r="ACT43" s="1455"/>
      <c r="ACU43" s="1455"/>
      <c r="ACV43" s="1455"/>
      <c r="ACW43" s="1455"/>
      <c r="ACX43" s="1455"/>
      <c r="ACY43" s="1455"/>
      <c r="ACZ43" s="1455"/>
      <c r="ADA43" s="1455"/>
      <c r="ADB43" s="1455"/>
      <c r="ADC43" s="1455"/>
      <c r="ADD43" s="1455"/>
      <c r="ADE43" s="1455"/>
      <c r="ADF43" s="1455"/>
      <c r="ADG43" s="1455"/>
      <c r="ADH43" s="1455"/>
      <c r="ADI43" s="1455"/>
      <c r="ADJ43" s="1455"/>
      <c r="ADK43" s="1455"/>
      <c r="ADL43" s="1455"/>
      <c r="ADM43" s="1455"/>
      <c r="ADN43" s="1455"/>
      <c r="ADO43" s="1455"/>
      <c r="ADP43" s="1455"/>
      <c r="ADQ43" s="1455"/>
      <c r="ADR43" s="1455"/>
      <c r="ADS43" s="1455"/>
      <c r="ADT43" s="1455"/>
      <c r="ADU43" s="1455"/>
      <c r="ADV43" s="1455"/>
      <c r="ADW43" s="1455"/>
      <c r="ADX43" s="1455"/>
      <c r="ADY43" s="1455"/>
      <c r="ADZ43" s="1455"/>
      <c r="AEA43" s="1455"/>
      <c r="AEB43" s="1455"/>
      <c r="AEC43" s="1455"/>
      <c r="AED43" s="1455"/>
      <c r="AEE43" s="1455"/>
      <c r="AEF43" s="1455"/>
      <c r="AEG43" s="1455"/>
      <c r="AEH43" s="1455"/>
      <c r="AEI43" s="1455"/>
      <c r="AEJ43" s="1455"/>
      <c r="AEK43" s="1455"/>
      <c r="AEL43" s="1455"/>
      <c r="AEM43" s="1455"/>
      <c r="AEN43" s="1455"/>
      <c r="AEO43" s="1455"/>
      <c r="AEP43" s="1455"/>
      <c r="AEQ43" s="1455"/>
      <c r="AER43" s="1455"/>
      <c r="AES43" s="1455"/>
      <c r="AET43" s="1455"/>
      <c r="AEU43" s="1455"/>
      <c r="AEV43" s="1455"/>
      <c r="AEW43" s="1455"/>
      <c r="AEX43" s="1455"/>
      <c r="AEY43" s="1455"/>
      <c r="AEZ43" s="1455"/>
      <c r="AFA43" s="1455"/>
      <c r="AFB43" s="1455"/>
      <c r="AFC43" s="1455"/>
      <c r="AFD43" s="1455"/>
      <c r="AFE43" s="1455"/>
      <c r="AFF43" s="1455"/>
      <c r="AFG43" s="1455"/>
      <c r="AFH43" s="1455"/>
      <c r="AFI43" s="1455"/>
      <c r="AFJ43" s="1455"/>
      <c r="AFK43" s="1455"/>
      <c r="AFL43" s="1455"/>
      <c r="AFM43" s="1455"/>
      <c r="AFN43" s="1455"/>
      <c r="AFO43" s="1455"/>
      <c r="AFP43" s="1455"/>
      <c r="AFQ43" s="1455"/>
      <c r="AFR43" s="1455"/>
      <c r="AFS43" s="1455"/>
      <c r="AFT43" s="1455"/>
      <c r="AFU43" s="1455"/>
      <c r="AFV43" s="1455"/>
      <c r="AFW43" s="1455"/>
      <c r="AFX43" s="1455"/>
      <c r="AFY43" s="1455"/>
      <c r="AFZ43" s="1455"/>
      <c r="AGA43" s="1455"/>
      <c r="AGB43" s="1455"/>
      <c r="AGC43" s="1455"/>
      <c r="AGD43" s="1455"/>
      <c r="AGE43" s="1455"/>
      <c r="AGF43" s="1455"/>
      <c r="AGG43" s="1455"/>
      <c r="AGH43" s="1455"/>
      <c r="AGI43" s="1455"/>
      <c r="AGJ43" s="1455"/>
      <c r="AGK43" s="1455"/>
      <c r="AGL43" s="1455"/>
      <c r="AGM43" s="1455"/>
      <c r="AGN43" s="1455"/>
      <c r="AGO43" s="1455"/>
      <c r="AGP43" s="1455"/>
      <c r="AGQ43" s="1455"/>
      <c r="AGR43" s="1455"/>
      <c r="AGS43" s="1455"/>
      <c r="AGT43" s="1455"/>
      <c r="AGU43" s="1455"/>
      <c r="AGV43" s="1455"/>
      <c r="AGW43" s="1455"/>
      <c r="AGX43" s="1455"/>
      <c r="AGY43" s="1455"/>
      <c r="AGZ43" s="1455"/>
      <c r="AHA43" s="1455"/>
      <c r="AHB43" s="1455"/>
      <c r="AHC43" s="1455"/>
      <c r="AHD43" s="1455"/>
      <c r="AHE43" s="1455"/>
      <c r="AHF43" s="1455"/>
      <c r="AHG43" s="1455"/>
      <c r="AHH43" s="1455"/>
      <c r="AHI43" s="1455"/>
      <c r="AHJ43" s="1455"/>
      <c r="AHK43" s="1455"/>
      <c r="AHL43" s="1455"/>
      <c r="AHM43" s="1455"/>
      <c r="AHN43" s="1455"/>
      <c r="AHO43" s="1455"/>
      <c r="AHP43" s="1455"/>
      <c r="AHQ43" s="1455"/>
      <c r="AHR43" s="1455"/>
      <c r="AHS43" s="1455"/>
      <c r="AHT43" s="1455"/>
      <c r="AHU43" s="1455"/>
      <c r="AHV43" s="1455"/>
      <c r="AHW43" s="1455"/>
      <c r="AHX43" s="1455"/>
      <c r="AHY43" s="1455"/>
      <c r="AHZ43" s="1455"/>
      <c r="AIA43" s="1455"/>
      <c r="AIB43" s="1455"/>
      <c r="AIC43" s="1455"/>
      <c r="AID43" s="1455"/>
      <c r="AIE43" s="1455"/>
      <c r="AIF43" s="1455"/>
      <c r="AIG43" s="1455"/>
      <c r="AIH43" s="1455"/>
      <c r="AII43" s="1455"/>
      <c r="AIJ43" s="1455"/>
      <c r="AIK43" s="1455"/>
      <c r="AIL43" s="1455"/>
      <c r="AIM43" s="1455"/>
      <c r="AIN43" s="1455"/>
      <c r="AIO43" s="1455"/>
      <c r="AIP43" s="1455"/>
      <c r="AIQ43" s="1455"/>
      <c r="AIR43" s="1455"/>
      <c r="AIS43" s="1455"/>
      <c r="AIT43" s="1455"/>
      <c r="AIU43" s="1455"/>
      <c r="AIV43" s="1455"/>
      <c r="AIW43" s="1455"/>
      <c r="AIX43" s="1455"/>
      <c r="AIY43" s="1455"/>
      <c r="AIZ43" s="1455"/>
      <c r="AJA43" s="1455"/>
      <c r="AJB43" s="1455"/>
      <c r="AJC43" s="1455"/>
      <c r="AJD43" s="1455"/>
      <c r="AJE43" s="1455"/>
      <c r="AJF43" s="1455"/>
      <c r="AJG43" s="1455"/>
      <c r="AJH43" s="1455"/>
      <c r="AJI43" s="1455"/>
      <c r="AJJ43" s="1455"/>
      <c r="AJK43" s="1455"/>
      <c r="AJL43" s="1455"/>
      <c r="AJM43" s="1455"/>
      <c r="AJN43" s="1455"/>
      <c r="AJO43" s="1455"/>
      <c r="AJP43" s="1455"/>
      <c r="AJQ43" s="1455"/>
      <c r="AJR43" s="1455"/>
      <c r="AJS43" s="1455"/>
      <c r="AJT43" s="1455"/>
      <c r="AJU43" s="1455"/>
      <c r="AJV43" s="1455"/>
      <c r="AJW43" s="1455"/>
      <c r="AJX43" s="1455"/>
      <c r="AJY43" s="1455"/>
      <c r="AJZ43" s="1455"/>
      <c r="AKA43" s="1455"/>
      <c r="AKB43" s="1455"/>
      <c r="AKC43" s="1455"/>
      <c r="AKD43" s="1455"/>
      <c r="AKE43" s="1455"/>
      <c r="AKF43" s="1455"/>
    </row>
    <row r="44" spans="1:968" s="688" customFormat="1" ht="13.5" thickBot="1">
      <c r="A44" s="782"/>
      <c r="B44" s="782" t="s">
        <v>201</v>
      </c>
      <c r="C44" s="782"/>
      <c r="D44" s="782">
        <f>SUM(C15:C19,C5:C13)</f>
        <v>11.611866560752141</v>
      </c>
      <c r="E44" s="782"/>
      <c r="F44" s="782">
        <f>F20+F14</f>
        <v>4618017.2211091705</v>
      </c>
      <c r="G44" s="783">
        <f>G43+G37+G20+G14</f>
        <v>3633457.3681324655</v>
      </c>
      <c r="H44" s="783">
        <f>H43+H37+H20+H14</f>
        <v>8191172.1361500006</v>
      </c>
      <c r="I44" s="783">
        <f>I43+I37+I20+I14</f>
        <v>8400247.6166927312</v>
      </c>
      <c r="J44" s="783">
        <f>J43+J37+J20+J14</f>
        <v>16591419.75284273</v>
      </c>
      <c r="K44" s="783">
        <f>K43+K37+K20+K14</f>
        <v>150000</v>
      </c>
      <c r="L44" s="783">
        <f t="shared" ref="L44:R44" si="15">L43+L37+L20+L14</f>
        <v>13185278.229732465</v>
      </c>
      <c r="M44" s="783">
        <f t="shared" si="15"/>
        <v>21735525.846425194</v>
      </c>
      <c r="N44" s="783">
        <f t="shared" si="15"/>
        <v>4336114.0079038003</v>
      </c>
      <c r="O44" s="783">
        <f t="shared" si="15"/>
        <v>12231241.400493938</v>
      </c>
      <c r="P44" s="783">
        <f t="shared" si="15"/>
        <v>20162825.460505746</v>
      </c>
      <c r="Q44" s="783">
        <f t="shared" si="15"/>
        <v>21346035.338300958</v>
      </c>
      <c r="R44" s="1383">
        <f t="shared" si="15"/>
        <v>4022369.2095582564</v>
      </c>
      <c r="S44" s="784">
        <f>Q44/O44</f>
        <v>1.745205955745337</v>
      </c>
      <c r="T44" s="784">
        <f>(Q44+R44)/P44</f>
        <v>1.2581770643975458</v>
      </c>
      <c r="U44" s="784">
        <f>((Q44*(1+$U$2))+R44)/P44</f>
        <v>1.364045338564343</v>
      </c>
      <c r="V44" s="685"/>
      <c r="W44" s="1455"/>
      <c r="X44" s="1455"/>
      <c r="Y44" s="1455"/>
      <c r="Z44" s="1455"/>
      <c r="AA44" s="1455"/>
      <c r="AB44" s="1455"/>
      <c r="AC44" s="1455"/>
      <c r="AD44" s="1455"/>
      <c r="AE44" s="1455"/>
      <c r="AF44" s="1455"/>
      <c r="AG44" s="1455"/>
      <c r="AH44" s="1455"/>
      <c r="AI44" s="1455"/>
      <c r="AJ44" s="1455"/>
      <c r="AK44" s="1455"/>
      <c r="AL44" s="1455"/>
      <c r="AM44" s="1455"/>
      <c r="AN44" s="1455"/>
      <c r="AO44" s="1455"/>
      <c r="AP44" s="1455"/>
      <c r="AQ44" s="1455"/>
      <c r="AR44" s="1455"/>
      <c r="AS44" s="1455"/>
      <c r="AT44" s="1455"/>
      <c r="AU44" s="1455"/>
      <c r="AV44" s="1455"/>
      <c r="AW44" s="1455"/>
      <c r="AX44" s="1455"/>
      <c r="AY44" s="1455"/>
      <c r="AZ44" s="1455"/>
      <c r="BA44" s="1455"/>
      <c r="BB44" s="1455"/>
      <c r="BC44" s="1455"/>
      <c r="BD44" s="1455"/>
      <c r="BE44" s="1455"/>
      <c r="BF44" s="1455"/>
      <c r="BG44" s="1455"/>
      <c r="BH44" s="1455"/>
      <c r="BI44" s="1455"/>
      <c r="BJ44" s="1455"/>
      <c r="BK44" s="1455"/>
      <c r="BL44" s="1455"/>
      <c r="BM44" s="1455"/>
      <c r="BN44" s="1455"/>
      <c r="BO44" s="1455"/>
      <c r="BP44" s="1455"/>
      <c r="BQ44" s="1455"/>
      <c r="BR44" s="1455"/>
      <c r="BS44" s="1455"/>
      <c r="BT44" s="1455"/>
      <c r="BU44" s="1455"/>
      <c r="BV44" s="1455"/>
      <c r="BW44" s="1455"/>
      <c r="BX44" s="1455"/>
      <c r="BY44" s="1455"/>
      <c r="BZ44" s="1455"/>
      <c r="CA44" s="1455"/>
      <c r="CB44" s="1455"/>
      <c r="CC44" s="1455"/>
      <c r="CD44" s="1455"/>
      <c r="CE44" s="1455"/>
      <c r="CF44" s="1455"/>
      <c r="CG44" s="1455"/>
      <c r="CH44" s="1455"/>
      <c r="CI44" s="1455"/>
      <c r="CJ44" s="1455"/>
      <c r="CK44" s="1455"/>
      <c r="CL44" s="1455"/>
      <c r="CM44" s="1455"/>
      <c r="CN44" s="1455"/>
      <c r="CO44" s="1455"/>
      <c r="CP44" s="1455"/>
      <c r="CQ44" s="1455"/>
      <c r="CR44" s="1455"/>
      <c r="CS44" s="1455"/>
      <c r="CT44" s="1455"/>
      <c r="CU44" s="1455"/>
      <c r="CV44" s="1455"/>
      <c r="CW44" s="1455"/>
      <c r="CX44" s="1455"/>
      <c r="CY44" s="1455"/>
      <c r="CZ44" s="1455"/>
      <c r="DA44" s="1455"/>
      <c r="DB44" s="1455"/>
      <c r="DC44" s="1455"/>
      <c r="DD44" s="1455"/>
      <c r="DE44" s="1455"/>
      <c r="DF44" s="1455"/>
      <c r="DG44" s="1455"/>
      <c r="DH44" s="1455"/>
      <c r="DI44" s="1455"/>
      <c r="DJ44" s="1455"/>
      <c r="DK44" s="1455"/>
      <c r="DL44" s="1455"/>
      <c r="DM44" s="1455"/>
      <c r="DN44" s="1455"/>
      <c r="DO44" s="1455"/>
      <c r="DP44" s="1455"/>
      <c r="DQ44" s="1455"/>
      <c r="DR44" s="1455"/>
      <c r="DS44" s="1455"/>
      <c r="DT44" s="1455"/>
      <c r="DU44" s="1455"/>
      <c r="DV44" s="1455"/>
      <c r="DW44" s="1455"/>
      <c r="DX44" s="1455"/>
      <c r="DY44" s="1455"/>
      <c r="DZ44" s="1455"/>
      <c r="EA44" s="1455"/>
      <c r="EB44" s="1455"/>
      <c r="EC44" s="1455"/>
      <c r="ED44" s="1455"/>
      <c r="EE44" s="1455"/>
      <c r="EF44" s="1455"/>
      <c r="EG44" s="1455"/>
      <c r="EH44" s="1455"/>
      <c r="EI44" s="1455"/>
      <c r="EJ44" s="1455"/>
      <c r="EK44" s="1455"/>
      <c r="EL44" s="1455"/>
      <c r="EM44" s="1455"/>
      <c r="EN44" s="1455"/>
      <c r="EO44" s="1455"/>
      <c r="EP44" s="1455"/>
      <c r="EQ44" s="1455"/>
      <c r="ER44" s="1455"/>
      <c r="ES44" s="1455"/>
      <c r="ET44" s="1455"/>
      <c r="EU44" s="1455"/>
      <c r="EV44" s="1455"/>
      <c r="EW44" s="1455"/>
      <c r="EX44" s="1455"/>
      <c r="EY44" s="1455"/>
      <c r="EZ44" s="1455"/>
      <c r="FA44" s="1455"/>
      <c r="FB44" s="1455"/>
      <c r="FC44" s="1455"/>
      <c r="FD44" s="1455"/>
      <c r="FE44" s="1455"/>
      <c r="FF44" s="1455"/>
      <c r="FG44" s="1455"/>
      <c r="FH44" s="1455"/>
      <c r="FI44" s="1455"/>
      <c r="FJ44" s="1455"/>
      <c r="FK44" s="1455"/>
      <c r="FL44" s="1455"/>
      <c r="FM44" s="1455"/>
      <c r="FN44" s="1455"/>
      <c r="FO44" s="1455"/>
      <c r="FP44" s="1455"/>
      <c r="FQ44" s="1455"/>
      <c r="FR44" s="1455"/>
      <c r="FS44" s="1455"/>
      <c r="FT44" s="1455"/>
      <c r="FU44" s="1455"/>
      <c r="FV44" s="1455"/>
      <c r="FW44" s="1455"/>
      <c r="FX44" s="1455"/>
      <c r="FY44" s="1455"/>
      <c r="FZ44" s="1455"/>
      <c r="GA44" s="1455"/>
      <c r="GB44" s="1455"/>
      <c r="GC44" s="1455"/>
      <c r="GD44" s="1455"/>
      <c r="GE44" s="1455"/>
      <c r="GF44" s="1455"/>
      <c r="GG44" s="1455"/>
      <c r="GH44" s="1455"/>
      <c r="GI44" s="1455"/>
      <c r="GJ44" s="1455"/>
      <c r="GK44" s="1455"/>
      <c r="GL44" s="1455"/>
      <c r="GM44" s="1455"/>
      <c r="GN44" s="1455"/>
      <c r="GO44" s="1455"/>
      <c r="GP44" s="1455"/>
      <c r="GQ44" s="1455"/>
      <c r="GR44" s="1455"/>
      <c r="GS44" s="1455"/>
      <c r="GT44" s="1455"/>
      <c r="GU44" s="1455"/>
      <c r="GV44" s="1455"/>
      <c r="GW44" s="1455"/>
      <c r="GX44" s="1455"/>
      <c r="GY44" s="1455"/>
      <c r="GZ44" s="1455"/>
      <c r="HA44" s="1455"/>
      <c r="HB44" s="1455"/>
      <c r="HC44" s="1455"/>
      <c r="HD44" s="1455"/>
      <c r="HE44" s="1455"/>
      <c r="HF44" s="1455"/>
      <c r="HG44" s="1455"/>
      <c r="HH44" s="1455"/>
      <c r="HI44" s="1455"/>
      <c r="HJ44" s="1455"/>
      <c r="HK44" s="1455"/>
      <c r="HL44" s="1455"/>
      <c r="HM44" s="1455"/>
      <c r="HN44" s="1455"/>
      <c r="HO44" s="1455"/>
      <c r="HP44" s="1455"/>
      <c r="HQ44" s="1455"/>
      <c r="HR44" s="1455"/>
      <c r="HS44" s="1455"/>
      <c r="HT44" s="1455"/>
      <c r="HU44" s="1455"/>
      <c r="HV44" s="1455"/>
      <c r="HW44" s="1455"/>
      <c r="HX44" s="1455"/>
      <c r="HY44" s="1455"/>
      <c r="HZ44" s="1455"/>
      <c r="IA44" s="1455"/>
      <c r="IB44" s="1455"/>
      <c r="IC44" s="1455"/>
      <c r="ID44" s="1455"/>
      <c r="IE44" s="1455"/>
      <c r="IF44" s="1455"/>
      <c r="IG44" s="1455"/>
      <c r="IH44" s="1455"/>
      <c r="II44" s="1455"/>
      <c r="IJ44" s="1455"/>
      <c r="IK44" s="1455"/>
      <c r="IL44" s="1455"/>
      <c r="IM44" s="1455"/>
      <c r="IN44" s="1455"/>
      <c r="IO44" s="1455"/>
      <c r="IP44" s="1455"/>
      <c r="IQ44" s="1455"/>
      <c r="IR44" s="1455"/>
      <c r="IS44" s="1455"/>
      <c r="IT44" s="1455"/>
      <c r="IU44" s="1455"/>
      <c r="IV44" s="1455"/>
      <c r="IW44" s="1455"/>
      <c r="IX44" s="1455"/>
      <c r="IY44" s="1455"/>
      <c r="IZ44" s="1455"/>
      <c r="JA44" s="1455"/>
      <c r="JB44" s="1455"/>
      <c r="JC44" s="1455"/>
      <c r="JD44" s="1455"/>
      <c r="JE44" s="1455"/>
      <c r="JF44" s="1455"/>
      <c r="JG44" s="1455"/>
      <c r="JH44" s="1455"/>
      <c r="JI44" s="1455"/>
      <c r="JJ44" s="1455"/>
      <c r="JK44" s="1455"/>
      <c r="JL44" s="1455"/>
      <c r="JM44" s="1455"/>
      <c r="JN44" s="1455"/>
      <c r="JO44" s="1455"/>
      <c r="JP44" s="1455"/>
      <c r="JQ44" s="1455"/>
      <c r="JR44" s="1455"/>
      <c r="JS44" s="1455"/>
      <c r="JT44" s="1455"/>
      <c r="JU44" s="1455"/>
      <c r="JV44" s="1455"/>
      <c r="JW44" s="1455"/>
      <c r="JX44" s="1455"/>
      <c r="JY44" s="1455"/>
      <c r="JZ44" s="1455"/>
      <c r="KA44" s="1455"/>
      <c r="KB44" s="1455"/>
      <c r="KC44" s="1455"/>
      <c r="KD44" s="1455"/>
      <c r="KE44" s="1455"/>
      <c r="KF44" s="1455"/>
      <c r="KG44" s="1455"/>
      <c r="KH44" s="1455"/>
      <c r="KI44" s="1455"/>
      <c r="KJ44" s="1455"/>
      <c r="KK44" s="1455"/>
      <c r="KL44" s="1455"/>
      <c r="KM44" s="1455"/>
      <c r="KN44" s="1455"/>
      <c r="KO44" s="1455"/>
      <c r="KP44" s="1455"/>
      <c r="KQ44" s="1455"/>
      <c r="KR44" s="1455"/>
      <c r="KS44" s="1455"/>
      <c r="KT44" s="1455"/>
      <c r="KU44" s="1455"/>
      <c r="KV44" s="1455"/>
      <c r="KW44" s="1455"/>
      <c r="KX44" s="1455"/>
      <c r="KY44" s="1455"/>
      <c r="KZ44" s="1455"/>
      <c r="LA44" s="1455"/>
      <c r="LB44" s="1455"/>
      <c r="LC44" s="1455"/>
      <c r="LD44" s="1455"/>
      <c r="LE44" s="1455"/>
      <c r="LF44" s="1455"/>
      <c r="LG44" s="1455"/>
      <c r="LH44" s="1455"/>
      <c r="LI44" s="1455"/>
      <c r="LJ44" s="1455"/>
      <c r="LK44" s="1455"/>
      <c r="LL44" s="1455"/>
      <c r="LM44" s="1455"/>
      <c r="LN44" s="1455"/>
      <c r="LO44" s="1455"/>
      <c r="LP44" s="1455"/>
      <c r="LQ44" s="1455"/>
      <c r="LR44" s="1455"/>
      <c r="LS44" s="1455"/>
      <c r="LT44" s="1455"/>
      <c r="LU44" s="1455"/>
      <c r="LV44" s="1455"/>
      <c r="LW44" s="1455"/>
      <c r="LX44" s="1455"/>
      <c r="LY44" s="1455"/>
      <c r="LZ44" s="1455"/>
      <c r="MA44" s="1455"/>
      <c r="MB44" s="1455"/>
      <c r="MC44" s="1455"/>
      <c r="MD44" s="1455"/>
      <c r="ME44" s="1455"/>
      <c r="MF44" s="1455"/>
      <c r="MG44" s="1455"/>
      <c r="MH44" s="1455"/>
      <c r="MI44" s="1455"/>
      <c r="MJ44" s="1455"/>
      <c r="MK44" s="1455"/>
      <c r="ML44" s="1455"/>
      <c r="MM44" s="1455"/>
      <c r="MN44" s="1455"/>
      <c r="MO44" s="1455"/>
      <c r="MP44" s="1455"/>
      <c r="MQ44" s="1455"/>
      <c r="MR44" s="1455"/>
      <c r="MS44" s="1455"/>
      <c r="MT44" s="1455"/>
      <c r="MU44" s="1455"/>
      <c r="MV44" s="1455"/>
      <c r="MW44" s="1455"/>
      <c r="MX44" s="1455"/>
      <c r="MY44" s="1455"/>
      <c r="MZ44" s="1455"/>
      <c r="NA44" s="1455"/>
      <c r="NB44" s="1455"/>
      <c r="NC44" s="1455"/>
      <c r="ND44" s="1455"/>
      <c r="NE44" s="1455"/>
      <c r="NF44" s="1455"/>
      <c r="NG44" s="1455"/>
      <c r="NH44" s="1455"/>
      <c r="NI44" s="1455"/>
      <c r="NJ44" s="1455"/>
      <c r="NK44" s="1455"/>
      <c r="NL44" s="1455"/>
      <c r="NM44" s="1455"/>
      <c r="NN44" s="1455"/>
      <c r="NO44" s="1455"/>
      <c r="NP44" s="1455"/>
      <c r="NQ44" s="1455"/>
      <c r="NR44" s="1455"/>
      <c r="NS44" s="1455"/>
      <c r="NT44" s="1455"/>
      <c r="NU44" s="1455"/>
      <c r="NV44" s="1455"/>
      <c r="NW44" s="1455"/>
      <c r="NX44" s="1455"/>
      <c r="NY44" s="1455"/>
      <c r="NZ44" s="1455"/>
      <c r="OA44" s="1455"/>
      <c r="OB44" s="1455"/>
      <c r="OC44" s="1455"/>
      <c r="OD44" s="1455"/>
      <c r="OE44" s="1455"/>
      <c r="OF44" s="1455"/>
      <c r="OG44" s="1455"/>
      <c r="OH44" s="1455"/>
      <c r="OI44" s="1455"/>
      <c r="OJ44" s="1455"/>
      <c r="OK44" s="1455"/>
      <c r="OL44" s="1455"/>
      <c r="OM44" s="1455"/>
      <c r="ON44" s="1455"/>
      <c r="OO44" s="1455"/>
      <c r="OP44" s="1455"/>
      <c r="OQ44" s="1455"/>
      <c r="OR44" s="1455"/>
      <c r="OS44" s="1455"/>
      <c r="OT44" s="1455"/>
      <c r="OU44" s="1455"/>
      <c r="OV44" s="1455"/>
      <c r="OW44" s="1455"/>
      <c r="OX44" s="1455"/>
      <c r="OY44" s="1455"/>
      <c r="OZ44" s="1455"/>
      <c r="PA44" s="1455"/>
      <c r="PB44" s="1455"/>
      <c r="PC44" s="1455"/>
      <c r="PD44" s="1455"/>
      <c r="PE44" s="1455"/>
      <c r="PF44" s="1455"/>
      <c r="PG44" s="1455"/>
      <c r="PH44" s="1455"/>
      <c r="PI44" s="1455"/>
      <c r="PJ44" s="1455"/>
      <c r="PK44" s="1455"/>
      <c r="PL44" s="1455"/>
      <c r="PM44" s="1455"/>
      <c r="PN44" s="1455"/>
      <c r="PO44" s="1455"/>
      <c r="PP44" s="1455"/>
      <c r="PQ44" s="1455"/>
      <c r="PR44" s="1455"/>
      <c r="PS44" s="1455"/>
      <c r="PT44" s="1455"/>
      <c r="PU44" s="1455"/>
      <c r="PV44" s="1455"/>
      <c r="PW44" s="1455"/>
      <c r="PX44" s="1455"/>
      <c r="PY44" s="1455"/>
      <c r="PZ44" s="1455"/>
      <c r="QA44" s="1455"/>
      <c r="QB44" s="1455"/>
      <c r="QC44" s="1455"/>
      <c r="QD44" s="1455"/>
      <c r="QE44" s="1455"/>
      <c r="QF44" s="1455"/>
      <c r="QG44" s="1455"/>
      <c r="QH44" s="1455"/>
      <c r="QI44" s="1455"/>
      <c r="QJ44" s="1455"/>
      <c r="QK44" s="1455"/>
      <c r="QL44" s="1455"/>
      <c r="QM44" s="1455"/>
      <c r="QN44" s="1455"/>
      <c r="QO44" s="1455"/>
      <c r="QP44" s="1455"/>
      <c r="QQ44" s="1455"/>
      <c r="QR44" s="1455"/>
      <c r="QS44" s="1455"/>
      <c r="QT44" s="1455"/>
      <c r="QU44" s="1455"/>
      <c r="QV44" s="1455"/>
      <c r="QW44" s="1455"/>
      <c r="QX44" s="1455"/>
      <c r="QY44" s="1455"/>
      <c r="QZ44" s="1455"/>
      <c r="RA44" s="1455"/>
      <c r="RB44" s="1455"/>
      <c r="RC44" s="1455"/>
      <c r="RD44" s="1455"/>
      <c r="RE44" s="1455"/>
      <c r="RF44" s="1455"/>
      <c r="RG44" s="1455"/>
      <c r="RH44" s="1455"/>
      <c r="RI44" s="1455"/>
      <c r="RJ44" s="1455"/>
      <c r="RK44" s="1455"/>
      <c r="RL44" s="1455"/>
      <c r="RM44" s="1455"/>
      <c r="RN44" s="1455"/>
      <c r="RO44" s="1455"/>
      <c r="RP44" s="1455"/>
      <c r="RQ44" s="1455"/>
      <c r="RR44" s="1455"/>
      <c r="RS44" s="1455"/>
      <c r="RT44" s="1455"/>
      <c r="RU44" s="1455"/>
      <c r="RV44" s="1455"/>
      <c r="RW44" s="1455"/>
      <c r="RX44" s="1455"/>
      <c r="RY44" s="1455"/>
      <c r="RZ44" s="1455"/>
      <c r="SA44" s="1455"/>
      <c r="SB44" s="1455"/>
      <c r="SC44" s="1455"/>
      <c r="SD44" s="1455"/>
      <c r="SE44" s="1455"/>
      <c r="SF44" s="1455"/>
      <c r="SG44" s="1455"/>
      <c r="SH44" s="1455"/>
      <c r="SI44" s="1455"/>
      <c r="SJ44" s="1455"/>
      <c r="SK44" s="1455"/>
      <c r="SL44" s="1455"/>
      <c r="SM44" s="1455"/>
      <c r="SN44" s="1455"/>
      <c r="SO44" s="1455"/>
      <c r="SP44" s="1455"/>
      <c r="SQ44" s="1455"/>
      <c r="SR44" s="1455"/>
      <c r="SS44" s="1455"/>
      <c r="ST44" s="1455"/>
      <c r="SU44" s="1455"/>
      <c r="SV44" s="1455"/>
      <c r="SW44" s="1455"/>
      <c r="SX44" s="1455"/>
      <c r="SY44" s="1455"/>
      <c r="SZ44" s="1455"/>
      <c r="TA44" s="1455"/>
      <c r="TB44" s="1455"/>
      <c r="TC44" s="1455"/>
      <c r="TD44" s="1455"/>
      <c r="TE44" s="1455"/>
      <c r="TF44" s="1455"/>
      <c r="TG44" s="1455"/>
      <c r="TH44" s="1455"/>
      <c r="TI44" s="1455"/>
      <c r="TJ44" s="1455"/>
      <c r="TK44" s="1455"/>
      <c r="TL44" s="1455"/>
      <c r="TM44" s="1455"/>
      <c r="TN44" s="1455"/>
      <c r="TO44" s="1455"/>
      <c r="TP44" s="1455"/>
      <c r="TQ44" s="1455"/>
      <c r="TR44" s="1455"/>
      <c r="TS44" s="1455"/>
      <c r="TT44" s="1455"/>
      <c r="TU44" s="1455"/>
      <c r="TV44" s="1455"/>
      <c r="TW44" s="1455"/>
      <c r="TX44" s="1455"/>
      <c r="TY44" s="1455"/>
      <c r="TZ44" s="1455"/>
      <c r="UA44" s="1455"/>
      <c r="UB44" s="1455"/>
      <c r="UC44" s="1455"/>
      <c r="UD44" s="1455"/>
      <c r="UE44" s="1455"/>
      <c r="UF44" s="1455"/>
      <c r="UG44" s="1455"/>
      <c r="UH44" s="1455"/>
      <c r="UI44" s="1455"/>
      <c r="UJ44" s="1455"/>
      <c r="UK44" s="1455"/>
      <c r="UL44" s="1455"/>
      <c r="UM44" s="1455"/>
      <c r="UN44" s="1455"/>
      <c r="UO44" s="1455"/>
      <c r="UP44" s="1455"/>
      <c r="UQ44" s="1455"/>
      <c r="UR44" s="1455"/>
      <c r="US44" s="1455"/>
      <c r="UT44" s="1455"/>
      <c r="UU44" s="1455"/>
      <c r="UV44" s="1455"/>
      <c r="UW44" s="1455"/>
      <c r="UX44" s="1455"/>
      <c r="UY44" s="1455"/>
      <c r="UZ44" s="1455"/>
      <c r="VA44" s="1455"/>
      <c r="VB44" s="1455"/>
      <c r="VC44" s="1455"/>
      <c r="VD44" s="1455"/>
      <c r="VE44" s="1455"/>
      <c r="VF44" s="1455"/>
      <c r="VG44" s="1455"/>
      <c r="VH44" s="1455"/>
      <c r="VI44" s="1455"/>
      <c r="VJ44" s="1455"/>
      <c r="VK44" s="1455"/>
      <c r="VL44" s="1455"/>
      <c r="VM44" s="1455"/>
      <c r="VN44" s="1455"/>
      <c r="VO44" s="1455"/>
      <c r="VP44" s="1455"/>
      <c r="VQ44" s="1455"/>
      <c r="VR44" s="1455"/>
      <c r="VS44" s="1455"/>
      <c r="VT44" s="1455"/>
      <c r="VU44" s="1455"/>
      <c r="VV44" s="1455"/>
      <c r="VW44" s="1455"/>
      <c r="VX44" s="1455"/>
      <c r="VY44" s="1455"/>
      <c r="VZ44" s="1455"/>
      <c r="WA44" s="1455"/>
      <c r="WB44" s="1455"/>
      <c r="WC44" s="1455"/>
      <c r="WD44" s="1455"/>
      <c r="WE44" s="1455"/>
      <c r="WF44" s="1455"/>
      <c r="WG44" s="1455"/>
      <c r="WH44" s="1455"/>
      <c r="WI44" s="1455"/>
      <c r="WJ44" s="1455"/>
      <c r="WK44" s="1455"/>
      <c r="WL44" s="1455"/>
      <c r="WM44" s="1455"/>
      <c r="WN44" s="1455"/>
      <c r="WO44" s="1455"/>
      <c r="WP44" s="1455"/>
      <c r="WQ44" s="1455"/>
      <c r="WR44" s="1455"/>
      <c r="WS44" s="1455"/>
      <c r="WT44" s="1455"/>
      <c r="WU44" s="1455"/>
      <c r="WV44" s="1455"/>
      <c r="WW44" s="1455"/>
      <c r="WX44" s="1455"/>
      <c r="WY44" s="1455"/>
      <c r="WZ44" s="1455"/>
      <c r="XA44" s="1455"/>
      <c r="XB44" s="1455"/>
      <c r="XC44" s="1455"/>
      <c r="XD44" s="1455"/>
      <c r="XE44" s="1455"/>
      <c r="XF44" s="1455"/>
      <c r="XG44" s="1455"/>
      <c r="XH44" s="1455"/>
      <c r="XI44" s="1455"/>
      <c r="XJ44" s="1455"/>
      <c r="XK44" s="1455"/>
      <c r="XL44" s="1455"/>
      <c r="XM44" s="1455"/>
      <c r="XN44" s="1455"/>
      <c r="XO44" s="1455"/>
      <c r="XP44" s="1455"/>
      <c r="XQ44" s="1455"/>
      <c r="XR44" s="1455"/>
      <c r="XS44" s="1455"/>
      <c r="XT44" s="1455"/>
      <c r="XU44" s="1455"/>
      <c r="XV44" s="1455"/>
      <c r="XW44" s="1455"/>
      <c r="XX44" s="1455"/>
      <c r="XY44" s="1455"/>
      <c r="XZ44" s="1455"/>
      <c r="YA44" s="1455"/>
      <c r="YB44" s="1455"/>
      <c r="YC44" s="1455"/>
      <c r="YD44" s="1455"/>
      <c r="YE44" s="1455"/>
      <c r="YF44" s="1455"/>
      <c r="YG44" s="1455"/>
      <c r="YH44" s="1455"/>
      <c r="YI44" s="1455"/>
      <c r="YJ44" s="1455"/>
      <c r="YK44" s="1455"/>
      <c r="YL44" s="1455"/>
      <c r="YM44" s="1455"/>
      <c r="YN44" s="1455"/>
      <c r="YO44" s="1455"/>
      <c r="YP44" s="1455"/>
      <c r="YQ44" s="1455"/>
      <c r="YR44" s="1455"/>
      <c r="YS44" s="1455"/>
      <c r="YT44" s="1455"/>
      <c r="YU44" s="1455"/>
      <c r="YV44" s="1455"/>
      <c r="YW44" s="1455"/>
      <c r="YX44" s="1455"/>
      <c r="YY44" s="1455"/>
      <c r="YZ44" s="1455"/>
      <c r="ZA44" s="1455"/>
      <c r="ZB44" s="1455"/>
      <c r="ZC44" s="1455"/>
      <c r="ZD44" s="1455"/>
      <c r="ZE44" s="1455"/>
      <c r="ZF44" s="1455"/>
      <c r="ZG44" s="1455"/>
      <c r="ZH44" s="1455"/>
      <c r="ZI44" s="1455"/>
      <c r="ZJ44" s="1455"/>
      <c r="ZK44" s="1455"/>
      <c r="ZL44" s="1455"/>
      <c r="ZM44" s="1455"/>
      <c r="ZN44" s="1455"/>
      <c r="ZO44" s="1455"/>
      <c r="ZP44" s="1455"/>
      <c r="ZQ44" s="1455"/>
      <c r="ZR44" s="1455"/>
      <c r="ZS44" s="1455"/>
      <c r="ZT44" s="1455"/>
      <c r="ZU44" s="1455"/>
      <c r="ZV44" s="1455"/>
      <c r="ZW44" s="1455"/>
      <c r="ZX44" s="1455"/>
      <c r="ZY44" s="1455"/>
      <c r="ZZ44" s="1455"/>
      <c r="AAA44" s="1455"/>
      <c r="AAB44" s="1455"/>
      <c r="AAC44" s="1455"/>
      <c r="AAD44" s="1455"/>
      <c r="AAE44" s="1455"/>
      <c r="AAF44" s="1455"/>
      <c r="AAG44" s="1455"/>
      <c r="AAH44" s="1455"/>
      <c r="AAI44" s="1455"/>
      <c r="AAJ44" s="1455"/>
      <c r="AAK44" s="1455"/>
      <c r="AAL44" s="1455"/>
      <c r="AAM44" s="1455"/>
      <c r="AAN44" s="1455"/>
      <c r="AAO44" s="1455"/>
      <c r="AAP44" s="1455"/>
      <c r="AAQ44" s="1455"/>
      <c r="AAR44" s="1455"/>
      <c r="AAS44" s="1455"/>
      <c r="AAT44" s="1455"/>
      <c r="AAU44" s="1455"/>
      <c r="AAV44" s="1455"/>
      <c r="AAW44" s="1455"/>
      <c r="AAX44" s="1455"/>
      <c r="AAY44" s="1455"/>
      <c r="AAZ44" s="1455"/>
      <c r="ABA44" s="1455"/>
      <c r="ABB44" s="1455"/>
      <c r="ABC44" s="1455"/>
      <c r="ABD44" s="1455"/>
      <c r="ABE44" s="1455"/>
      <c r="ABF44" s="1455"/>
      <c r="ABG44" s="1455"/>
      <c r="ABH44" s="1455"/>
      <c r="ABI44" s="1455"/>
      <c r="ABJ44" s="1455"/>
      <c r="ABK44" s="1455"/>
      <c r="ABL44" s="1455"/>
      <c r="ABM44" s="1455"/>
      <c r="ABN44" s="1455"/>
      <c r="ABO44" s="1455"/>
      <c r="ABP44" s="1455"/>
      <c r="ABQ44" s="1455"/>
      <c r="ABR44" s="1455"/>
      <c r="ABS44" s="1455"/>
      <c r="ABT44" s="1455"/>
      <c r="ABU44" s="1455"/>
      <c r="ABV44" s="1455"/>
      <c r="ABW44" s="1455"/>
      <c r="ABX44" s="1455"/>
      <c r="ABY44" s="1455"/>
      <c r="ABZ44" s="1455"/>
      <c r="ACA44" s="1455"/>
      <c r="ACB44" s="1455"/>
      <c r="ACC44" s="1455"/>
      <c r="ACD44" s="1455"/>
      <c r="ACE44" s="1455"/>
      <c r="ACF44" s="1455"/>
      <c r="ACG44" s="1455"/>
      <c r="ACH44" s="1455"/>
      <c r="ACI44" s="1455"/>
      <c r="ACJ44" s="1455"/>
      <c r="ACK44" s="1455"/>
      <c r="ACL44" s="1455"/>
      <c r="ACM44" s="1455"/>
      <c r="ACN44" s="1455"/>
      <c r="ACO44" s="1455"/>
      <c r="ACP44" s="1455"/>
      <c r="ACQ44" s="1455"/>
      <c r="ACR44" s="1455"/>
      <c r="ACS44" s="1455"/>
      <c r="ACT44" s="1455"/>
      <c r="ACU44" s="1455"/>
      <c r="ACV44" s="1455"/>
      <c r="ACW44" s="1455"/>
      <c r="ACX44" s="1455"/>
      <c r="ACY44" s="1455"/>
      <c r="ACZ44" s="1455"/>
      <c r="ADA44" s="1455"/>
      <c r="ADB44" s="1455"/>
      <c r="ADC44" s="1455"/>
      <c r="ADD44" s="1455"/>
      <c r="ADE44" s="1455"/>
      <c r="ADF44" s="1455"/>
      <c r="ADG44" s="1455"/>
      <c r="ADH44" s="1455"/>
      <c r="ADI44" s="1455"/>
      <c r="ADJ44" s="1455"/>
      <c r="ADK44" s="1455"/>
      <c r="ADL44" s="1455"/>
      <c r="ADM44" s="1455"/>
      <c r="ADN44" s="1455"/>
      <c r="ADO44" s="1455"/>
      <c r="ADP44" s="1455"/>
      <c r="ADQ44" s="1455"/>
      <c r="ADR44" s="1455"/>
      <c r="ADS44" s="1455"/>
      <c r="ADT44" s="1455"/>
      <c r="ADU44" s="1455"/>
      <c r="ADV44" s="1455"/>
      <c r="ADW44" s="1455"/>
      <c r="ADX44" s="1455"/>
      <c r="ADY44" s="1455"/>
      <c r="ADZ44" s="1455"/>
      <c r="AEA44" s="1455"/>
      <c r="AEB44" s="1455"/>
      <c r="AEC44" s="1455"/>
      <c r="AED44" s="1455"/>
      <c r="AEE44" s="1455"/>
      <c r="AEF44" s="1455"/>
      <c r="AEG44" s="1455"/>
      <c r="AEH44" s="1455"/>
      <c r="AEI44" s="1455"/>
      <c r="AEJ44" s="1455"/>
      <c r="AEK44" s="1455"/>
      <c r="AEL44" s="1455"/>
      <c r="AEM44" s="1455"/>
      <c r="AEN44" s="1455"/>
      <c r="AEO44" s="1455"/>
      <c r="AEP44" s="1455"/>
      <c r="AEQ44" s="1455"/>
      <c r="AER44" s="1455"/>
      <c r="AES44" s="1455"/>
      <c r="AET44" s="1455"/>
      <c r="AEU44" s="1455"/>
      <c r="AEV44" s="1455"/>
      <c r="AEW44" s="1455"/>
      <c r="AEX44" s="1455"/>
      <c r="AEY44" s="1455"/>
      <c r="AEZ44" s="1455"/>
      <c r="AFA44" s="1455"/>
      <c r="AFB44" s="1455"/>
      <c r="AFC44" s="1455"/>
      <c r="AFD44" s="1455"/>
      <c r="AFE44" s="1455"/>
      <c r="AFF44" s="1455"/>
      <c r="AFG44" s="1455"/>
      <c r="AFH44" s="1455"/>
      <c r="AFI44" s="1455"/>
      <c r="AFJ44" s="1455"/>
      <c r="AFK44" s="1455"/>
      <c r="AFL44" s="1455"/>
      <c r="AFM44" s="1455"/>
      <c r="AFN44" s="1455"/>
      <c r="AFO44" s="1455"/>
      <c r="AFP44" s="1455"/>
      <c r="AFQ44" s="1455"/>
      <c r="AFR44" s="1455"/>
      <c r="AFS44" s="1455"/>
      <c r="AFT44" s="1455"/>
      <c r="AFU44" s="1455"/>
      <c r="AFV44" s="1455"/>
      <c r="AFW44" s="1455"/>
      <c r="AFX44" s="1455"/>
      <c r="AFY44" s="1455"/>
      <c r="AFZ44" s="1455"/>
      <c r="AGA44" s="1455"/>
      <c r="AGB44" s="1455"/>
      <c r="AGC44" s="1455"/>
      <c r="AGD44" s="1455"/>
      <c r="AGE44" s="1455"/>
      <c r="AGF44" s="1455"/>
      <c r="AGG44" s="1455"/>
      <c r="AGH44" s="1455"/>
      <c r="AGI44" s="1455"/>
      <c r="AGJ44" s="1455"/>
      <c r="AGK44" s="1455"/>
      <c r="AGL44" s="1455"/>
      <c r="AGM44" s="1455"/>
      <c r="AGN44" s="1455"/>
      <c r="AGO44" s="1455"/>
      <c r="AGP44" s="1455"/>
      <c r="AGQ44" s="1455"/>
      <c r="AGR44" s="1455"/>
      <c r="AGS44" s="1455"/>
      <c r="AGT44" s="1455"/>
      <c r="AGU44" s="1455"/>
      <c r="AGV44" s="1455"/>
      <c r="AGW44" s="1455"/>
      <c r="AGX44" s="1455"/>
      <c r="AGY44" s="1455"/>
      <c r="AGZ44" s="1455"/>
      <c r="AHA44" s="1455"/>
      <c r="AHB44" s="1455"/>
      <c r="AHC44" s="1455"/>
      <c r="AHD44" s="1455"/>
      <c r="AHE44" s="1455"/>
      <c r="AHF44" s="1455"/>
      <c r="AHG44" s="1455"/>
      <c r="AHH44" s="1455"/>
      <c r="AHI44" s="1455"/>
      <c r="AHJ44" s="1455"/>
      <c r="AHK44" s="1455"/>
      <c r="AHL44" s="1455"/>
      <c r="AHM44" s="1455"/>
      <c r="AHN44" s="1455"/>
      <c r="AHO44" s="1455"/>
      <c r="AHP44" s="1455"/>
      <c r="AHQ44" s="1455"/>
      <c r="AHR44" s="1455"/>
      <c r="AHS44" s="1455"/>
      <c r="AHT44" s="1455"/>
      <c r="AHU44" s="1455"/>
      <c r="AHV44" s="1455"/>
      <c r="AHW44" s="1455"/>
      <c r="AHX44" s="1455"/>
      <c r="AHY44" s="1455"/>
      <c r="AHZ44" s="1455"/>
      <c r="AIA44" s="1455"/>
      <c r="AIB44" s="1455"/>
      <c r="AIC44" s="1455"/>
      <c r="AID44" s="1455"/>
      <c r="AIE44" s="1455"/>
      <c r="AIF44" s="1455"/>
      <c r="AIG44" s="1455"/>
      <c r="AIH44" s="1455"/>
      <c r="AII44" s="1455"/>
      <c r="AIJ44" s="1455"/>
      <c r="AIK44" s="1455"/>
      <c r="AIL44" s="1455"/>
      <c r="AIM44" s="1455"/>
      <c r="AIN44" s="1455"/>
      <c r="AIO44" s="1455"/>
      <c r="AIP44" s="1455"/>
      <c r="AIQ44" s="1455"/>
      <c r="AIR44" s="1455"/>
      <c r="AIS44" s="1455"/>
      <c r="AIT44" s="1455"/>
      <c r="AIU44" s="1455"/>
      <c r="AIV44" s="1455"/>
      <c r="AIW44" s="1455"/>
      <c r="AIX44" s="1455"/>
      <c r="AIY44" s="1455"/>
      <c r="AIZ44" s="1455"/>
      <c r="AJA44" s="1455"/>
      <c r="AJB44" s="1455"/>
      <c r="AJC44" s="1455"/>
      <c r="AJD44" s="1455"/>
      <c r="AJE44" s="1455"/>
      <c r="AJF44" s="1455"/>
      <c r="AJG44" s="1455"/>
      <c r="AJH44" s="1455"/>
      <c r="AJI44" s="1455"/>
      <c r="AJJ44" s="1455"/>
      <c r="AJK44" s="1455"/>
      <c r="AJL44" s="1455"/>
      <c r="AJM44" s="1455"/>
      <c r="AJN44" s="1455"/>
      <c r="AJO44" s="1455"/>
      <c r="AJP44" s="1455"/>
      <c r="AJQ44" s="1455"/>
      <c r="AJR44" s="1455"/>
      <c r="AJS44" s="1455"/>
      <c r="AJT44" s="1455"/>
      <c r="AJU44" s="1455"/>
      <c r="AJV44" s="1455"/>
      <c r="AJW44" s="1455"/>
      <c r="AJX44" s="1455"/>
      <c r="AJY44" s="1455"/>
      <c r="AJZ44" s="1455"/>
      <c r="AKA44" s="1455"/>
      <c r="AKB44" s="1455"/>
      <c r="AKC44" s="1455"/>
      <c r="AKD44" s="1455"/>
      <c r="AKE44" s="1455"/>
      <c r="AKF44" s="1455"/>
    </row>
    <row r="45" spans="1:968" s="696" customFormat="1" ht="14.25">
      <c r="L45" s="697"/>
      <c r="M45" s="697"/>
      <c r="O45" s="689"/>
      <c r="R45" s="1384"/>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c r="AW45" s="698"/>
      <c r="AX45" s="698"/>
      <c r="AY45" s="698"/>
      <c r="AZ45" s="698"/>
      <c r="BA45" s="698"/>
      <c r="BB45" s="698"/>
      <c r="BC45" s="698"/>
      <c r="BD45" s="698"/>
      <c r="BE45" s="698"/>
      <c r="BF45" s="698"/>
      <c r="BG45" s="698"/>
      <c r="BH45" s="698"/>
      <c r="BI45" s="698"/>
      <c r="BJ45" s="698"/>
      <c r="BK45" s="698"/>
      <c r="BL45" s="698"/>
      <c r="BM45" s="698"/>
      <c r="BN45" s="698"/>
      <c r="BO45" s="698"/>
      <c r="BP45" s="698"/>
      <c r="BQ45" s="698"/>
      <c r="BR45" s="698"/>
      <c r="BS45" s="698"/>
      <c r="BT45" s="698"/>
      <c r="BU45" s="698"/>
      <c r="BV45" s="698"/>
      <c r="BW45" s="698"/>
      <c r="BX45" s="698"/>
      <c r="BY45" s="698"/>
      <c r="BZ45" s="698"/>
      <c r="CA45" s="698"/>
      <c r="CB45" s="698"/>
      <c r="CC45" s="698"/>
      <c r="CD45" s="698"/>
      <c r="CE45" s="698"/>
      <c r="CF45" s="698"/>
      <c r="CG45" s="698"/>
      <c r="CH45" s="698"/>
      <c r="CI45" s="698"/>
      <c r="CJ45" s="698"/>
      <c r="CK45" s="698"/>
      <c r="CL45" s="698"/>
      <c r="CM45" s="698"/>
      <c r="CN45" s="698"/>
      <c r="CO45" s="698"/>
      <c r="CP45" s="698"/>
      <c r="CQ45" s="698"/>
      <c r="CR45" s="698"/>
      <c r="CS45" s="698"/>
      <c r="CT45" s="698"/>
      <c r="CU45" s="698"/>
      <c r="CV45" s="698"/>
      <c r="CW45" s="698"/>
      <c r="CX45" s="698"/>
      <c r="CY45" s="698"/>
      <c r="CZ45" s="698"/>
      <c r="DA45" s="698"/>
      <c r="DB45" s="698"/>
      <c r="DC45" s="698"/>
      <c r="DD45" s="698"/>
      <c r="DE45" s="698"/>
      <c r="DF45" s="698"/>
      <c r="DG45" s="698"/>
      <c r="DH45" s="698"/>
      <c r="DI45" s="698"/>
      <c r="DJ45" s="698"/>
      <c r="DK45" s="698"/>
      <c r="DL45" s="698"/>
      <c r="DM45" s="698"/>
      <c r="DN45" s="698"/>
      <c r="DO45" s="698"/>
      <c r="DP45" s="698"/>
      <c r="DQ45" s="698"/>
      <c r="DR45" s="698"/>
      <c r="DS45" s="698"/>
      <c r="DT45" s="698"/>
      <c r="DU45" s="698"/>
      <c r="DV45" s="698"/>
      <c r="DW45" s="698"/>
      <c r="DX45" s="698"/>
      <c r="DY45" s="698"/>
      <c r="DZ45" s="698"/>
      <c r="EA45" s="698"/>
      <c r="EB45" s="698"/>
      <c r="EC45" s="698"/>
      <c r="ED45" s="698"/>
      <c r="EE45" s="698"/>
      <c r="EF45" s="698"/>
      <c r="EG45" s="698"/>
      <c r="EH45" s="698"/>
      <c r="EI45" s="698"/>
      <c r="EJ45" s="698"/>
      <c r="EK45" s="698"/>
      <c r="EL45" s="698"/>
      <c r="EM45" s="698"/>
      <c r="EN45" s="698"/>
      <c r="EO45" s="698"/>
      <c r="EP45" s="698"/>
      <c r="EQ45" s="698"/>
      <c r="ER45" s="698"/>
      <c r="ES45" s="698"/>
      <c r="ET45" s="698"/>
      <c r="EU45" s="698"/>
      <c r="EV45" s="698"/>
      <c r="EW45" s="698"/>
      <c r="EX45" s="698"/>
      <c r="EY45" s="698"/>
      <c r="EZ45" s="698"/>
      <c r="FA45" s="698"/>
      <c r="FB45" s="698"/>
      <c r="FC45" s="698"/>
      <c r="FD45" s="698"/>
      <c r="FE45" s="698"/>
      <c r="FF45" s="698"/>
      <c r="FG45" s="698"/>
      <c r="FH45" s="698"/>
      <c r="FI45" s="698"/>
      <c r="FJ45" s="698"/>
      <c r="FK45" s="698"/>
      <c r="FL45" s="698"/>
      <c r="FM45" s="698"/>
      <c r="FN45" s="698"/>
      <c r="FO45" s="698"/>
      <c r="FP45" s="698"/>
      <c r="FQ45" s="698"/>
      <c r="FR45" s="698"/>
      <c r="FS45" s="698"/>
      <c r="FT45" s="698"/>
      <c r="FU45" s="698"/>
      <c r="FV45" s="698"/>
      <c r="FW45" s="698"/>
      <c r="FX45" s="698"/>
      <c r="FY45" s="698"/>
      <c r="FZ45" s="698"/>
      <c r="GA45" s="698"/>
      <c r="GB45" s="698"/>
      <c r="GC45" s="698"/>
      <c r="GD45" s="698"/>
      <c r="GE45" s="698"/>
      <c r="GF45" s="698"/>
      <c r="GG45" s="698"/>
      <c r="GH45" s="698"/>
      <c r="GI45" s="698"/>
      <c r="GJ45" s="698"/>
      <c r="GK45" s="698"/>
      <c r="GL45" s="698"/>
      <c r="GM45" s="698"/>
      <c r="GN45" s="698"/>
      <c r="GO45" s="698"/>
      <c r="GP45" s="698"/>
      <c r="GQ45" s="698"/>
      <c r="GR45" s="698"/>
      <c r="GS45" s="698"/>
      <c r="GT45" s="698"/>
      <c r="GU45" s="698"/>
      <c r="GV45" s="698"/>
      <c r="GW45" s="698"/>
      <c r="GX45" s="698"/>
      <c r="GY45" s="698"/>
      <c r="GZ45" s="698"/>
      <c r="HA45" s="698"/>
      <c r="HB45" s="698"/>
      <c r="HC45" s="698"/>
      <c r="HD45" s="698"/>
      <c r="HE45" s="698"/>
      <c r="HF45" s="698"/>
      <c r="HG45" s="698"/>
      <c r="HH45" s="698"/>
      <c r="HI45" s="698"/>
      <c r="HJ45" s="698"/>
      <c r="HK45" s="698"/>
      <c r="HL45" s="698"/>
      <c r="HM45" s="698"/>
      <c r="HN45" s="698"/>
      <c r="HO45" s="698"/>
      <c r="HP45" s="698"/>
      <c r="HQ45" s="698"/>
      <c r="HR45" s="698"/>
      <c r="HS45" s="698"/>
      <c r="HT45" s="698"/>
      <c r="HU45" s="698"/>
      <c r="HV45" s="698"/>
      <c r="HW45" s="698"/>
      <c r="HX45" s="698"/>
      <c r="HY45" s="698"/>
      <c r="HZ45" s="698"/>
      <c r="IA45" s="698"/>
      <c r="IB45" s="698"/>
      <c r="IC45" s="698"/>
      <c r="ID45" s="698"/>
      <c r="IE45" s="698"/>
      <c r="IF45" s="698"/>
      <c r="IG45" s="698"/>
      <c r="IH45" s="698"/>
      <c r="II45" s="698"/>
      <c r="IJ45" s="698"/>
      <c r="IK45" s="698"/>
      <c r="IL45" s="698"/>
      <c r="IM45" s="698"/>
      <c r="IN45" s="698"/>
      <c r="IO45" s="698"/>
      <c r="IP45" s="698"/>
      <c r="IQ45" s="698"/>
      <c r="IR45" s="698"/>
      <c r="IS45" s="698"/>
      <c r="IT45" s="698"/>
      <c r="IU45" s="698"/>
      <c r="IV45" s="698"/>
      <c r="IW45" s="698"/>
      <c r="IX45" s="698"/>
      <c r="IY45" s="698"/>
      <c r="IZ45" s="698"/>
      <c r="JA45" s="698"/>
      <c r="JB45" s="698"/>
      <c r="JC45" s="698"/>
      <c r="JD45" s="698"/>
      <c r="JE45" s="698"/>
      <c r="JF45" s="698"/>
      <c r="JG45" s="698"/>
      <c r="JH45" s="698"/>
      <c r="JI45" s="698"/>
      <c r="JJ45" s="698"/>
      <c r="JK45" s="698"/>
      <c r="JL45" s="698"/>
      <c r="JM45" s="698"/>
      <c r="JN45" s="698"/>
      <c r="JO45" s="698"/>
      <c r="JP45" s="698"/>
      <c r="JQ45" s="698"/>
      <c r="JR45" s="698"/>
      <c r="JS45" s="698"/>
      <c r="JT45" s="698"/>
      <c r="JU45" s="698"/>
      <c r="JV45" s="698"/>
      <c r="JW45" s="698"/>
      <c r="JX45" s="698"/>
      <c r="JY45" s="698"/>
      <c r="JZ45" s="698"/>
      <c r="KA45" s="698"/>
      <c r="KB45" s="698"/>
      <c r="KC45" s="698"/>
      <c r="KD45" s="698"/>
      <c r="KE45" s="698"/>
      <c r="KF45" s="698"/>
      <c r="KG45" s="698"/>
      <c r="KH45" s="698"/>
      <c r="KI45" s="698"/>
      <c r="KJ45" s="698"/>
      <c r="KK45" s="698"/>
      <c r="KL45" s="698"/>
      <c r="KM45" s="698"/>
      <c r="KN45" s="698"/>
      <c r="KO45" s="698"/>
      <c r="KP45" s="698"/>
      <c r="KQ45" s="698"/>
      <c r="KR45" s="698"/>
      <c r="KS45" s="698"/>
      <c r="KT45" s="698"/>
      <c r="KU45" s="698"/>
      <c r="KV45" s="698"/>
      <c r="KW45" s="698"/>
      <c r="KX45" s="698"/>
      <c r="KY45" s="698"/>
      <c r="KZ45" s="698"/>
      <c r="LA45" s="698"/>
      <c r="LB45" s="698"/>
      <c r="LC45" s="698"/>
      <c r="LD45" s="698"/>
      <c r="LE45" s="698"/>
      <c r="LF45" s="698"/>
      <c r="LG45" s="698"/>
      <c r="LH45" s="698"/>
      <c r="LI45" s="698"/>
      <c r="LJ45" s="698"/>
      <c r="LK45" s="698"/>
      <c r="LL45" s="698"/>
      <c r="LM45" s="698"/>
      <c r="LN45" s="698"/>
      <c r="LO45" s="698"/>
      <c r="LP45" s="698"/>
      <c r="LQ45" s="698"/>
      <c r="LR45" s="698"/>
      <c r="LS45" s="698"/>
      <c r="LT45" s="698"/>
      <c r="LU45" s="698"/>
      <c r="LV45" s="698"/>
      <c r="LW45" s="698"/>
      <c r="LX45" s="698"/>
      <c r="LY45" s="698"/>
      <c r="LZ45" s="698"/>
      <c r="MA45" s="698"/>
      <c r="MB45" s="698"/>
      <c r="MC45" s="698"/>
      <c r="MD45" s="698"/>
      <c r="ME45" s="698"/>
      <c r="MF45" s="698"/>
      <c r="MG45" s="698"/>
      <c r="MH45" s="698"/>
      <c r="MI45" s="698"/>
      <c r="MJ45" s="698"/>
      <c r="MK45" s="698"/>
      <c r="ML45" s="698"/>
      <c r="MM45" s="698"/>
      <c r="MN45" s="698"/>
      <c r="MO45" s="698"/>
      <c r="MP45" s="698"/>
      <c r="MQ45" s="698"/>
      <c r="MR45" s="698"/>
      <c r="MS45" s="698"/>
      <c r="MT45" s="698"/>
      <c r="MU45" s="698"/>
      <c r="MV45" s="698"/>
      <c r="MW45" s="698"/>
      <c r="MX45" s="698"/>
      <c r="MY45" s="698"/>
      <c r="MZ45" s="698"/>
      <c r="NA45" s="698"/>
      <c r="NB45" s="698"/>
      <c r="NC45" s="698"/>
      <c r="ND45" s="698"/>
      <c r="NE45" s="698"/>
      <c r="NF45" s="698"/>
      <c r="NG45" s="698"/>
      <c r="NH45" s="698"/>
      <c r="NI45" s="698"/>
      <c r="NJ45" s="698"/>
      <c r="NK45" s="698"/>
      <c r="NL45" s="698"/>
      <c r="NM45" s="698"/>
      <c r="NN45" s="698"/>
      <c r="NO45" s="698"/>
      <c r="NP45" s="698"/>
      <c r="NQ45" s="698"/>
      <c r="NR45" s="698"/>
      <c r="NS45" s="698"/>
      <c r="NT45" s="698"/>
      <c r="NU45" s="698"/>
      <c r="NV45" s="698"/>
      <c r="NW45" s="698"/>
      <c r="NX45" s="698"/>
      <c r="NY45" s="698"/>
      <c r="NZ45" s="698"/>
      <c r="OA45" s="698"/>
      <c r="OB45" s="698"/>
      <c r="OC45" s="698"/>
      <c r="OD45" s="698"/>
      <c r="OE45" s="698"/>
      <c r="OF45" s="698"/>
      <c r="OG45" s="698"/>
      <c r="OH45" s="698"/>
      <c r="OI45" s="698"/>
      <c r="OJ45" s="698"/>
      <c r="OK45" s="698"/>
      <c r="OL45" s="698"/>
      <c r="OM45" s="698"/>
      <c r="ON45" s="698"/>
      <c r="OO45" s="698"/>
      <c r="OP45" s="698"/>
      <c r="OQ45" s="698"/>
      <c r="OR45" s="698"/>
      <c r="OS45" s="698"/>
      <c r="OT45" s="698"/>
      <c r="OU45" s="698"/>
      <c r="OV45" s="698"/>
      <c r="OW45" s="698"/>
      <c r="OX45" s="698"/>
      <c r="OY45" s="698"/>
      <c r="OZ45" s="698"/>
      <c r="PA45" s="698"/>
      <c r="PB45" s="698"/>
      <c r="PC45" s="698"/>
      <c r="PD45" s="698"/>
      <c r="PE45" s="698"/>
      <c r="PF45" s="698"/>
      <c r="PG45" s="698"/>
      <c r="PH45" s="698"/>
      <c r="PI45" s="698"/>
      <c r="PJ45" s="698"/>
      <c r="PK45" s="698"/>
      <c r="PL45" s="698"/>
      <c r="PM45" s="698"/>
      <c r="PN45" s="698"/>
      <c r="PO45" s="698"/>
      <c r="PP45" s="698"/>
      <c r="PQ45" s="698"/>
      <c r="PR45" s="698"/>
      <c r="PS45" s="698"/>
      <c r="PT45" s="698"/>
      <c r="PU45" s="698"/>
      <c r="PV45" s="698"/>
      <c r="PW45" s="698"/>
      <c r="PX45" s="698"/>
      <c r="PY45" s="698"/>
      <c r="PZ45" s="698"/>
      <c r="QA45" s="698"/>
      <c r="QB45" s="698"/>
      <c r="QC45" s="698"/>
      <c r="QD45" s="698"/>
      <c r="QE45" s="698"/>
      <c r="QF45" s="698"/>
      <c r="QG45" s="698"/>
      <c r="QH45" s="698"/>
      <c r="QI45" s="698"/>
      <c r="QJ45" s="698"/>
      <c r="QK45" s="698"/>
      <c r="QL45" s="698"/>
      <c r="QM45" s="698"/>
      <c r="QN45" s="698"/>
      <c r="QO45" s="698"/>
      <c r="QP45" s="698"/>
      <c r="QQ45" s="698"/>
      <c r="QR45" s="698"/>
      <c r="QS45" s="698"/>
      <c r="QT45" s="698"/>
      <c r="QU45" s="698"/>
      <c r="QV45" s="698"/>
      <c r="QW45" s="698"/>
      <c r="QX45" s="698"/>
      <c r="QY45" s="698"/>
      <c r="QZ45" s="698"/>
      <c r="RA45" s="698"/>
      <c r="RB45" s="698"/>
      <c r="RC45" s="698"/>
      <c r="RD45" s="698"/>
      <c r="RE45" s="698"/>
      <c r="RF45" s="698"/>
      <c r="RG45" s="698"/>
      <c r="RH45" s="698"/>
      <c r="RI45" s="698"/>
      <c r="RJ45" s="698"/>
      <c r="RK45" s="698"/>
      <c r="RL45" s="698"/>
      <c r="RM45" s="698"/>
      <c r="RN45" s="698"/>
      <c r="RO45" s="698"/>
      <c r="RP45" s="698"/>
      <c r="RQ45" s="698"/>
      <c r="RR45" s="698"/>
      <c r="RS45" s="698"/>
      <c r="RT45" s="698"/>
      <c r="RU45" s="698"/>
      <c r="RV45" s="698"/>
      <c r="RW45" s="698"/>
      <c r="RX45" s="698"/>
      <c r="RY45" s="698"/>
      <c r="RZ45" s="698"/>
      <c r="SA45" s="698"/>
      <c r="SB45" s="698"/>
      <c r="SC45" s="698"/>
      <c r="SD45" s="698"/>
      <c r="SE45" s="698"/>
      <c r="SF45" s="698"/>
      <c r="SG45" s="698"/>
      <c r="SH45" s="698"/>
      <c r="SI45" s="698"/>
      <c r="SJ45" s="698"/>
      <c r="SK45" s="698"/>
      <c r="SL45" s="698"/>
      <c r="SM45" s="698"/>
      <c r="SN45" s="698"/>
      <c r="SO45" s="698"/>
      <c r="SP45" s="698"/>
      <c r="SQ45" s="698"/>
      <c r="SR45" s="698"/>
      <c r="SS45" s="698"/>
      <c r="ST45" s="698"/>
      <c r="SU45" s="698"/>
      <c r="SV45" s="698"/>
      <c r="SW45" s="698"/>
      <c r="SX45" s="698"/>
      <c r="SY45" s="698"/>
      <c r="SZ45" s="698"/>
      <c r="TA45" s="698"/>
      <c r="TB45" s="698"/>
      <c r="TC45" s="698"/>
      <c r="TD45" s="698"/>
      <c r="TE45" s="698"/>
      <c r="TF45" s="698"/>
      <c r="TG45" s="698"/>
      <c r="TH45" s="698"/>
      <c r="TI45" s="698"/>
      <c r="TJ45" s="698"/>
      <c r="TK45" s="698"/>
      <c r="TL45" s="698"/>
      <c r="TM45" s="698"/>
      <c r="TN45" s="698"/>
      <c r="TO45" s="698"/>
      <c r="TP45" s="698"/>
      <c r="TQ45" s="698"/>
      <c r="TR45" s="698"/>
      <c r="TS45" s="698"/>
      <c r="TT45" s="698"/>
      <c r="TU45" s="698"/>
      <c r="TV45" s="698"/>
      <c r="TW45" s="698"/>
      <c r="TX45" s="698"/>
      <c r="TY45" s="698"/>
      <c r="TZ45" s="698"/>
      <c r="UA45" s="698"/>
      <c r="UB45" s="698"/>
      <c r="UC45" s="698"/>
      <c r="UD45" s="698"/>
      <c r="UE45" s="698"/>
      <c r="UF45" s="698"/>
      <c r="UG45" s="698"/>
      <c r="UH45" s="698"/>
      <c r="UI45" s="698"/>
      <c r="UJ45" s="698"/>
      <c r="UK45" s="698"/>
      <c r="UL45" s="698"/>
      <c r="UM45" s="698"/>
      <c r="UN45" s="698"/>
      <c r="UO45" s="698"/>
      <c r="UP45" s="698"/>
      <c r="UQ45" s="698"/>
      <c r="UR45" s="698"/>
      <c r="US45" s="698"/>
      <c r="UT45" s="698"/>
      <c r="UU45" s="698"/>
      <c r="UV45" s="698"/>
      <c r="UW45" s="698"/>
      <c r="UX45" s="698"/>
      <c r="UY45" s="698"/>
      <c r="UZ45" s="698"/>
      <c r="VA45" s="698"/>
      <c r="VB45" s="698"/>
      <c r="VC45" s="698"/>
      <c r="VD45" s="698"/>
      <c r="VE45" s="698"/>
      <c r="VF45" s="698"/>
      <c r="VG45" s="698"/>
      <c r="VH45" s="698"/>
      <c r="VI45" s="698"/>
      <c r="VJ45" s="698"/>
      <c r="VK45" s="698"/>
      <c r="VL45" s="698"/>
      <c r="VM45" s="698"/>
      <c r="VN45" s="698"/>
      <c r="VO45" s="698"/>
      <c r="VP45" s="698"/>
      <c r="VQ45" s="698"/>
      <c r="VR45" s="698"/>
      <c r="VS45" s="698"/>
      <c r="VT45" s="698"/>
      <c r="VU45" s="698"/>
      <c r="VV45" s="698"/>
      <c r="VW45" s="698"/>
      <c r="VX45" s="698"/>
      <c r="VY45" s="698"/>
      <c r="VZ45" s="698"/>
      <c r="WA45" s="698"/>
      <c r="WB45" s="698"/>
      <c r="WC45" s="698"/>
      <c r="WD45" s="698"/>
      <c r="WE45" s="698"/>
      <c r="WF45" s="698"/>
      <c r="WG45" s="698"/>
      <c r="WH45" s="698"/>
      <c r="WI45" s="698"/>
      <c r="WJ45" s="698"/>
      <c r="WK45" s="698"/>
      <c r="WL45" s="698"/>
      <c r="WM45" s="698"/>
      <c r="WN45" s="698"/>
      <c r="WO45" s="698"/>
      <c r="WP45" s="698"/>
      <c r="WQ45" s="698"/>
      <c r="WR45" s="698"/>
      <c r="WS45" s="698"/>
      <c r="WT45" s="698"/>
      <c r="WU45" s="698"/>
      <c r="WV45" s="698"/>
      <c r="WW45" s="698"/>
      <c r="WX45" s="698"/>
      <c r="WY45" s="698"/>
      <c r="WZ45" s="698"/>
      <c r="XA45" s="698"/>
      <c r="XB45" s="698"/>
      <c r="XC45" s="698"/>
      <c r="XD45" s="698"/>
      <c r="XE45" s="698"/>
      <c r="XF45" s="698"/>
      <c r="XG45" s="698"/>
      <c r="XH45" s="698"/>
      <c r="XI45" s="698"/>
      <c r="XJ45" s="698"/>
      <c r="XK45" s="698"/>
      <c r="XL45" s="698"/>
      <c r="XM45" s="698"/>
      <c r="XN45" s="698"/>
      <c r="XO45" s="698"/>
      <c r="XP45" s="698"/>
      <c r="XQ45" s="698"/>
      <c r="XR45" s="698"/>
      <c r="XS45" s="698"/>
      <c r="XT45" s="698"/>
      <c r="XU45" s="698"/>
      <c r="XV45" s="698"/>
      <c r="XW45" s="698"/>
      <c r="XX45" s="698"/>
      <c r="XY45" s="698"/>
      <c r="XZ45" s="698"/>
      <c r="YA45" s="698"/>
      <c r="YB45" s="698"/>
      <c r="YC45" s="698"/>
      <c r="YD45" s="698"/>
      <c r="YE45" s="698"/>
      <c r="YF45" s="698"/>
      <c r="YG45" s="698"/>
      <c r="YH45" s="698"/>
      <c r="YI45" s="698"/>
      <c r="YJ45" s="698"/>
      <c r="YK45" s="698"/>
      <c r="YL45" s="698"/>
      <c r="YM45" s="698"/>
      <c r="YN45" s="698"/>
      <c r="YO45" s="698"/>
      <c r="YP45" s="698"/>
      <c r="YQ45" s="698"/>
      <c r="YR45" s="698"/>
      <c r="YS45" s="698"/>
      <c r="YT45" s="698"/>
      <c r="YU45" s="698"/>
      <c r="YV45" s="698"/>
      <c r="YW45" s="698"/>
      <c r="YX45" s="698"/>
      <c r="YY45" s="698"/>
      <c r="YZ45" s="698"/>
      <c r="ZA45" s="698"/>
      <c r="ZB45" s="698"/>
      <c r="ZC45" s="698"/>
      <c r="ZD45" s="698"/>
      <c r="ZE45" s="698"/>
      <c r="ZF45" s="698"/>
      <c r="ZG45" s="698"/>
      <c r="ZH45" s="698"/>
      <c r="ZI45" s="698"/>
      <c r="ZJ45" s="698"/>
      <c r="ZK45" s="698"/>
      <c r="ZL45" s="698"/>
      <c r="ZM45" s="698"/>
      <c r="ZN45" s="698"/>
      <c r="ZO45" s="698"/>
      <c r="ZP45" s="698"/>
      <c r="ZQ45" s="698"/>
      <c r="ZR45" s="698"/>
      <c r="ZS45" s="698"/>
      <c r="ZT45" s="698"/>
      <c r="ZU45" s="698"/>
      <c r="ZV45" s="698"/>
      <c r="ZW45" s="698"/>
      <c r="ZX45" s="698"/>
      <c r="ZY45" s="698"/>
      <c r="ZZ45" s="698"/>
      <c r="AAA45" s="698"/>
      <c r="AAB45" s="698"/>
      <c r="AAC45" s="698"/>
      <c r="AAD45" s="698"/>
      <c r="AAE45" s="698"/>
      <c r="AAF45" s="698"/>
      <c r="AAG45" s="698"/>
      <c r="AAH45" s="698"/>
      <c r="AAI45" s="698"/>
      <c r="AAJ45" s="698"/>
      <c r="AAK45" s="698"/>
      <c r="AAL45" s="698"/>
      <c r="AAM45" s="698"/>
      <c r="AAN45" s="698"/>
      <c r="AAO45" s="698"/>
      <c r="AAP45" s="698"/>
      <c r="AAQ45" s="698"/>
      <c r="AAR45" s="698"/>
      <c r="AAS45" s="698"/>
      <c r="AAT45" s="698"/>
      <c r="AAU45" s="698"/>
      <c r="AAV45" s="698"/>
      <c r="AAW45" s="698"/>
      <c r="AAX45" s="698"/>
      <c r="AAY45" s="698"/>
      <c r="AAZ45" s="698"/>
      <c r="ABA45" s="698"/>
      <c r="ABB45" s="698"/>
      <c r="ABC45" s="698"/>
      <c r="ABD45" s="698"/>
      <c r="ABE45" s="698"/>
      <c r="ABF45" s="698"/>
      <c r="ABG45" s="698"/>
      <c r="ABH45" s="698"/>
      <c r="ABI45" s="698"/>
      <c r="ABJ45" s="698"/>
      <c r="ABK45" s="698"/>
      <c r="ABL45" s="698"/>
      <c r="ABM45" s="698"/>
      <c r="ABN45" s="698"/>
      <c r="ABO45" s="698"/>
      <c r="ABP45" s="698"/>
      <c r="ABQ45" s="698"/>
      <c r="ABR45" s="698"/>
      <c r="ABS45" s="698"/>
      <c r="ABT45" s="698"/>
      <c r="ABU45" s="698"/>
      <c r="ABV45" s="698"/>
      <c r="ABW45" s="698"/>
      <c r="ABX45" s="698"/>
      <c r="ABY45" s="698"/>
      <c r="ABZ45" s="698"/>
      <c r="ACA45" s="698"/>
      <c r="ACB45" s="698"/>
      <c r="ACC45" s="698"/>
      <c r="ACD45" s="698"/>
      <c r="ACE45" s="698"/>
      <c r="ACF45" s="698"/>
      <c r="ACG45" s="698"/>
      <c r="ACH45" s="698"/>
      <c r="ACI45" s="698"/>
      <c r="ACJ45" s="698"/>
      <c r="ACK45" s="698"/>
      <c r="ACL45" s="698"/>
      <c r="ACM45" s="698"/>
      <c r="ACN45" s="698"/>
      <c r="ACO45" s="698"/>
      <c r="ACP45" s="698"/>
      <c r="ACQ45" s="698"/>
      <c r="ACR45" s="698"/>
      <c r="ACS45" s="698"/>
      <c r="ACT45" s="698"/>
      <c r="ACU45" s="698"/>
      <c r="ACV45" s="698"/>
      <c r="ACW45" s="698"/>
      <c r="ACX45" s="698"/>
      <c r="ACY45" s="698"/>
      <c r="ACZ45" s="698"/>
      <c r="ADA45" s="698"/>
      <c r="ADB45" s="698"/>
      <c r="ADC45" s="698"/>
      <c r="ADD45" s="698"/>
      <c r="ADE45" s="698"/>
      <c r="ADF45" s="698"/>
      <c r="ADG45" s="698"/>
      <c r="ADH45" s="698"/>
      <c r="ADI45" s="698"/>
      <c r="ADJ45" s="698"/>
      <c r="ADK45" s="698"/>
      <c r="ADL45" s="698"/>
      <c r="ADM45" s="698"/>
      <c r="ADN45" s="698"/>
      <c r="ADO45" s="698"/>
      <c r="ADP45" s="698"/>
      <c r="ADQ45" s="698"/>
      <c r="ADR45" s="698"/>
      <c r="ADS45" s="698"/>
      <c r="ADT45" s="698"/>
      <c r="ADU45" s="698"/>
      <c r="ADV45" s="698"/>
      <c r="ADW45" s="698"/>
      <c r="ADX45" s="698"/>
      <c r="ADY45" s="698"/>
      <c r="ADZ45" s="698"/>
      <c r="AEA45" s="698"/>
      <c r="AEB45" s="698"/>
      <c r="AEC45" s="698"/>
      <c r="AED45" s="698"/>
      <c r="AEE45" s="698"/>
      <c r="AEF45" s="698"/>
      <c r="AEG45" s="698"/>
      <c r="AEH45" s="698"/>
      <c r="AEI45" s="698"/>
      <c r="AEJ45" s="698"/>
      <c r="AEK45" s="698"/>
      <c r="AEL45" s="698"/>
      <c r="AEM45" s="698"/>
      <c r="AEN45" s="698"/>
      <c r="AEO45" s="698"/>
      <c r="AEP45" s="698"/>
      <c r="AEQ45" s="698"/>
      <c r="AER45" s="698"/>
      <c r="AES45" s="698"/>
      <c r="AET45" s="698"/>
      <c r="AEU45" s="698"/>
      <c r="AEV45" s="698"/>
      <c r="AEW45" s="698"/>
      <c r="AEX45" s="698"/>
      <c r="AEY45" s="698"/>
      <c r="AEZ45" s="698"/>
      <c r="AFA45" s="698"/>
      <c r="AFB45" s="698"/>
      <c r="AFC45" s="698"/>
      <c r="AFD45" s="698"/>
      <c r="AFE45" s="698"/>
      <c r="AFF45" s="698"/>
      <c r="AFG45" s="698"/>
      <c r="AFH45" s="698"/>
      <c r="AFI45" s="698"/>
      <c r="AFJ45" s="698"/>
      <c r="AFK45" s="698"/>
      <c r="AFL45" s="698"/>
      <c r="AFM45" s="698"/>
      <c r="AFN45" s="698"/>
      <c r="AFO45" s="698"/>
      <c r="AFP45" s="698"/>
      <c r="AFQ45" s="698"/>
      <c r="AFR45" s="698"/>
      <c r="AFS45" s="698"/>
      <c r="AFT45" s="698"/>
      <c r="AFU45" s="698"/>
      <c r="AFV45" s="698"/>
      <c r="AFW45" s="698"/>
      <c r="AFX45" s="698"/>
      <c r="AFY45" s="698"/>
      <c r="AFZ45" s="698"/>
      <c r="AGA45" s="698"/>
      <c r="AGB45" s="698"/>
      <c r="AGC45" s="698"/>
      <c r="AGD45" s="698"/>
      <c r="AGE45" s="698"/>
      <c r="AGF45" s="698"/>
      <c r="AGG45" s="698"/>
      <c r="AGH45" s="698"/>
      <c r="AGI45" s="698"/>
      <c r="AGJ45" s="698"/>
      <c r="AGK45" s="698"/>
      <c r="AGL45" s="698"/>
      <c r="AGM45" s="698"/>
      <c r="AGN45" s="698"/>
      <c r="AGO45" s="698"/>
      <c r="AGP45" s="698"/>
      <c r="AGQ45" s="698"/>
      <c r="AGR45" s="698"/>
      <c r="AGS45" s="698"/>
      <c r="AGT45" s="698"/>
      <c r="AGU45" s="698"/>
      <c r="AGV45" s="698"/>
      <c r="AGW45" s="698"/>
      <c r="AGX45" s="698"/>
      <c r="AGY45" s="698"/>
      <c r="AGZ45" s="698"/>
      <c r="AHA45" s="698"/>
      <c r="AHB45" s="698"/>
      <c r="AHC45" s="698"/>
      <c r="AHD45" s="698"/>
      <c r="AHE45" s="698"/>
      <c r="AHF45" s="698"/>
      <c r="AHG45" s="698"/>
      <c r="AHH45" s="698"/>
      <c r="AHI45" s="698"/>
      <c r="AHJ45" s="698"/>
      <c r="AHK45" s="698"/>
      <c r="AHL45" s="698"/>
      <c r="AHM45" s="698"/>
      <c r="AHN45" s="698"/>
      <c r="AHO45" s="698"/>
      <c r="AHP45" s="698"/>
      <c r="AHQ45" s="698"/>
      <c r="AHR45" s="698"/>
      <c r="AHS45" s="698"/>
      <c r="AHT45" s="698"/>
      <c r="AHU45" s="698"/>
      <c r="AHV45" s="698"/>
      <c r="AHW45" s="698"/>
      <c r="AHX45" s="698"/>
      <c r="AHY45" s="698"/>
      <c r="AHZ45" s="698"/>
      <c r="AIA45" s="698"/>
      <c r="AIB45" s="698"/>
      <c r="AIC45" s="698"/>
      <c r="AID45" s="698"/>
      <c r="AIE45" s="698"/>
      <c r="AIF45" s="698"/>
      <c r="AIG45" s="698"/>
      <c r="AIH45" s="698"/>
      <c r="AII45" s="698"/>
      <c r="AIJ45" s="698"/>
      <c r="AIK45" s="698"/>
      <c r="AIL45" s="698"/>
      <c r="AIM45" s="698"/>
      <c r="AIN45" s="698"/>
      <c r="AIO45" s="698"/>
      <c r="AIP45" s="698"/>
      <c r="AIQ45" s="698"/>
      <c r="AIR45" s="698"/>
      <c r="AIS45" s="698"/>
      <c r="AIT45" s="698"/>
      <c r="AIU45" s="698"/>
      <c r="AIV45" s="698"/>
      <c r="AIW45" s="698"/>
      <c r="AIX45" s="698"/>
      <c r="AIY45" s="698"/>
      <c r="AIZ45" s="698"/>
      <c r="AJA45" s="698"/>
      <c r="AJB45" s="698"/>
      <c r="AJC45" s="698"/>
      <c r="AJD45" s="698"/>
      <c r="AJE45" s="698"/>
      <c r="AJF45" s="698"/>
      <c r="AJG45" s="698"/>
      <c r="AJH45" s="698"/>
      <c r="AJI45" s="698"/>
      <c r="AJJ45" s="698"/>
      <c r="AJK45" s="698"/>
      <c r="AJL45" s="698"/>
      <c r="AJM45" s="698"/>
      <c r="AJN45" s="698"/>
      <c r="AJO45" s="698"/>
      <c r="AJP45" s="698"/>
      <c r="AJQ45" s="698"/>
      <c r="AJR45" s="698"/>
      <c r="AJS45" s="698"/>
      <c r="AJT45" s="698"/>
      <c r="AJU45" s="698"/>
      <c r="AJV45" s="698"/>
      <c r="AJW45" s="698"/>
      <c r="AJX45" s="698"/>
      <c r="AJY45" s="698"/>
      <c r="AJZ45" s="698"/>
      <c r="AKA45" s="698"/>
      <c r="AKB45" s="698"/>
      <c r="AKC45" s="698"/>
      <c r="AKD45" s="698"/>
      <c r="AKE45" s="698"/>
      <c r="AKF45" s="698"/>
    </row>
    <row r="46" spans="1:968" s="689" customFormat="1" ht="14.25">
      <c r="B46" s="689" t="s">
        <v>202</v>
      </c>
      <c r="J46" s="699"/>
      <c r="L46" s="699"/>
      <c r="M46" s="699"/>
      <c r="O46" s="699"/>
      <c r="R46" s="1385"/>
      <c r="U46" s="686"/>
      <c r="V46" s="686"/>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698"/>
      <c r="ZZ46" s="698"/>
      <c r="AAA46" s="698"/>
      <c r="AAB46" s="698"/>
      <c r="AAC46" s="698"/>
      <c r="AAD46" s="698"/>
      <c r="AAE46" s="698"/>
      <c r="AAF46" s="698"/>
      <c r="AAG46" s="698"/>
      <c r="AAH46" s="698"/>
      <c r="AAI46" s="698"/>
      <c r="AAJ46" s="698"/>
      <c r="AAK46" s="698"/>
      <c r="AAL46" s="698"/>
      <c r="AAM46" s="698"/>
      <c r="AAN46" s="698"/>
      <c r="AAO46" s="698"/>
      <c r="AAP46" s="698"/>
      <c r="AAQ46" s="698"/>
      <c r="AAR46" s="698"/>
      <c r="AAS46" s="698"/>
      <c r="AAT46" s="698"/>
      <c r="AAU46" s="698"/>
      <c r="AAV46" s="698"/>
      <c r="AAW46" s="698"/>
      <c r="AAX46" s="698"/>
      <c r="AAY46" s="698"/>
      <c r="AAZ46" s="698"/>
      <c r="ABA46" s="698"/>
      <c r="ABB46" s="698"/>
      <c r="ABC46" s="698"/>
      <c r="ABD46" s="698"/>
      <c r="ABE46" s="698"/>
      <c r="ABF46" s="698"/>
      <c r="ABG46" s="698"/>
      <c r="ABH46" s="698"/>
      <c r="ABI46" s="698"/>
      <c r="ABJ46" s="698"/>
      <c r="ABK46" s="698"/>
      <c r="ABL46" s="698"/>
      <c r="ABM46" s="698"/>
      <c r="ABN46" s="698"/>
      <c r="ABO46" s="698"/>
      <c r="ABP46" s="698"/>
      <c r="ABQ46" s="698"/>
      <c r="ABR46" s="698"/>
      <c r="ABS46" s="698"/>
      <c r="ABT46" s="698"/>
      <c r="ABU46" s="698"/>
      <c r="ABV46" s="698"/>
      <c r="ABW46" s="698"/>
      <c r="ABX46" s="698"/>
      <c r="ABY46" s="698"/>
      <c r="ABZ46" s="698"/>
      <c r="ACA46" s="698"/>
      <c r="ACB46" s="698"/>
      <c r="ACC46" s="698"/>
      <c r="ACD46" s="698"/>
      <c r="ACE46" s="698"/>
      <c r="ACF46" s="698"/>
      <c r="ACG46" s="698"/>
      <c r="ACH46" s="698"/>
      <c r="ACI46" s="698"/>
      <c r="ACJ46" s="698"/>
      <c r="ACK46" s="698"/>
      <c r="ACL46" s="698"/>
      <c r="ACM46" s="698"/>
      <c r="ACN46" s="698"/>
      <c r="ACO46" s="698"/>
      <c r="ACP46" s="698"/>
      <c r="ACQ46" s="698"/>
      <c r="ACR46" s="698"/>
      <c r="ACS46" s="698"/>
      <c r="ACT46" s="698"/>
      <c r="ACU46" s="698"/>
      <c r="ACV46" s="698"/>
      <c r="ACW46" s="698"/>
      <c r="ACX46" s="698"/>
      <c r="ACY46" s="698"/>
      <c r="ACZ46" s="698"/>
      <c r="ADA46" s="698"/>
      <c r="ADB46" s="698"/>
      <c r="ADC46" s="698"/>
      <c r="ADD46" s="698"/>
      <c r="ADE46" s="698"/>
      <c r="ADF46" s="698"/>
      <c r="ADG46" s="698"/>
      <c r="ADH46" s="698"/>
      <c r="ADI46" s="698"/>
      <c r="ADJ46" s="698"/>
      <c r="ADK46" s="698"/>
      <c r="ADL46" s="698"/>
      <c r="ADM46" s="698"/>
      <c r="ADN46" s="698"/>
      <c r="ADO46" s="698"/>
      <c r="ADP46" s="698"/>
      <c r="ADQ46" s="698"/>
      <c r="ADR46" s="698"/>
      <c r="ADS46" s="698"/>
      <c r="ADT46" s="698"/>
      <c r="ADU46" s="698"/>
      <c r="ADV46" s="698"/>
      <c r="ADW46" s="698"/>
      <c r="ADX46" s="698"/>
      <c r="ADY46" s="698"/>
      <c r="ADZ46" s="698"/>
      <c r="AEA46" s="698"/>
      <c r="AEB46" s="698"/>
      <c r="AEC46" s="698"/>
      <c r="AED46" s="698"/>
      <c r="AEE46" s="698"/>
      <c r="AEF46" s="698"/>
      <c r="AEG46" s="698"/>
      <c r="AEH46" s="698"/>
      <c r="AEI46" s="698"/>
      <c r="AEJ46" s="698"/>
      <c r="AEK46" s="698"/>
      <c r="AEL46" s="698"/>
      <c r="AEM46" s="698"/>
      <c r="AEN46" s="698"/>
      <c r="AEO46" s="698"/>
      <c r="AEP46" s="698"/>
      <c r="AEQ46" s="698"/>
      <c r="AER46" s="698"/>
      <c r="AES46" s="698"/>
      <c r="AET46" s="698"/>
      <c r="AEU46" s="698"/>
      <c r="AEV46" s="698"/>
      <c r="AEW46" s="698"/>
      <c r="AEX46" s="698"/>
      <c r="AEY46" s="698"/>
      <c r="AEZ46" s="698"/>
      <c r="AFA46" s="698"/>
      <c r="AFB46" s="698"/>
      <c r="AFC46" s="698"/>
      <c r="AFD46" s="698"/>
      <c r="AFE46" s="698"/>
      <c r="AFF46" s="698"/>
      <c r="AFG46" s="698"/>
      <c r="AFH46" s="698"/>
      <c r="AFI46" s="698"/>
      <c r="AFJ46" s="698"/>
      <c r="AFK46" s="698"/>
      <c r="AFL46" s="698"/>
      <c r="AFM46" s="698"/>
      <c r="AFN46" s="698"/>
      <c r="AFO46" s="698"/>
      <c r="AFP46" s="698"/>
      <c r="AFQ46" s="698"/>
      <c r="AFR46" s="698"/>
      <c r="AFS46" s="698"/>
      <c r="AFT46" s="698"/>
      <c r="AFU46" s="698"/>
      <c r="AFV46" s="698"/>
      <c r="AFW46" s="698"/>
      <c r="AFX46" s="698"/>
      <c r="AFY46" s="698"/>
      <c r="AFZ46" s="698"/>
      <c r="AGA46" s="698"/>
      <c r="AGB46" s="698"/>
      <c r="AGC46" s="698"/>
      <c r="AGD46" s="698"/>
      <c r="AGE46" s="698"/>
      <c r="AGF46" s="698"/>
      <c r="AGG46" s="698"/>
      <c r="AGH46" s="698"/>
      <c r="AGI46" s="698"/>
      <c r="AGJ46" s="698"/>
      <c r="AGK46" s="698"/>
      <c r="AGL46" s="698"/>
      <c r="AGM46" s="698"/>
      <c r="AGN46" s="698"/>
      <c r="AGO46" s="698"/>
      <c r="AGP46" s="698"/>
      <c r="AGQ46" s="698"/>
      <c r="AGR46" s="698"/>
      <c r="AGS46" s="698"/>
      <c r="AGT46" s="698"/>
      <c r="AGU46" s="698"/>
      <c r="AGV46" s="698"/>
      <c r="AGW46" s="698"/>
      <c r="AGX46" s="698"/>
      <c r="AGY46" s="698"/>
      <c r="AGZ46" s="698"/>
      <c r="AHA46" s="698"/>
      <c r="AHB46" s="698"/>
      <c r="AHC46" s="698"/>
      <c r="AHD46" s="698"/>
      <c r="AHE46" s="698"/>
      <c r="AHF46" s="698"/>
      <c r="AHG46" s="698"/>
      <c r="AHH46" s="698"/>
      <c r="AHI46" s="698"/>
      <c r="AHJ46" s="698"/>
      <c r="AHK46" s="698"/>
      <c r="AHL46" s="698"/>
      <c r="AHM46" s="698"/>
      <c r="AHN46" s="698"/>
      <c r="AHO46" s="698"/>
      <c r="AHP46" s="698"/>
      <c r="AHQ46" s="698"/>
      <c r="AHR46" s="698"/>
      <c r="AHS46" s="698"/>
      <c r="AHT46" s="698"/>
      <c r="AHU46" s="698"/>
      <c r="AHV46" s="698"/>
      <c r="AHW46" s="698"/>
      <c r="AHX46" s="698"/>
      <c r="AHY46" s="698"/>
      <c r="AHZ46" s="698"/>
      <c r="AIA46" s="698"/>
      <c r="AIB46" s="698"/>
      <c r="AIC46" s="698"/>
      <c r="AID46" s="698"/>
      <c r="AIE46" s="698"/>
      <c r="AIF46" s="698"/>
      <c r="AIG46" s="698"/>
      <c r="AIH46" s="698"/>
      <c r="AII46" s="698"/>
      <c r="AIJ46" s="698"/>
      <c r="AIK46" s="698"/>
      <c r="AIL46" s="698"/>
      <c r="AIM46" s="698"/>
      <c r="AIN46" s="698"/>
      <c r="AIO46" s="698"/>
      <c r="AIP46" s="698"/>
      <c r="AIQ46" s="698"/>
      <c r="AIR46" s="698"/>
      <c r="AIS46" s="698"/>
      <c r="AIT46" s="698"/>
      <c r="AIU46" s="698"/>
      <c r="AIV46" s="698"/>
      <c r="AIW46" s="698"/>
      <c r="AIX46" s="698"/>
      <c r="AIY46" s="698"/>
      <c r="AIZ46" s="698"/>
      <c r="AJA46" s="698"/>
      <c r="AJB46" s="698"/>
      <c r="AJC46" s="698"/>
      <c r="AJD46" s="698"/>
      <c r="AJE46" s="698"/>
      <c r="AJF46" s="698"/>
      <c r="AJG46" s="698"/>
      <c r="AJH46" s="698"/>
      <c r="AJI46" s="698"/>
      <c r="AJJ46" s="698"/>
      <c r="AJK46" s="698"/>
      <c r="AJL46" s="698"/>
      <c r="AJM46" s="698"/>
      <c r="AJN46" s="698"/>
      <c r="AJO46" s="698"/>
      <c r="AJP46" s="698"/>
      <c r="AJQ46" s="698"/>
      <c r="AJR46" s="698"/>
      <c r="AJS46" s="698"/>
      <c r="AJT46" s="698"/>
      <c r="AJU46" s="698"/>
      <c r="AJV46" s="698"/>
      <c r="AJW46" s="698"/>
      <c r="AJX46" s="698"/>
      <c r="AJY46" s="698"/>
      <c r="AJZ46" s="698"/>
      <c r="AKA46" s="698"/>
      <c r="AKB46" s="698"/>
      <c r="AKC46" s="698"/>
      <c r="AKD46" s="698"/>
      <c r="AKE46" s="698"/>
      <c r="AKF46" s="698"/>
    </row>
    <row r="47" spans="1:968">
      <c r="B47" s="73"/>
      <c r="C47" s="73"/>
      <c r="J47" s="598"/>
      <c r="L47" s="598"/>
      <c r="M47" s="598"/>
    </row>
    <row r="48" spans="1:968">
      <c r="B48" s="73"/>
      <c r="C48" s="73"/>
      <c r="J48" s="598"/>
      <c r="L48" s="598"/>
      <c r="M48" s="598"/>
    </row>
    <row r="49" spans="2:13">
      <c r="H49" s="598"/>
      <c r="I49" s="598"/>
      <c r="J49" s="598"/>
      <c r="M49" s="598"/>
    </row>
    <row r="50" spans="2:13">
      <c r="B50" s="73"/>
      <c r="C50" s="73"/>
      <c r="F50" s="255"/>
      <c r="G50" s="73"/>
      <c r="L50" s="598"/>
    </row>
    <row r="51" spans="2:13">
      <c r="B51" s="73"/>
      <c r="C51" s="73"/>
      <c r="F51" s="598"/>
      <c r="I51" s="598"/>
      <c r="L51" s="598"/>
    </row>
    <row r="52" spans="2:13">
      <c r="H52" s="598"/>
    </row>
  </sheetData>
  <sheetProtection password="9E1F" sheet="1" objects="1" scenarios="1"/>
  <customSheetViews>
    <customSheetView guid="{F8CBED13-6556-4784-BBB1-9BE8F83E1036}" showPageBreaks="1">
      <pane xSplit="2" ySplit="3" topLeftCell="C4" activePane="bottomRight" state="frozen"/>
      <selection pane="bottomRight" activeCell="B13" sqref="B13"/>
      <pageMargins left="0.7" right="0.7" top="0.75" bottom="0.75" header="0.3" footer="0.3"/>
      <pageSetup paperSize="3" scale="55" orientation="landscape" r:id="rId1"/>
    </customSheetView>
    <customSheetView guid="{9B4B0DAB-FAB9-4E24-9A0E-9A6ECAA72FED}" topLeftCell="I1">
      <selection activeCell="AR1" sqref="AR1:AR1048576"/>
      <pageMargins left="0.7" right="0.7" top="0.75" bottom="0.75" header="0.3" footer="0.3"/>
      <pageSetup paperSize="3" scale="55" orientation="landscape" r:id="rId2"/>
    </customSheetView>
  </customSheetViews>
  <hyperlinks>
    <hyperlink ref="B5" location="'G201 LIW'!A1" display="Low Income WX"/>
    <hyperlink ref="B6" location="'G214 ResSpaceHeat'!A1" display="Residential Space Heat"/>
    <hyperlink ref="B7" location="'G214 Appliences'!A1" display="Residential Appliances 1"/>
    <hyperlink ref="B8" location="'G214 Showerheads'!A1" display="Residential Showerheads"/>
    <hyperlink ref="B9" location="'G214 Weatherization'!A1" display="Single Family Retrofit-Wx"/>
    <hyperlink ref="B10" location="G214WebEnabledThermostats!A1" display="Web Enabled Thermostats"/>
    <hyperlink ref="B11" location="'G214 Home Energy Reports'!A1" display="Home Energy Reports"/>
    <hyperlink ref="B12" location="'G217 MFExisting'!A1" display="Multifamily Existing"/>
    <hyperlink ref="B13" location="'G218 MFNC'!A1" display="Multifamily New Construction"/>
    <hyperlink ref="B15" location="'G205 CI Retrofit'!A1" display="Commercial / Industrial Retrofit"/>
    <hyperlink ref="B16" location="'G251 CI NC'!A1" display="Commercial/Industrial New Construction"/>
    <hyperlink ref="B17" location="'G253 RCM'!A1" display="Resource Conservation Manager"/>
    <hyperlink ref="B19" location="'G262 CI Rebates'!A1" display="Commercial Rebates"/>
  </hyperlinks>
  <pageMargins left="0.7" right="0.31" top="0.75" bottom="0.75" header="0.3" footer="0.3"/>
  <pageSetup paperSize="3" scale="53" orientation="landscape" r:id="rId3"/>
</worksheet>
</file>

<file path=xl/worksheets/sheet30.xml><?xml version="1.0" encoding="utf-8"?>
<worksheet xmlns="http://schemas.openxmlformats.org/spreadsheetml/2006/main" xmlns:r="http://schemas.openxmlformats.org/officeDocument/2006/relationships">
  <sheetPr>
    <tabColor theme="3" tint="-0.249977111117893"/>
  </sheetPr>
  <dimension ref="A1:NR14"/>
  <sheetViews>
    <sheetView workbookViewId="0">
      <pane xSplit="1" ySplit="1" topLeftCell="B2" activePane="bottomRight" state="frozen"/>
      <selection activeCell="B13" sqref="B13"/>
      <selection pane="topRight" activeCell="B13" sqref="B13"/>
      <selection pane="bottomLeft" activeCell="B13" sqref="B13"/>
      <selection pane="bottomRight" activeCell="G23" sqref="G23"/>
    </sheetView>
  </sheetViews>
  <sheetFormatPr defaultRowHeight="15"/>
  <cols>
    <col min="1" max="1" width="9.140625" style="97"/>
    <col min="2" max="2" width="13.42578125" style="98" customWidth="1"/>
    <col min="3" max="3" width="49.7109375" style="98" customWidth="1"/>
    <col min="4" max="4" width="10.28515625" style="98" customWidth="1"/>
    <col min="5" max="5" width="13.28515625" style="98" customWidth="1"/>
    <col min="6" max="6" width="16.5703125" style="98" customWidth="1"/>
    <col min="7" max="9" width="11.42578125" style="98" customWidth="1"/>
    <col min="10" max="10" width="14" style="98" customWidth="1"/>
    <col min="11" max="11" width="11.42578125" style="98" customWidth="1"/>
    <col min="12" max="12" width="14.7109375" style="98" customWidth="1"/>
    <col min="13" max="13" width="13" style="98" customWidth="1"/>
    <col min="14" max="15" width="14.7109375" style="98" customWidth="1"/>
    <col min="16" max="16" width="13.85546875" style="98" customWidth="1"/>
    <col min="17" max="17" width="14.7109375" style="98" customWidth="1"/>
    <col min="18" max="18" width="15" style="98" customWidth="1"/>
    <col min="19" max="19" width="12.7109375" style="98" customWidth="1"/>
    <col min="20" max="20" width="14.7109375" style="98" customWidth="1"/>
    <col min="21" max="24" width="14.140625" style="98" customWidth="1"/>
    <col min="25" max="26" width="18.28515625" style="98" customWidth="1"/>
    <col min="27" max="27" width="11.85546875" style="98" customWidth="1"/>
    <col min="28" max="28" width="14.140625" style="97" customWidth="1"/>
    <col min="29" max="29" width="10.85546875" style="97" customWidth="1"/>
    <col min="30" max="69" width="9.140625" style="97"/>
    <col min="70" max="16384" width="9.140625" style="98"/>
  </cols>
  <sheetData>
    <row r="1" spans="1:382" ht="26.25">
      <c r="A1" s="1454" t="s">
        <v>680</v>
      </c>
      <c r="B1" t="s">
        <v>600</v>
      </c>
    </row>
    <row r="2" spans="1:382">
      <c r="B2" s="832" t="s">
        <v>605</v>
      </c>
      <c r="C2" s="833">
        <v>7.8E-2</v>
      </c>
    </row>
    <row r="3" spans="1:382" s="341" customFormat="1" ht="15.75" thickBot="1">
      <c r="A3" s="340"/>
      <c r="D3" s="355"/>
      <c r="E3" s="355"/>
      <c r="F3" s="355"/>
      <c r="G3" s="355"/>
      <c r="H3" s="355"/>
      <c r="I3" s="355"/>
      <c r="J3" s="355"/>
      <c r="K3" s="355"/>
      <c r="L3" s="355"/>
      <c r="M3" s="355"/>
      <c r="N3" s="1485"/>
      <c r="O3" s="1486"/>
      <c r="P3" s="1486"/>
      <c r="Q3" s="1486"/>
      <c r="R3" s="1486"/>
      <c r="S3" s="1486"/>
      <c r="T3" s="839"/>
      <c r="U3" s="353"/>
      <c r="V3" s="353"/>
      <c r="W3" s="1485"/>
      <c r="X3" s="1485"/>
      <c r="Y3" s="1485"/>
      <c r="Z3" s="840"/>
      <c r="AA3" s="357"/>
      <c r="AB3" s="358"/>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382" ht="60.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382" s="246" customFormat="1">
      <c r="A5" s="1348"/>
      <c r="B5" s="359"/>
      <c r="C5" s="360"/>
      <c r="D5" s="360"/>
      <c r="E5" s="360"/>
      <c r="F5" s="361"/>
      <c r="G5" s="361"/>
      <c r="H5" s="361"/>
      <c r="I5" s="361"/>
      <c r="J5" s="361"/>
      <c r="K5" s="361"/>
      <c r="L5" s="361"/>
      <c r="M5" s="361"/>
      <c r="N5" s="361"/>
      <c r="O5" s="361"/>
      <c r="P5" s="361"/>
      <c r="Q5" s="361"/>
      <c r="R5" s="361"/>
      <c r="S5" s="361"/>
      <c r="T5" s="361"/>
      <c r="U5" s="361"/>
      <c r="V5" s="361"/>
      <c r="W5" s="361"/>
      <c r="X5" s="361"/>
      <c r="Y5" s="361"/>
      <c r="Z5" s="361"/>
      <c r="AA5" s="361"/>
      <c r="AB5" s="85"/>
      <c r="AC5" s="1295"/>
      <c r="AD5" s="1295"/>
      <c r="AE5" s="1295"/>
      <c r="AF5" s="1295"/>
      <c r="AG5" s="1295"/>
      <c r="AH5" s="1295"/>
      <c r="AI5" s="1295"/>
      <c r="AJ5" s="1295"/>
      <c r="AK5" s="1295"/>
      <c r="AL5" s="1295"/>
      <c r="AM5" s="1295"/>
      <c r="AN5" s="1295"/>
      <c r="AO5" s="1295"/>
      <c r="AP5" s="1295"/>
      <c r="AQ5" s="1295"/>
      <c r="AR5" s="1295"/>
      <c r="AS5" s="1295"/>
      <c r="AT5" s="1295"/>
      <c r="AU5" s="1295"/>
      <c r="AV5" s="1295"/>
      <c r="AW5" s="1295"/>
      <c r="AX5" s="1295"/>
      <c r="AY5" s="1295"/>
      <c r="AZ5" s="1295"/>
      <c r="BA5" s="1295"/>
      <c r="BB5" s="1295"/>
      <c r="BC5" s="1295"/>
      <c r="BD5" s="1295"/>
      <c r="BE5" s="1295"/>
      <c r="BF5" s="1295"/>
      <c r="BG5" s="1295"/>
      <c r="BH5" s="1295"/>
      <c r="BI5" s="1295"/>
      <c r="BJ5" s="1295"/>
      <c r="BK5" s="1295"/>
      <c r="BL5" s="1295"/>
      <c r="BM5" s="1295"/>
      <c r="BN5" s="1295"/>
      <c r="BO5" s="1295"/>
      <c r="BP5" s="1295"/>
      <c r="BQ5" s="1295"/>
      <c r="BR5" s="1295"/>
      <c r="BS5" s="1295"/>
      <c r="BT5" s="1295"/>
      <c r="BU5" s="1295"/>
      <c r="BV5" s="1295"/>
      <c r="BW5" s="1295"/>
      <c r="BX5" s="1295"/>
      <c r="BY5" s="1295"/>
      <c r="BZ5" s="1295"/>
      <c r="CA5" s="1295"/>
      <c r="CB5" s="1295"/>
      <c r="CC5" s="1295"/>
      <c r="CD5" s="1295"/>
      <c r="CE5" s="1295"/>
      <c r="CF5" s="1295"/>
      <c r="CG5" s="1295"/>
      <c r="CH5" s="1295"/>
      <c r="CI5" s="1295"/>
      <c r="CJ5" s="1295"/>
      <c r="CK5" s="1295"/>
      <c r="CL5" s="1295"/>
      <c r="CM5" s="1295"/>
      <c r="CN5" s="1295"/>
      <c r="CO5" s="1295"/>
      <c r="CP5" s="1295"/>
      <c r="CQ5" s="1295"/>
      <c r="CR5" s="1295"/>
      <c r="CS5" s="1295"/>
      <c r="CT5" s="1295"/>
      <c r="CU5" s="1295"/>
      <c r="CV5" s="1295"/>
      <c r="CW5" s="1295"/>
      <c r="CX5" s="1295"/>
      <c r="CY5" s="1295"/>
      <c r="CZ5" s="1295"/>
      <c r="DA5" s="1295"/>
      <c r="DB5" s="1295"/>
      <c r="DC5" s="1295"/>
      <c r="DD5" s="1295"/>
      <c r="DE5" s="1295"/>
      <c r="DF5" s="1295"/>
      <c r="DG5" s="1295"/>
      <c r="DH5" s="1295"/>
      <c r="DI5" s="1295"/>
      <c r="DJ5" s="1295"/>
      <c r="DK5" s="1295"/>
      <c r="DL5" s="1295"/>
      <c r="DM5" s="1295"/>
      <c r="DN5" s="1295"/>
      <c r="DO5" s="1295"/>
      <c r="DP5" s="1295"/>
      <c r="DQ5" s="1295"/>
      <c r="DR5" s="1295"/>
      <c r="DS5" s="1295"/>
      <c r="DT5" s="1295"/>
      <c r="DU5" s="1295"/>
      <c r="DV5" s="1295"/>
      <c r="DW5" s="1295"/>
      <c r="DX5" s="1295"/>
      <c r="DY5" s="1295"/>
      <c r="DZ5" s="1295"/>
      <c r="EA5" s="1295"/>
      <c r="EB5" s="1295"/>
      <c r="EC5" s="1295"/>
      <c r="ED5" s="1295"/>
      <c r="EE5" s="1295"/>
      <c r="EF5" s="1295"/>
      <c r="EG5" s="1295"/>
      <c r="EH5" s="1295"/>
      <c r="EI5" s="1295"/>
      <c r="EJ5" s="1295"/>
      <c r="EK5" s="1295"/>
      <c r="EL5" s="1295"/>
      <c r="EM5" s="1295"/>
      <c r="EN5" s="1295"/>
      <c r="EO5" s="1295"/>
      <c r="EP5" s="1295"/>
      <c r="EQ5" s="1295"/>
      <c r="ER5" s="1295"/>
      <c r="ES5" s="1295"/>
      <c r="ET5" s="1295"/>
      <c r="EU5" s="1295"/>
      <c r="EV5" s="1295"/>
      <c r="EW5" s="1295"/>
      <c r="EX5" s="1295"/>
      <c r="EY5" s="1295"/>
      <c r="EZ5" s="1295"/>
      <c r="FA5" s="1295"/>
      <c r="FB5" s="1295"/>
      <c r="FC5" s="1295"/>
      <c r="FD5" s="1295"/>
      <c r="FE5" s="1295"/>
      <c r="FF5" s="1295"/>
      <c r="FG5" s="1295"/>
      <c r="FH5" s="1295"/>
      <c r="FI5" s="1295"/>
      <c r="FJ5" s="1295"/>
      <c r="FK5" s="1295"/>
      <c r="FL5" s="1295"/>
      <c r="FM5" s="1295"/>
      <c r="FN5" s="1295"/>
      <c r="FO5" s="1295"/>
      <c r="FP5" s="1295"/>
      <c r="FQ5" s="1295"/>
      <c r="FR5" s="1295"/>
      <c r="FS5" s="1295"/>
      <c r="FT5" s="1295"/>
      <c r="FU5" s="1295"/>
      <c r="FV5" s="1295"/>
      <c r="FW5" s="1295"/>
      <c r="FX5" s="1295"/>
      <c r="FY5" s="1295"/>
      <c r="FZ5" s="1295"/>
      <c r="GA5" s="1295"/>
      <c r="GB5" s="1295"/>
      <c r="GC5" s="1295"/>
      <c r="GD5" s="1295"/>
      <c r="GE5" s="1295"/>
      <c r="GF5" s="1295"/>
      <c r="GG5" s="1295"/>
      <c r="GH5" s="1295"/>
      <c r="GI5" s="1295"/>
      <c r="GJ5" s="1295"/>
      <c r="GK5" s="1295"/>
      <c r="GL5" s="1295"/>
      <c r="GM5" s="1295"/>
      <c r="GN5" s="1295"/>
      <c r="GO5" s="1295"/>
      <c r="GP5" s="1295"/>
      <c r="GQ5" s="1295"/>
      <c r="GR5" s="1295"/>
      <c r="GS5" s="1295"/>
      <c r="GT5" s="1295"/>
      <c r="GU5" s="1295"/>
      <c r="GV5" s="1295"/>
      <c r="GW5" s="1295"/>
      <c r="GX5" s="1295"/>
      <c r="GY5" s="1295"/>
      <c r="GZ5" s="1295"/>
      <c r="HA5" s="1295"/>
      <c r="HB5" s="1295"/>
      <c r="HC5" s="1295"/>
      <c r="HD5" s="1295"/>
      <c r="HE5" s="1295"/>
      <c r="HF5" s="1295"/>
      <c r="HG5" s="1295"/>
      <c r="HH5" s="1295"/>
      <c r="HI5" s="1295"/>
      <c r="HJ5" s="1295"/>
      <c r="HK5" s="1295"/>
      <c r="HL5" s="1295"/>
      <c r="HM5" s="1295"/>
      <c r="HN5" s="1295"/>
      <c r="HO5" s="1295"/>
      <c r="HP5" s="1295"/>
      <c r="HQ5" s="1295"/>
      <c r="HR5" s="1295"/>
      <c r="HS5" s="1295"/>
      <c r="HT5" s="1295"/>
      <c r="HU5" s="1295"/>
      <c r="HV5" s="1295"/>
      <c r="HW5" s="1295"/>
      <c r="HX5" s="1295"/>
      <c r="HY5" s="1295"/>
      <c r="HZ5" s="1295"/>
      <c r="IA5" s="1295"/>
      <c r="IB5" s="1295"/>
      <c r="IC5" s="1295"/>
      <c r="ID5" s="1295"/>
      <c r="IE5" s="1295"/>
      <c r="IF5" s="1295"/>
      <c r="IG5" s="1295"/>
      <c r="IH5" s="1295"/>
      <c r="II5" s="1295"/>
      <c r="IJ5" s="1295"/>
      <c r="IK5" s="1295"/>
      <c r="IL5" s="1295"/>
      <c r="IM5" s="1295"/>
      <c r="IN5" s="1295"/>
      <c r="IO5" s="1295"/>
      <c r="IP5" s="1295"/>
      <c r="IQ5" s="1295"/>
      <c r="IR5" s="1295"/>
      <c r="IS5" s="1295"/>
      <c r="IT5" s="1295"/>
      <c r="IU5" s="1295"/>
      <c r="IV5" s="1295"/>
      <c r="IW5" s="1295"/>
      <c r="IX5" s="1295"/>
      <c r="IY5" s="1295"/>
      <c r="IZ5" s="1295"/>
      <c r="JA5" s="1295"/>
      <c r="JB5" s="1295"/>
      <c r="JC5" s="1295"/>
      <c r="JD5" s="1295"/>
      <c r="JE5" s="1295"/>
      <c r="JF5" s="1295"/>
      <c r="JG5" s="1295"/>
      <c r="JH5" s="1295"/>
      <c r="JI5" s="1295"/>
      <c r="JJ5" s="1295"/>
      <c r="JK5" s="1295"/>
      <c r="JL5" s="1295"/>
      <c r="JM5" s="1295"/>
      <c r="JN5" s="1295"/>
      <c r="JO5" s="1295"/>
      <c r="JP5" s="1295"/>
      <c r="JQ5" s="1295"/>
      <c r="JR5" s="1295"/>
      <c r="JS5" s="1295"/>
      <c r="JT5" s="1295"/>
      <c r="JU5" s="1295"/>
      <c r="JV5" s="1295"/>
      <c r="JW5" s="1295"/>
      <c r="JX5" s="1295"/>
      <c r="JY5" s="1295"/>
      <c r="JZ5" s="1295"/>
      <c r="KA5" s="1295"/>
      <c r="KB5" s="1295"/>
      <c r="KC5" s="1295"/>
      <c r="KD5" s="1295"/>
      <c r="KE5" s="1295"/>
      <c r="KF5" s="1295"/>
      <c r="KG5" s="1295"/>
      <c r="KH5" s="1295"/>
      <c r="KI5" s="1295"/>
      <c r="KJ5" s="1295"/>
      <c r="KK5" s="1295"/>
      <c r="KL5" s="1295"/>
      <c r="KM5" s="1295"/>
      <c r="KN5" s="1295"/>
      <c r="KO5" s="1295"/>
      <c r="KP5" s="1295"/>
      <c r="KQ5" s="1295"/>
      <c r="KR5" s="1295"/>
      <c r="KS5" s="1295"/>
      <c r="KT5" s="1295"/>
      <c r="KU5" s="1295"/>
      <c r="KV5" s="1295"/>
      <c r="KW5" s="1295"/>
      <c r="KX5" s="1295"/>
      <c r="KY5" s="1295"/>
      <c r="KZ5" s="1295"/>
      <c r="LA5" s="1295"/>
      <c r="LB5" s="1295"/>
      <c r="LC5" s="1295"/>
      <c r="LD5" s="1295"/>
      <c r="LE5" s="1295"/>
      <c r="LF5" s="1295"/>
      <c r="LG5" s="1295"/>
      <c r="LH5" s="1295"/>
      <c r="LI5" s="1295"/>
      <c r="LJ5" s="1295"/>
      <c r="LK5" s="1295"/>
      <c r="LL5" s="1295"/>
      <c r="LM5" s="1295"/>
      <c r="LN5" s="1295"/>
      <c r="LO5" s="1295"/>
      <c r="LP5" s="1295"/>
      <c r="LQ5" s="1295"/>
      <c r="LR5" s="1295"/>
      <c r="LS5" s="1295"/>
      <c r="LT5" s="1295"/>
      <c r="LU5" s="1295"/>
      <c r="LV5" s="1295"/>
      <c r="LW5" s="1295"/>
      <c r="LX5" s="1295"/>
      <c r="LY5" s="1295"/>
      <c r="LZ5" s="1295"/>
      <c r="MA5" s="1295"/>
      <c r="MB5" s="1295"/>
      <c r="MC5" s="1295"/>
      <c r="MD5" s="1295"/>
      <c r="ME5" s="1295"/>
      <c r="MF5" s="1295"/>
      <c r="MG5" s="1295"/>
      <c r="MH5" s="1295"/>
      <c r="MI5" s="1295"/>
      <c r="MJ5" s="1295"/>
      <c r="MK5" s="1295"/>
      <c r="ML5" s="1295"/>
      <c r="MM5" s="1295"/>
      <c r="MN5" s="1295"/>
      <c r="MO5" s="1295"/>
      <c r="MP5" s="1295"/>
      <c r="MQ5" s="1295"/>
      <c r="MR5" s="1295"/>
      <c r="MS5" s="1295"/>
      <c r="MT5" s="1295"/>
      <c r="MU5" s="1295"/>
      <c r="MV5" s="1295"/>
      <c r="MW5" s="1295"/>
      <c r="MX5" s="1295"/>
      <c r="MY5" s="1295"/>
      <c r="MZ5" s="1295"/>
      <c r="NA5" s="1295"/>
      <c r="NB5" s="1295"/>
      <c r="NC5" s="1295"/>
      <c r="ND5" s="1295"/>
      <c r="NE5" s="1295"/>
      <c r="NF5" s="1295"/>
      <c r="NG5" s="1295"/>
      <c r="NH5" s="1295"/>
      <c r="NI5" s="1295"/>
      <c r="NJ5" s="1295"/>
      <c r="NK5" s="1295"/>
      <c r="NL5" s="1295"/>
      <c r="NM5" s="1295"/>
      <c r="NN5" s="1295"/>
      <c r="NO5" s="1295"/>
      <c r="NP5" s="1295"/>
      <c r="NQ5" s="1295"/>
      <c r="NR5" s="1295"/>
    </row>
    <row r="6" spans="1:382" s="250" customFormat="1">
      <c r="A6" s="1457"/>
      <c r="B6" s="90" t="s">
        <v>177</v>
      </c>
      <c r="C6" s="192" t="s">
        <v>348</v>
      </c>
      <c r="D6" s="105">
        <v>14</v>
      </c>
      <c r="E6" s="654">
        <f t="shared" ref="E6:E11" si="0">(L6/$L$12)*D6</f>
        <v>0.13647557122979584</v>
      </c>
      <c r="F6" s="106" t="s">
        <v>163</v>
      </c>
      <c r="G6" s="107">
        <f>114*0.36</f>
        <v>41.04</v>
      </c>
      <c r="H6" s="362">
        <v>1.9</v>
      </c>
      <c r="I6" s="147">
        <v>0</v>
      </c>
      <c r="J6" s="147">
        <v>0</v>
      </c>
      <c r="K6" s="147">
        <f t="shared" ref="K6:K11" si="1">IF(J6&gt;I6,J6-I6,0)</f>
        <v>0</v>
      </c>
      <c r="L6" s="265">
        <f t="shared" ref="L6:L11" si="2">H6*G6</f>
        <v>77.975999999999999</v>
      </c>
      <c r="M6" s="147">
        <v>0</v>
      </c>
      <c r="N6" s="147">
        <f t="shared" ref="N6:N11" si="3">M6*G6</f>
        <v>0</v>
      </c>
      <c r="O6" s="147">
        <f t="shared" ref="O6:O11" si="4">I6*G6</f>
        <v>0</v>
      </c>
      <c r="P6" s="147">
        <f t="shared" ref="P6:P11" si="5">K6*G6</f>
        <v>0</v>
      </c>
      <c r="Q6" s="147">
        <f t="shared" ref="Q6:Q11" si="6">O6+P6</f>
        <v>0</v>
      </c>
      <c r="R6" s="147">
        <v>0</v>
      </c>
      <c r="S6" s="147">
        <f t="shared" ref="S6:S11" si="7">N6+Q6+R6</f>
        <v>0</v>
      </c>
      <c r="T6" s="147">
        <f t="shared" ref="T6:T11" si="8">O6+N6</f>
        <v>0</v>
      </c>
      <c r="U6" s="147"/>
      <c r="V6" s="147">
        <f t="shared" ref="V6:V11" si="9">T6/(1+$C$2)^1</f>
        <v>0</v>
      </c>
      <c r="W6" s="147">
        <f t="shared" ref="W6:W11" si="10">S6/(1+$C$2)^1</f>
        <v>0</v>
      </c>
      <c r="X6" s="147">
        <f t="shared" ref="X6:X11" si="11">U6/(1+$C$2)^1</f>
        <v>0</v>
      </c>
      <c r="Y6" s="148">
        <f>IF(L6=0,0,(HLOOKUP(F6,GasAvoidedCosts!$C$6:$N$36,D6+1,FALSE)))</f>
        <v>4.6612011248741876</v>
      </c>
      <c r="Z6" s="147">
        <f t="shared" ref="Z6:Z11" si="12">Y6*L6</f>
        <v>363.46181891318963</v>
      </c>
      <c r="AA6" s="91" t="e">
        <f t="shared" ref="AA6:AA12" si="13">(Z6+X6)/W6</f>
        <v>#DIV/0!</v>
      </c>
      <c r="AB6" s="91" t="e">
        <f>(Z6)/V6</f>
        <v>#DIV/0!</v>
      </c>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row>
    <row r="7" spans="1:382" s="250" customFormat="1">
      <c r="A7" s="351"/>
      <c r="B7" s="144" t="s">
        <v>177</v>
      </c>
      <c r="C7" s="192" t="s">
        <v>349</v>
      </c>
      <c r="D7" s="105">
        <v>14</v>
      </c>
      <c r="E7" s="654">
        <f t="shared" si="0"/>
        <v>5.9507661611432471E-2</v>
      </c>
      <c r="F7" s="106" t="s">
        <v>163</v>
      </c>
      <c r="G7" s="107">
        <f>20*0.5</f>
        <v>10</v>
      </c>
      <c r="H7" s="362">
        <v>3.4</v>
      </c>
      <c r="I7" s="147">
        <v>0</v>
      </c>
      <c r="J7" s="147">
        <v>0</v>
      </c>
      <c r="K7" s="147">
        <f t="shared" si="1"/>
        <v>0</v>
      </c>
      <c r="L7" s="265">
        <f t="shared" si="2"/>
        <v>34</v>
      </c>
      <c r="M7" s="147">
        <v>0</v>
      </c>
      <c r="N7" s="147">
        <f t="shared" si="3"/>
        <v>0</v>
      </c>
      <c r="O7" s="147">
        <f t="shared" si="4"/>
        <v>0</v>
      </c>
      <c r="P7" s="147">
        <f t="shared" si="5"/>
        <v>0</v>
      </c>
      <c r="Q7" s="147">
        <f t="shared" si="6"/>
        <v>0</v>
      </c>
      <c r="R7" s="147">
        <v>0</v>
      </c>
      <c r="S7" s="147">
        <f t="shared" si="7"/>
        <v>0</v>
      </c>
      <c r="T7" s="147">
        <f t="shared" si="8"/>
        <v>0</v>
      </c>
      <c r="U7" s="147"/>
      <c r="V7" s="147">
        <f t="shared" si="9"/>
        <v>0</v>
      </c>
      <c r="W7" s="147">
        <f t="shared" si="10"/>
        <v>0</v>
      </c>
      <c r="X7" s="147">
        <f t="shared" si="11"/>
        <v>0</v>
      </c>
      <c r="Y7" s="148">
        <f>IF(L7=0,0,(HLOOKUP(F7,GasAvoidedCosts!$C$6:$N$36,D7+1,FALSE)))</f>
        <v>4.6612011248741876</v>
      </c>
      <c r="Z7" s="147">
        <f t="shared" si="12"/>
        <v>158.48083824572237</v>
      </c>
      <c r="AA7" s="91" t="e">
        <f t="shared" si="13"/>
        <v>#DIV/0!</v>
      </c>
      <c r="AB7" s="91" t="e">
        <f t="shared" ref="AB7:AB12" si="14">(Z7)/V7</f>
        <v>#DIV/0!</v>
      </c>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row>
    <row r="8" spans="1:382" s="250" customFormat="1">
      <c r="A8" s="351"/>
      <c r="B8" s="144" t="s">
        <v>177</v>
      </c>
      <c r="C8" s="192" t="s">
        <v>350</v>
      </c>
      <c r="D8" s="105">
        <v>14</v>
      </c>
      <c r="E8" s="654">
        <f t="shared" si="0"/>
        <v>7.1791968215907804</v>
      </c>
      <c r="F8" s="106" t="s">
        <v>163</v>
      </c>
      <c r="G8" s="107">
        <f>5619*0.73</f>
        <v>4101.87</v>
      </c>
      <c r="H8" s="362">
        <v>1</v>
      </c>
      <c r="I8" s="147">
        <v>0</v>
      </c>
      <c r="J8" s="147">
        <v>0</v>
      </c>
      <c r="K8" s="147">
        <f t="shared" si="1"/>
        <v>0</v>
      </c>
      <c r="L8" s="265">
        <f t="shared" si="2"/>
        <v>4101.87</v>
      </c>
      <c r="M8" s="147">
        <v>0</v>
      </c>
      <c r="N8" s="147">
        <f t="shared" si="3"/>
        <v>0</v>
      </c>
      <c r="O8" s="147">
        <f t="shared" si="4"/>
        <v>0</v>
      </c>
      <c r="P8" s="147">
        <f t="shared" si="5"/>
        <v>0</v>
      </c>
      <c r="Q8" s="147">
        <f t="shared" si="6"/>
        <v>0</v>
      </c>
      <c r="R8" s="147">
        <v>0</v>
      </c>
      <c r="S8" s="147">
        <f t="shared" si="7"/>
        <v>0</v>
      </c>
      <c r="T8" s="147">
        <f t="shared" si="8"/>
        <v>0</v>
      </c>
      <c r="U8" s="147"/>
      <c r="V8" s="147">
        <f t="shared" si="9"/>
        <v>0</v>
      </c>
      <c r="W8" s="147">
        <f t="shared" si="10"/>
        <v>0</v>
      </c>
      <c r="X8" s="147">
        <f t="shared" si="11"/>
        <v>0</v>
      </c>
      <c r="Y8" s="148">
        <f>IF(L8=0,0,(HLOOKUP(F8,GasAvoidedCosts!$C$6:$N$36,D8+1,FALSE)))</f>
        <v>4.6612011248741876</v>
      </c>
      <c r="Z8" s="147">
        <f t="shared" si="12"/>
        <v>19119.641058087684</v>
      </c>
      <c r="AA8" s="91" t="e">
        <f t="shared" si="13"/>
        <v>#DIV/0!</v>
      </c>
      <c r="AB8" s="91" t="e">
        <f t="shared" si="14"/>
        <v>#DIV/0!</v>
      </c>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row>
    <row r="9" spans="1:382" s="250" customFormat="1">
      <c r="A9" s="351"/>
      <c r="B9" s="144" t="s">
        <v>177</v>
      </c>
      <c r="C9" s="192" t="s">
        <v>351</v>
      </c>
      <c r="D9" s="105">
        <v>14</v>
      </c>
      <c r="E9" s="654">
        <f t="shared" si="0"/>
        <v>1.9711457850198215</v>
      </c>
      <c r="F9" s="106" t="s">
        <v>163</v>
      </c>
      <c r="G9" s="107">
        <f>891*0.79</f>
        <v>703.89</v>
      </c>
      <c r="H9" s="362">
        <v>1.6</v>
      </c>
      <c r="I9" s="147">
        <v>0</v>
      </c>
      <c r="J9" s="147">
        <v>0</v>
      </c>
      <c r="K9" s="147">
        <f t="shared" si="1"/>
        <v>0</v>
      </c>
      <c r="L9" s="265">
        <f t="shared" si="2"/>
        <v>1126.2239999999999</v>
      </c>
      <c r="M9" s="147">
        <v>0</v>
      </c>
      <c r="N9" s="147">
        <f t="shared" si="3"/>
        <v>0</v>
      </c>
      <c r="O9" s="147">
        <f t="shared" si="4"/>
        <v>0</v>
      </c>
      <c r="P9" s="147">
        <f t="shared" si="5"/>
        <v>0</v>
      </c>
      <c r="Q9" s="147">
        <f t="shared" si="6"/>
        <v>0</v>
      </c>
      <c r="R9" s="147">
        <v>0</v>
      </c>
      <c r="S9" s="147">
        <f t="shared" si="7"/>
        <v>0</v>
      </c>
      <c r="T9" s="147">
        <f t="shared" si="8"/>
        <v>0</v>
      </c>
      <c r="U9" s="147"/>
      <c r="V9" s="147">
        <f t="shared" si="9"/>
        <v>0</v>
      </c>
      <c r="W9" s="147">
        <f t="shared" si="10"/>
        <v>0</v>
      </c>
      <c r="X9" s="147">
        <f t="shared" si="11"/>
        <v>0</v>
      </c>
      <c r="Y9" s="148">
        <f>IF(L9=0,0,(HLOOKUP(F9,GasAvoidedCosts!$C$6:$N$36,D9+1,FALSE)))</f>
        <v>4.6612011248741876</v>
      </c>
      <c r="Z9" s="147">
        <f t="shared" si="12"/>
        <v>5249.5565756603064</v>
      </c>
      <c r="AA9" s="91" t="e">
        <f t="shared" si="13"/>
        <v>#DIV/0!</v>
      </c>
      <c r="AB9" s="91" t="e">
        <f t="shared" si="14"/>
        <v>#DIV/0!</v>
      </c>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row>
    <row r="10" spans="1:382" s="250" customFormat="1">
      <c r="A10" s="351"/>
      <c r="B10" s="144" t="s">
        <v>177</v>
      </c>
      <c r="C10" s="192" t="s">
        <v>350</v>
      </c>
      <c r="D10" s="105">
        <v>14</v>
      </c>
      <c r="E10" s="654">
        <f t="shared" si="0"/>
        <v>3.486973947895792</v>
      </c>
      <c r="F10" s="106" t="s">
        <v>163</v>
      </c>
      <c r="G10" s="107">
        <f>1374*0.5</f>
        <v>687</v>
      </c>
      <c r="H10" s="362">
        <v>2.9</v>
      </c>
      <c r="I10" s="147">
        <v>0</v>
      </c>
      <c r="J10" s="147">
        <v>0</v>
      </c>
      <c r="K10" s="147">
        <f t="shared" si="1"/>
        <v>0</v>
      </c>
      <c r="L10" s="265">
        <f t="shared" si="2"/>
        <v>1992.3</v>
      </c>
      <c r="M10" s="147">
        <v>0</v>
      </c>
      <c r="N10" s="147">
        <f t="shared" si="3"/>
        <v>0</v>
      </c>
      <c r="O10" s="147">
        <f t="shared" si="4"/>
        <v>0</v>
      </c>
      <c r="P10" s="147">
        <f t="shared" si="5"/>
        <v>0</v>
      </c>
      <c r="Q10" s="147">
        <f t="shared" si="6"/>
        <v>0</v>
      </c>
      <c r="R10" s="147">
        <v>0</v>
      </c>
      <c r="S10" s="147">
        <f t="shared" si="7"/>
        <v>0</v>
      </c>
      <c r="T10" s="147">
        <f t="shared" si="8"/>
        <v>0</v>
      </c>
      <c r="U10" s="147"/>
      <c r="V10" s="147">
        <f t="shared" si="9"/>
        <v>0</v>
      </c>
      <c r="W10" s="147">
        <f t="shared" si="10"/>
        <v>0</v>
      </c>
      <c r="X10" s="147">
        <f t="shared" si="11"/>
        <v>0</v>
      </c>
      <c r="Y10" s="148">
        <f>IF(L10=0,0,(HLOOKUP(F10,GasAvoidedCosts!$C$6:$N$36,D10+1,FALSE)))</f>
        <v>4.6612011248741876</v>
      </c>
      <c r="Z10" s="147">
        <f t="shared" si="12"/>
        <v>9286.511001086843</v>
      </c>
      <c r="AA10" s="91" t="e">
        <f t="shared" si="13"/>
        <v>#DIV/0!</v>
      </c>
      <c r="AB10" s="91" t="e">
        <f t="shared" si="14"/>
        <v>#DIV/0!</v>
      </c>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row>
    <row r="11" spans="1:382" s="134" customFormat="1" ht="15.75" thickBot="1">
      <c r="A11" s="351"/>
      <c r="B11" s="112" t="s">
        <v>177</v>
      </c>
      <c r="C11" s="194" t="s">
        <v>406</v>
      </c>
      <c r="D11" s="116">
        <v>14</v>
      </c>
      <c r="E11" s="665">
        <f t="shared" si="0"/>
        <v>1.1667002126523789</v>
      </c>
      <c r="F11" s="122" t="s">
        <v>163</v>
      </c>
      <c r="G11" s="123">
        <f>202*0.66</f>
        <v>133.32</v>
      </c>
      <c r="H11" s="363">
        <v>5</v>
      </c>
      <c r="I11" s="127">
        <v>0</v>
      </c>
      <c r="J11" s="127">
        <v>0</v>
      </c>
      <c r="K11" s="127">
        <f t="shared" si="1"/>
        <v>0</v>
      </c>
      <c r="L11" s="269">
        <f t="shared" si="2"/>
        <v>666.59999999999991</v>
      </c>
      <c r="M11" s="127">
        <v>0</v>
      </c>
      <c r="N11" s="127">
        <f t="shared" si="3"/>
        <v>0</v>
      </c>
      <c r="O11" s="127">
        <f t="shared" si="4"/>
        <v>0</v>
      </c>
      <c r="P11" s="127">
        <f t="shared" si="5"/>
        <v>0</v>
      </c>
      <c r="Q11" s="127">
        <f t="shared" si="6"/>
        <v>0</v>
      </c>
      <c r="R11" s="127">
        <v>0</v>
      </c>
      <c r="S11" s="147">
        <f t="shared" si="7"/>
        <v>0</v>
      </c>
      <c r="T11" s="147">
        <f t="shared" si="8"/>
        <v>0</v>
      </c>
      <c r="U11" s="147"/>
      <c r="V11" s="147">
        <f t="shared" si="9"/>
        <v>0</v>
      </c>
      <c r="W11" s="147">
        <f t="shared" si="10"/>
        <v>0</v>
      </c>
      <c r="X11" s="147">
        <f t="shared" si="11"/>
        <v>0</v>
      </c>
      <c r="Y11" s="148">
        <f>IF(L11=0,0,(HLOOKUP(F11,GasAvoidedCosts!$C$6:$N$36,D11+1,FALSE)))</f>
        <v>4.6612011248741876</v>
      </c>
      <c r="Z11" s="147">
        <f t="shared" si="12"/>
        <v>3107.156669841133</v>
      </c>
      <c r="AA11" s="133" t="e">
        <f t="shared" si="13"/>
        <v>#DIV/0!</v>
      </c>
      <c r="AB11" s="95" t="e">
        <f t="shared" si="14"/>
        <v>#DIV/0!</v>
      </c>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c r="MC11" s="340"/>
      <c r="MD11" s="340"/>
      <c r="ME11" s="340"/>
      <c r="MF11" s="340"/>
      <c r="MG11" s="340"/>
      <c r="MH11" s="340"/>
      <c r="MI11" s="340"/>
      <c r="MJ11" s="340"/>
      <c r="MK11" s="340"/>
      <c r="ML11" s="340"/>
      <c r="MM11" s="340"/>
      <c r="MN11" s="340"/>
      <c r="MO11" s="340"/>
      <c r="MP11" s="340"/>
      <c r="MQ11" s="340"/>
      <c r="MR11" s="340"/>
      <c r="MS11" s="340"/>
      <c r="MT11" s="340"/>
      <c r="MU11" s="340"/>
      <c r="MV11" s="340"/>
      <c r="MW11" s="340"/>
      <c r="MX11" s="340"/>
      <c r="MY11" s="340"/>
      <c r="MZ11" s="340"/>
      <c r="NA11" s="340"/>
      <c r="NB11" s="340"/>
      <c r="NC11" s="340"/>
      <c r="ND11" s="340"/>
      <c r="NE11" s="340"/>
      <c r="NF11" s="340"/>
      <c r="NG11" s="340"/>
      <c r="NH11" s="340"/>
      <c r="NI11" s="340"/>
      <c r="NJ11" s="340"/>
      <c r="NK11" s="340"/>
      <c r="NL11" s="340"/>
      <c r="NM11" s="340"/>
      <c r="NN11" s="340"/>
      <c r="NO11" s="340"/>
      <c r="NP11" s="340"/>
      <c r="NQ11" s="340"/>
      <c r="NR11" s="340"/>
    </row>
    <row r="12" spans="1:382" ht="15.75" thickBot="1">
      <c r="B12" s="1019"/>
      <c r="C12" s="1020" t="s">
        <v>580</v>
      </c>
      <c r="D12" s="1020"/>
      <c r="E12" s="1020">
        <f>SUM(E6:E11)</f>
        <v>14</v>
      </c>
      <c r="F12" s="1020"/>
      <c r="G12" s="1020"/>
      <c r="H12" s="1020"/>
      <c r="I12" s="1020"/>
      <c r="J12" s="1020"/>
      <c r="K12" s="1020"/>
      <c r="L12" s="1020">
        <f>SUM(L6:L11)</f>
        <v>7998.9699999999993</v>
      </c>
      <c r="M12" s="1020">
        <v>0</v>
      </c>
      <c r="N12" s="1021">
        <f t="shared" ref="N12:X12" si="15">SUM(N6:N11)</f>
        <v>0</v>
      </c>
      <c r="O12" s="1021">
        <f t="shared" si="15"/>
        <v>0</v>
      </c>
      <c r="P12" s="1022">
        <f t="shared" si="15"/>
        <v>0</v>
      </c>
      <c r="Q12" s="1022">
        <f t="shared" si="15"/>
        <v>0</v>
      </c>
      <c r="R12" s="1022">
        <f t="shared" si="15"/>
        <v>0</v>
      </c>
      <c r="S12" s="1022">
        <f t="shared" si="15"/>
        <v>0</v>
      </c>
      <c r="T12" s="1022">
        <f t="shared" si="15"/>
        <v>0</v>
      </c>
      <c r="U12" s="1022">
        <f t="shared" si="15"/>
        <v>0</v>
      </c>
      <c r="V12" s="1022">
        <f t="shared" si="15"/>
        <v>0</v>
      </c>
      <c r="W12" s="1022">
        <f t="shared" si="15"/>
        <v>0</v>
      </c>
      <c r="X12" s="1022">
        <f t="shared" si="15"/>
        <v>0</v>
      </c>
      <c r="Y12" s="1022"/>
      <c r="Z12" s="1022">
        <f>SUM(Z6:Z11)</f>
        <v>37284.807961834878</v>
      </c>
      <c r="AA12" s="1023" t="e">
        <f t="shared" si="13"/>
        <v>#DIV/0!</v>
      </c>
      <c r="AB12" s="1024" t="e">
        <f t="shared" si="14"/>
        <v>#DIV/0!</v>
      </c>
    </row>
    <row r="14" spans="1:382" s="97" customFormat="1">
      <c r="S14" s="1018"/>
      <c r="T14" s="1018"/>
      <c r="U14" s="1018"/>
      <c r="V14" s="1018"/>
      <c r="W14" s="1018"/>
      <c r="X14" s="1018"/>
      <c r="Y14" s="1018"/>
      <c r="Z14" s="98"/>
      <c r="AA14" s="98"/>
      <c r="AB14" s="98"/>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F1">
      <selection activeCell="Z24" sqref="Z24"/>
      <pageMargins left="0.7" right="0.7" top="0.75" bottom="0.75" header="0.3" footer="0.3"/>
      <pageSetup paperSize="3" scale="60" orientation="landscape" r:id="rId2"/>
    </customSheetView>
  </customSheetViews>
  <mergeCells count="2">
    <mergeCell ref="N3:S3"/>
    <mergeCell ref="W3:Y3"/>
  </mergeCells>
  <dataValidations count="3">
    <dataValidation type="list" allowBlank="1" showInputMessage="1" showErrorMessage="1" sqref="F6:F11">
      <formula1>INDIRECT($F6&amp;"Gas")</formula1>
    </dataValidation>
    <dataValidation type="decimal" operator="greaterThanOrEqual" allowBlank="1" errorTitle="Units Offered" error="Number of units must be greater than zero." sqref="G6:G11">
      <formula1>0</formula1>
    </dataValidation>
    <dataValidation type="decimal" operator="greaterThan" allowBlank="1" showInputMessage="1" showErrorMessage="1" errorTitle="Measure Life" error="Measure Life must be greater than zero." sqref="D6:D11">
      <formula1>0</formula1>
    </dataValidation>
  </dataValidations>
  <hyperlinks>
    <hyperlink ref="A1" location="'Gas CE'!A1" display="Rtn to Summary"/>
  </hyperlinks>
  <pageMargins left="0.37" right="0.21" top="0.75" bottom="0.75" header="0.3" footer="0.3"/>
  <pageSetup paperSize="3" scale="47" orientation="landscape" r:id="rId3"/>
</worksheet>
</file>

<file path=xl/worksheets/sheet31.xml><?xml version="1.0" encoding="utf-8"?>
<worksheet xmlns="http://schemas.openxmlformats.org/spreadsheetml/2006/main" xmlns:r="http://schemas.openxmlformats.org/officeDocument/2006/relationships">
  <sheetPr>
    <tabColor theme="3" tint="-0.249977111117893"/>
  </sheetPr>
  <dimension ref="A1:MO12"/>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3.140625" style="98" customWidth="1"/>
    <col min="3" max="3" width="53.7109375" style="98" customWidth="1"/>
    <col min="4" max="4" width="10.7109375" style="98" customWidth="1"/>
    <col min="5" max="5" width="13.28515625" style="98" customWidth="1"/>
    <col min="6" max="6" width="18.7109375" style="98" customWidth="1"/>
    <col min="7" max="9" width="11.42578125" style="98" customWidth="1"/>
    <col min="10" max="10" width="14" style="98" customWidth="1"/>
    <col min="11" max="11" width="11.42578125" style="98" customWidth="1"/>
    <col min="12" max="12" width="14.7109375" style="98" customWidth="1"/>
    <col min="13" max="13" width="11.7109375" style="98" customWidth="1"/>
    <col min="14" max="15" width="14.7109375" style="98" customWidth="1"/>
    <col min="16" max="16" width="14.85546875" style="98" customWidth="1"/>
    <col min="17" max="20" width="14.7109375" style="98" customWidth="1"/>
    <col min="21" max="21" width="16.140625" style="98" customWidth="1"/>
    <col min="22" max="23" width="14.140625" style="98" customWidth="1"/>
    <col min="24" max="24" width="16" style="98" customWidth="1"/>
    <col min="25" max="25" width="17.140625" style="98" customWidth="1"/>
    <col min="26" max="26" width="20.140625" style="98" customWidth="1"/>
    <col min="27" max="27" width="12.140625" style="98" customWidth="1"/>
    <col min="28" max="28" width="14.140625" style="97" customWidth="1"/>
    <col min="29" max="29" width="10.85546875" style="97" customWidth="1"/>
    <col min="30" max="69" width="9.140625" style="97"/>
    <col min="70" max="16384" width="9.140625" style="98"/>
  </cols>
  <sheetData>
    <row r="1" spans="1:353" ht="26.25">
      <c r="A1" s="1454" t="s">
        <v>680</v>
      </c>
      <c r="B1" t="s">
        <v>604</v>
      </c>
    </row>
    <row r="2" spans="1:353">
      <c r="B2" s="605" t="s">
        <v>605</v>
      </c>
      <c r="C2" s="606">
        <v>7.8E-2</v>
      </c>
    </row>
    <row r="3" spans="1:353" s="341" customFormat="1" ht="15.75" thickBot="1">
      <c r="A3" s="340"/>
      <c r="D3" s="355"/>
      <c r="E3" s="355"/>
      <c r="F3" s="355"/>
      <c r="G3" s="355"/>
      <c r="H3" s="355"/>
      <c r="I3" s="355"/>
      <c r="J3" s="355"/>
      <c r="K3" s="355"/>
      <c r="L3" s="355"/>
      <c r="M3" s="355"/>
      <c r="N3" s="1487"/>
      <c r="O3" s="1488"/>
      <c r="P3" s="1488"/>
      <c r="Q3" s="1488"/>
      <c r="R3" s="1488"/>
      <c r="S3" s="1488"/>
      <c r="T3" s="841"/>
      <c r="U3" s="356"/>
      <c r="V3" s="356"/>
      <c r="W3" s="1487"/>
      <c r="X3" s="1487"/>
      <c r="Y3" s="1487"/>
      <c r="Z3" s="840"/>
      <c r="AA3" s="357"/>
      <c r="AB3" s="358"/>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353" ht="60.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353" s="325" customFormat="1">
      <c r="A5" s="1348"/>
      <c r="B5" s="318" t="s">
        <v>177</v>
      </c>
      <c r="C5" s="323" t="s">
        <v>368</v>
      </c>
      <c r="D5" s="163">
        <v>10</v>
      </c>
      <c r="E5" s="364">
        <f t="shared" ref="E5:E11" si="0">(L5/$L$12)*D5</f>
        <v>0.10709519022113818</v>
      </c>
      <c r="F5" s="164" t="s">
        <v>163</v>
      </c>
      <c r="G5" s="165">
        <f>800*0.48</f>
        <v>384</v>
      </c>
      <c r="H5" s="314">
        <v>5</v>
      </c>
      <c r="I5" s="394">
        <v>10</v>
      </c>
      <c r="J5" s="394">
        <v>24</v>
      </c>
      <c r="K5" s="394">
        <f t="shared" ref="K5:K11" si="1">IF(J5&gt;I5,J5-I5,0)</f>
        <v>14</v>
      </c>
      <c r="L5" s="1010">
        <f t="shared" ref="L5:L11" si="2">H5*G5</f>
        <v>1920</v>
      </c>
      <c r="M5" s="394">
        <v>3.1019999999999999</v>
      </c>
      <c r="N5" s="324">
        <f>M5*G5</f>
        <v>1191.1679999999999</v>
      </c>
      <c r="O5" s="324">
        <f t="shared" ref="O5:O11" si="3">I5*G5</f>
        <v>3840</v>
      </c>
      <c r="P5" s="324">
        <f t="shared" ref="P5:P11" si="4">K5*G5</f>
        <v>5376</v>
      </c>
      <c r="Q5" s="324">
        <f t="shared" ref="Q5:Q11" si="5">O5+P5</f>
        <v>9216</v>
      </c>
      <c r="R5" s="324">
        <v>0</v>
      </c>
      <c r="S5" s="324">
        <f>N5+Q5+R5</f>
        <v>10407.168</v>
      </c>
      <c r="T5" s="324">
        <f t="shared" ref="T5:T11" si="6">O5+N5</f>
        <v>5031.1679999999997</v>
      </c>
      <c r="U5" s="324">
        <v>29875.199999999997</v>
      </c>
      <c r="V5" s="324">
        <f t="shared" ref="V5:V11" si="7">T5/(1+$C$2)^1</f>
        <v>4667.1317254174392</v>
      </c>
      <c r="W5" s="324">
        <f>S5/(1+$C$2)^1</f>
        <v>9654.144712430425</v>
      </c>
      <c r="X5" s="324">
        <f>U5/(1+$C$2)^1</f>
        <v>27713.543599257882</v>
      </c>
      <c r="Y5" s="394">
        <f>IF(L5=0,0,(HLOOKUP(F5,GasAvoidedCosts!$C$6:$N$36,D5+1,FALSE)))</f>
        <v>3.4280632963638427</v>
      </c>
      <c r="Z5" s="324">
        <f t="shared" ref="Z5:Z11" si="8">Y5*L5</f>
        <v>6581.8815290185776</v>
      </c>
      <c r="AA5" s="320">
        <f t="shared" ref="AA5:AA12" si="9">(Z5+X5)/W5</f>
        <v>3.5524042936831646</v>
      </c>
      <c r="AB5" s="1290">
        <f>(Z5)/V5</f>
        <v>1.4102626444360489</v>
      </c>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1"/>
      <c r="BS5" s="341"/>
      <c r="BT5" s="341"/>
      <c r="BU5" s="341"/>
      <c r="BV5" s="341"/>
      <c r="BW5" s="341"/>
      <c r="BX5" s="341"/>
      <c r="BY5" s="341"/>
      <c r="BZ5" s="341"/>
      <c r="CA5" s="341"/>
      <c r="CB5" s="341"/>
      <c r="CC5" s="341"/>
      <c r="CD5" s="341"/>
      <c r="CE5" s="341"/>
      <c r="CF5" s="341"/>
      <c r="CG5" s="341"/>
      <c r="CH5" s="341"/>
      <c r="CI5" s="341"/>
      <c r="CJ5" s="341"/>
      <c r="CK5" s="341"/>
      <c r="CL5" s="341"/>
      <c r="CM5" s="341"/>
      <c r="CN5" s="341"/>
      <c r="CO5" s="341"/>
      <c r="CP5" s="341"/>
      <c r="CQ5" s="341"/>
      <c r="CR5" s="341"/>
      <c r="CS5" s="341"/>
      <c r="CT5" s="341"/>
      <c r="CU5" s="341"/>
      <c r="CV5" s="341"/>
      <c r="CW5" s="341"/>
      <c r="CX5" s="341"/>
      <c r="CY5" s="341"/>
      <c r="CZ5" s="341"/>
      <c r="DA5" s="341"/>
      <c r="DB5" s="341"/>
      <c r="DC5" s="341"/>
      <c r="DD5" s="341"/>
      <c r="DE5" s="341"/>
      <c r="DF5" s="341"/>
      <c r="DG5" s="341"/>
      <c r="DH5" s="341"/>
      <c r="DI5" s="341"/>
      <c r="DJ5" s="341"/>
      <c r="DK5" s="341"/>
      <c r="DL5" s="341"/>
      <c r="DM5" s="341"/>
      <c r="DN5" s="341"/>
      <c r="DO5" s="341"/>
      <c r="DP5" s="341"/>
      <c r="DQ5" s="341"/>
      <c r="DR5" s="341"/>
      <c r="DS5" s="341"/>
      <c r="DT5" s="341"/>
      <c r="DU5" s="341"/>
      <c r="DV5" s="341"/>
      <c r="DW5" s="341"/>
      <c r="DX5" s="341"/>
      <c r="DY5" s="341"/>
      <c r="DZ5" s="341"/>
      <c r="EA5" s="341"/>
      <c r="EB5" s="341"/>
      <c r="EC5" s="341"/>
      <c r="ED5" s="341"/>
      <c r="EE5" s="341"/>
      <c r="EF5" s="341"/>
      <c r="EG5" s="341"/>
      <c r="EH5" s="341"/>
      <c r="EI5" s="341"/>
      <c r="EJ5" s="341"/>
      <c r="EK5" s="341"/>
      <c r="EL5" s="341"/>
      <c r="EM5" s="341"/>
      <c r="EN5" s="341"/>
      <c r="EO5" s="341"/>
      <c r="EP5" s="341"/>
      <c r="EQ5" s="341"/>
      <c r="ER5" s="341"/>
      <c r="ES5" s="341"/>
      <c r="ET5" s="341"/>
      <c r="EU5" s="341"/>
      <c r="EV5" s="341"/>
      <c r="EW5" s="341"/>
      <c r="EX5" s="341"/>
      <c r="EY5" s="341"/>
      <c r="EZ5" s="341"/>
      <c r="FA5" s="341"/>
      <c r="FB5" s="341"/>
      <c r="FC5" s="341"/>
      <c r="FD5" s="341"/>
      <c r="FE5" s="341"/>
      <c r="FF5" s="341"/>
      <c r="FG5" s="341"/>
      <c r="FH5" s="341"/>
      <c r="FI5" s="341"/>
      <c r="FJ5" s="341"/>
      <c r="FK5" s="341"/>
      <c r="FL5" s="341"/>
      <c r="FM5" s="341"/>
      <c r="FN5" s="341"/>
      <c r="FO5" s="341"/>
      <c r="FP5" s="341"/>
      <c r="FQ5" s="341"/>
      <c r="FR5" s="341"/>
      <c r="FS5" s="341"/>
      <c r="FT5" s="341"/>
      <c r="FU5" s="341"/>
      <c r="FV5" s="341"/>
      <c r="FW5" s="341"/>
      <c r="FX5" s="341"/>
      <c r="FY5" s="341"/>
      <c r="FZ5" s="341"/>
      <c r="GA5" s="341"/>
      <c r="GB5" s="341"/>
      <c r="GC5" s="341"/>
      <c r="GD5" s="341"/>
      <c r="GE5" s="341"/>
      <c r="GF5" s="341"/>
      <c r="GG5" s="341"/>
      <c r="GH5" s="341"/>
      <c r="GI5" s="341"/>
      <c r="GJ5" s="341"/>
      <c r="GK5" s="341"/>
      <c r="GL5" s="341"/>
      <c r="GM5" s="341"/>
      <c r="GN5" s="341"/>
      <c r="GO5" s="341"/>
      <c r="GP5" s="341"/>
      <c r="GQ5" s="341"/>
      <c r="GR5" s="341"/>
      <c r="GS5" s="341"/>
      <c r="GT5" s="341"/>
      <c r="GU5" s="341"/>
      <c r="GV5" s="341"/>
      <c r="GW5" s="341"/>
      <c r="GX5" s="341"/>
      <c r="GY5" s="341"/>
      <c r="GZ5" s="341"/>
      <c r="HA5" s="341"/>
      <c r="HB5" s="341"/>
      <c r="HC5" s="341"/>
      <c r="HD5" s="341"/>
      <c r="HE5" s="341"/>
      <c r="HF5" s="341"/>
      <c r="HG5" s="341"/>
      <c r="HH5" s="341"/>
      <c r="HI5" s="341"/>
      <c r="HJ5" s="341"/>
      <c r="HK5" s="341"/>
      <c r="HL5" s="341"/>
      <c r="HM5" s="341"/>
      <c r="HN5" s="341"/>
      <c r="HO5" s="341"/>
      <c r="HP5" s="341"/>
      <c r="HQ5" s="341"/>
      <c r="HR5" s="341"/>
      <c r="HS5" s="341"/>
      <c r="HT5" s="341"/>
      <c r="HU5" s="341"/>
      <c r="HV5" s="341"/>
      <c r="HW5" s="341"/>
      <c r="HX5" s="341"/>
      <c r="HY5" s="341"/>
      <c r="HZ5" s="341"/>
      <c r="IA5" s="341"/>
      <c r="IB5" s="341"/>
      <c r="IC5" s="341"/>
      <c r="ID5" s="341"/>
      <c r="IE5" s="341"/>
      <c r="IF5" s="341"/>
      <c r="IG5" s="341"/>
      <c r="IH5" s="341"/>
      <c r="II5" s="341"/>
      <c r="IJ5" s="341"/>
      <c r="IK5" s="341"/>
      <c r="IL5" s="341"/>
      <c r="IM5" s="341"/>
      <c r="IN5" s="341"/>
      <c r="IO5" s="341"/>
      <c r="IP5" s="341"/>
      <c r="IQ5" s="341"/>
      <c r="IR5" s="341"/>
      <c r="IS5" s="341"/>
      <c r="IT5" s="341"/>
      <c r="IU5" s="341"/>
      <c r="IV5" s="341"/>
      <c r="IW5" s="341"/>
      <c r="IX5" s="341"/>
      <c r="IY5" s="341"/>
      <c r="IZ5" s="341"/>
      <c r="JA5" s="341"/>
      <c r="JB5" s="341"/>
      <c r="JC5" s="341"/>
      <c r="JD5" s="341"/>
      <c r="JE5" s="341"/>
      <c r="JF5" s="341"/>
      <c r="JG5" s="341"/>
      <c r="JH5" s="341"/>
      <c r="JI5" s="341"/>
      <c r="JJ5" s="341"/>
      <c r="JK5" s="341"/>
      <c r="JL5" s="341"/>
      <c r="JM5" s="341"/>
      <c r="JN5" s="341"/>
      <c r="JO5" s="341"/>
      <c r="JP5" s="341"/>
      <c r="JQ5" s="341"/>
      <c r="JR5" s="341"/>
      <c r="JS5" s="341"/>
      <c r="JT5" s="341"/>
      <c r="JU5" s="341"/>
      <c r="JV5" s="341"/>
      <c r="JW5" s="341"/>
      <c r="JX5" s="341"/>
      <c r="JY5" s="341"/>
      <c r="JZ5" s="341"/>
      <c r="KA5" s="341"/>
      <c r="KB5" s="341"/>
      <c r="KC5" s="341"/>
      <c r="KD5" s="341"/>
      <c r="KE5" s="341"/>
      <c r="KF5" s="341"/>
      <c r="KG5" s="341"/>
      <c r="KH5" s="341"/>
      <c r="KI5" s="341"/>
      <c r="KJ5" s="341"/>
      <c r="KK5" s="341"/>
      <c r="KL5" s="341"/>
      <c r="KM5" s="341"/>
      <c r="KN5" s="341"/>
      <c r="KO5" s="341"/>
      <c r="KP5" s="341"/>
      <c r="KQ5" s="341"/>
      <c r="KR5" s="341"/>
      <c r="KS5" s="341"/>
      <c r="KT5" s="341"/>
      <c r="KU5" s="341"/>
      <c r="KV5" s="341"/>
      <c r="KW5" s="341"/>
      <c r="KX5" s="341"/>
      <c r="KY5" s="341"/>
      <c r="KZ5" s="341"/>
      <c r="LA5" s="341"/>
      <c r="LB5" s="341"/>
      <c r="LC5" s="341"/>
      <c r="LD5" s="341"/>
      <c r="LE5" s="341"/>
      <c r="LF5" s="341"/>
      <c r="LG5" s="341"/>
      <c r="LH5" s="341"/>
      <c r="LI5" s="341"/>
      <c r="LJ5" s="341"/>
      <c r="LK5" s="341"/>
      <c r="LL5" s="341"/>
      <c r="LM5" s="341"/>
      <c r="LN5" s="341"/>
      <c r="LO5" s="341"/>
      <c r="LP5" s="341"/>
      <c r="LQ5" s="341"/>
      <c r="LR5" s="341"/>
      <c r="LS5" s="341"/>
      <c r="LT5" s="341"/>
      <c r="LU5" s="341"/>
      <c r="LV5" s="341"/>
      <c r="LW5" s="341"/>
      <c r="LX5" s="341"/>
      <c r="LY5" s="341"/>
      <c r="LZ5" s="341"/>
      <c r="MA5" s="341"/>
      <c r="MB5" s="341"/>
      <c r="MC5" s="341"/>
      <c r="MD5" s="341"/>
      <c r="ME5" s="341"/>
      <c r="MF5" s="341"/>
      <c r="MG5" s="341"/>
      <c r="MH5" s="341"/>
      <c r="MI5" s="341"/>
      <c r="MJ5" s="341"/>
      <c r="MK5" s="341"/>
      <c r="ML5" s="341"/>
      <c r="MM5" s="341"/>
      <c r="MN5" s="341"/>
      <c r="MO5" s="341"/>
    </row>
    <row r="6" spans="1:353" s="235" customFormat="1">
      <c r="A6" s="351"/>
      <c r="B6" s="94" t="s">
        <v>177</v>
      </c>
      <c r="C6" s="235" t="s">
        <v>369</v>
      </c>
      <c r="D6" s="105">
        <v>10</v>
      </c>
      <c r="E6" s="364">
        <f t="shared" si="0"/>
        <v>3.5698396740379392E-3</v>
      </c>
      <c r="F6" s="106" t="s">
        <v>163</v>
      </c>
      <c r="G6" s="107">
        <f>800*0.01</f>
        <v>8</v>
      </c>
      <c r="H6" s="92">
        <v>8</v>
      </c>
      <c r="I6" s="395">
        <v>10</v>
      </c>
      <c r="J6" s="395">
        <v>24</v>
      </c>
      <c r="K6" s="395">
        <f t="shared" si="1"/>
        <v>14</v>
      </c>
      <c r="L6" s="1010">
        <f t="shared" si="2"/>
        <v>64</v>
      </c>
      <c r="M6" s="395">
        <v>3.1019999999999999</v>
      </c>
      <c r="N6" s="326">
        <f t="shared" ref="N6:N11" si="10">M6*G6</f>
        <v>24.815999999999999</v>
      </c>
      <c r="O6" s="326">
        <f t="shared" si="3"/>
        <v>80</v>
      </c>
      <c r="P6" s="326">
        <f t="shared" si="4"/>
        <v>112</v>
      </c>
      <c r="Q6" s="326">
        <f t="shared" si="5"/>
        <v>192</v>
      </c>
      <c r="R6" s="326">
        <v>0</v>
      </c>
      <c r="S6" s="326">
        <f t="shared" ref="S6:S11" si="11">N6+Q6+R6</f>
        <v>216.816</v>
      </c>
      <c r="T6" s="326">
        <f t="shared" si="6"/>
        <v>104.816</v>
      </c>
      <c r="U6" s="326">
        <v>972.96</v>
      </c>
      <c r="V6" s="326">
        <f t="shared" si="7"/>
        <v>97.231910946196663</v>
      </c>
      <c r="W6" s="326">
        <f t="shared" ref="W6:W11" si="12">S6/(1+$C$2)^1</f>
        <v>201.12801484230056</v>
      </c>
      <c r="X6" s="326">
        <f t="shared" ref="X6:X11" si="13">U6/(1+$C$2)^1</f>
        <v>902.56029684601106</v>
      </c>
      <c r="Y6" s="395">
        <f>IF(L6=0,0,(HLOOKUP(F6,GasAvoidedCosts!$C$6:$N$36,D6+1,FALSE)))</f>
        <v>3.4280632963638427</v>
      </c>
      <c r="Z6" s="326">
        <f t="shared" si="8"/>
        <v>219.39605096728593</v>
      </c>
      <c r="AA6" s="319">
        <f t="shared" si="9"/>
        <v>5.5783196025327202</v>
      </c>
      <c r="AB6" s="319">
        <f t="shared" ref="AB6:AB12" si="14">(Z6)/V6</f>
        <v>2.2564202310976782</v>
      </c>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1"/>
      <c r="BS6" s="341"/>
      <c r="BT6" s="341"/>
      <c r="BU6" s="341"/>
      <c r="BV6" s="341"/>
      <c r="BW6" s="341"/>
      <c r="BX6" s="341"/>
      <c r="BY6" s="341"/>
      <c r="BZ6" s="341"/>
      <c r="CA6" s="341"/>
      <c r="CB6" s="341"/>
      <c r="CC6" s="341"/>
      <c r="CD6" s="341"/>
      <c r="CE6" s="341"/>
      <c r="CF6" s="341"/>
      <c r="CG6" s="341"/>
      <c r="CH6" s="341"/>
      <c r="CI6" s="341"/>
      <c r="CJ6" s="341"/>
      <c r="CK6" s="341"/>
      <c r="CL6" s="341"/>
      <c r="CM6" s="341"/>
      <c r="CN6" s="341"/>
      <c r="CO6" s="341"/>
      <c r="CP6" s="341"/>
      <c r="CQ6" s="341"/>
      <c r="CR6" s="341"/>
      <c r="CS6" s="341"/>
      <c r="CT6" s="341"/>
      <c r="CU6" s="341"/>
      <c r="CV6" s="341"/>
      <c r="CW6" s="341"/>
      <c r="CX6" s="341"/>
      <c r="CY6" s="341"/>
      <c r="CZ6" s="341"/>
      <c r="DA6" s="341"/>
      <c r="DB6" s="341"/>
      <c r="DC6" s="341"/>
      <c r="DD6" s="341"/>
      <c r="DE6" s="341"/>
      <c r="DF6" s="341"/>
      <c r="DG6" s="341"/>
      <c r="DH6" s="341"/>
      <c r="DI6" s="341"/>
      <c r="DJ6" s="341"/>
      <c r="DK6" s="341"/>
      <c r="DL6" s="341"/>
      <c r="DM6" s="341"/>
      <c r="DN6" s="341"/>
      <c r="DO6" s="341"/>
      <c r="DP6" s="341"/>
      <c r="DQ6" s="341"/>
      <c r="DR6" s="341"/>
      <c r="DS6" s="341"/>
      <c r="DT6" s="341"/>
      <c r="DU6" s="341"/>
      <c r="DV6" s="341"/>
      <c r="DW6" s="341"/>
      <c r="DX6" s="341"/>
      <c r="DY6" s="341"/>
      <c r="DZ6" s="341"/>
      <c r="EA6" s="341"/>
      <c r="EB6" s="341"/>
      <c r="EC6" s="341"/>
      <c r="ED6" s="341"/>
      <c r="EE6" s="341"/>
      <c r="EF6" s="341"/>
      <c r="EG6" s="341"/>
      <c r="EH6" s="341"/>
      <c r="EI6" s="341"/>
      <c r="EJ6" s="341"/>
      <c r="EK6" s="341"/>
      <c r="EL6" s="341"/>
      <c r="EM6" s="341"/>
      <c r="EN6" s="341"/>
      <c r="EO6" s="341"/>
      <c r="EP6" s="341"/>
      <c r="EQ6" s="341"/>
      <c r="ER6" s="341"/>
      <c r="ES6" s="341"/>
      <c r="ET6" s="341"/>
      <c r="EU6" s="341"/>
      <c r="EV6" s="341"/>
      <c r="EW6" s="341"/>
      <c r="EX6" s="341"/>
      <c r="EY6" s="341"/>
      <c r="EZ6" s="341"/>
      <c r="FA6" s="341"/>
      <c r="FB6" s="341"/>
      <c r="FC6" s="341"/>
      <c r="FD6" s="341"/>
      <c r="FE6" s="341"/>
      <c r="FF6" s="341"/>
      <c r="FG6" s="341"/>
      <c r="FH6" s="341"/>
      <c r="FI6" s="341"/>
      <c r="FJ6" s="341"/>
      <c r="FK6" s="341"/>
      <c r="FL6" s="341"/>
      <c r="FM6" s="341"/>
      <c r="FN6" s="341"/>
      <c r="FO6" s="341"/>
      <c r="FP6" s="341"/>
      <c r="FQ6" s="341"/>
      <c r="FR6" s="341"/>
      <c r="FS6" s="341"/>
      <c r="FT6" s="341"/>
      <c r="FU6" s="341"/>
      <c r="FV6" s="341"/>
      <c r="FW6" s="341"/>
      <c r="FX6" s="341"/>
      <c r="FY6" s="341"/>
      <c r="FZ6" s="341"/>
      <c r="GA6" s="341"/>
      <c r="GB6" s="341"/>
      <c r="GC6" s="341"/>
      <c r="GD6" s="341"/>
      <c r="GE6" s="341"/>
      <c r="GF6" s="341"/>
      <c r="GG6" s="341"/>
      <c r="GH6" s="341"/>
      <c r="GI6" s="341"/>
      <c r="GJ6" s="341"/>
      <c r="GK6" s="341"/>
      <c r="GL6" s="341"/>
      <c r="GM6" s="341"/>
      <c r="GN6" s="341"/>
      <c r="GO6" s="341"/>
      <c r="GP6" s="341"/>
      <c r="GQ6" s="341"/>
      <c r="GR6" s="341"/>
      <c r="GS6" s="341"/>
      <c r="GT6" s="341"/>
      <c r="GU6" s="341"/>
      <c r="GV6" s="341"/>
      <c r="GW6" s="341"/>
      <c r="GX6" s="341"/>
      <c r="GY6" s="341"/>
      <c r="GZ6" s="341"/>
      <c r="HA6" s="341"/>
      <c r="HB6" s="341"/>
      <c r="HC6" s="341"/>
      <c r="HD6" s="341"/>
      <c r="HE6" s="341"/>
      <c r="HF6" s="341"/>
      <c r="HG6" s="341"/>
      <c r="HH6" s="341"/>
      <c r="HI6" s="341"/>
      <c r="HJ6" s="341"/>
      <c r="HK6" s="341"/>
      <c r="HL6" s="341"/>
      <c r="HM6" s="341"/>
      <c r="HN6" s="341"/>
      <c r="HO6" s="341"/>
      <c r="HP6" s="341"/>
      <c r="HQ6" s="341"/>
      <c r="HR6" s="341"/>
      <c r="HS6" s="341"/>
      <c r="HT6" s="341"/>
      <c r="HU6" s="341"/>
      <c r="HV6" s="341"/>
      <c r="HW6" s="341"/>
      <c r="HX6" s="341"/>
      <c r="HY6" s="341"/>
      <c r="HZ6" s="341"/>
      <c r="IA6" s="341"/>
      <c r="IB6" s="341"/>
      <c r="IC6" s="341"/>
      <c r="ID6" s="341"/>
      <c r="IE6" s="341"/>
      <c r="IF6" s="341"/>
      <c r="IG6" s="341"/>
      <c r="IH6" s="341"/>
      <c r="II6" s="341"/>
      <c r="IJ6" s="341"/>
      <c r="IK6" s="341"/>
      <c r="IL6" s="341"/>
      <c r="IM6" s="341"/>
      <c r="IN6" s="341"/>
      <c r="IO6" s="341"/>
      <c r="IP6" s="341"/>
      <c r="IQ6" s="341"/>
      <c r="IR6" s="341"/>
      <c r="IS6" s="341"/>
      <c r="IT6" s="341"/>
      <c r="IU6" s="341"/>
      <c r="IV6" s="341"/>
      <c r="IW6" s="341"/>
      <c r="IX6" s="341"/>
      <c r="IY6" s="341"/>
      <c r="IZ6" s="341"/>
      <c r="JA6" s="341"/>
      <c r="JB6" s="341"/>
      <c r="JC6" s="341"/>
      <c r="JD6" s="341"/>
      <c r="JE6" s="341"/>
      <c r="JF6" s="341"/>
      <c r="JG6" s="341"/>
      <c r="JH6" s="341"/>
      <c r="JI6" s="341"/>
      <c r="JJ6" s="341"/>
      <c r="JK6" s="341"/>
      <c r="JL6" s="341"/>
      <c r="JM6" s="341"/>
      <c r="JN6" s="341"/>
      <c r="JO6" s="341"/>
      <c r="JP6" s="341"/>
      <c r="JQ6" s="341"/>
      <c r="JR6" s="341"/>
      <c r="JS6" s="341"/>
      <c r="JT6" s="341"/>
      <c r="JU6" s="341"/>
      <c r="JV6" s="341"/>
      <c r="JW6" s="341"/>
      <c r="JX6" s="341"/>
      <c r="JY6" s="341"/>
      <c r="JZ6" s="341"/>
      <c r="KA6" s="341"/>
      <c r="KB6" s="341"/>
      <c r="KC6" s="341"/>
      <c r="KD6" s="341"/>
      <c r="KE6" s="341"/>
      <c r="KF6" s="341"/>
      <c r="KG6" s="341"/>
      <c r="KH6" s="341"/>
      <c r="KI6" s="341"/>
      <c r="KJ6" s="341"/>
      <c r="KK6" s="341"/>
      <c r="KL6" s="341"/>
      <c r="KM6" s="341"/>
      <c r="KN6" s="341"/>
      <c r="KO6" s="341"/>
      <c r="KP6" s="341"/>
      <c r="KQ6" s="341"/>
      <c r="KR6" s="341"/>
      <c r="KS6" s="341"/>
      <c r="KT6" s="341"/>
      <c r="KU6" s="341"/>
      <c r="KV6" s="341"/>
      <c r="KW6" s="341"/>
      <c r="KX6" s="341"/>
      <c r="KY6" s="341"/>
      <c r="KZ6" s="341"/>
      <c r="LA6" s="341"/>
      <c r="LB6" s="341"/>
      <c r="LC6" s="341"/>
      <c r="LD6" s="341"/>
      <c r="LE6" s="341"/>
      <c r="LF6" s="341"/>
      <c r="LG6" s="341"/>
      <c r="LH6" s="341"/>
      <c r="LI6" s="341"/>
      <c r="LJ6" s="341"/>
      <c r="LK6" s="341"/>
      <c r="LL6" s="341"/>
      <c r="LM6" s="341"/>
      <c r="LN6" s="341"/>
      <c r="LO6" s="341"/>
      <c r="LP6" s="341"/>
      <c r="LQ6" s="341"/>
      <c r="LR6" s="341"/>
      <c r="LS6" s="341"/>
      <c r="LT6" s="341"/>
      <c r="LU6" s="341"/>
      <c r="LV6" s="341"/>
      <c r="LW6" s="341"/>
      <c r="LX6" s="341"/>
      <c r="LY6" s="341"/>
      <c r="LZ6" s="341"/>
      <c r="MA6" s="341"/>
      <c r="MB6" s="341"/>
      <c r="MC6" s="341"/>
      <c r="MD6" s="341"/>
      <c r="ME6" s="341"/>
      <c r="MF6" s="341"/>
      <c r="MG6" s="341"/>
      <c r="MH6" s="341"/>
      <c r="MI6" s="341"/>
      <c r="MJ6" s="341"/>
      <c r="MK6" s="341"/>
      <c r="ML6" s="341"/>
      <c r="MM6" s="341"/>
      <c r="MN6" s="341"/>
      <c r="MO6" s="341"/>
    </row>
    <row r="7" spans="1:353" s="235" customFormat="1">
      <c r="A7" s="351"/>
      <c r="B7" s="94" t="s">
        <v>177</v>
      </c>
      <c r="C7" s="235" t="s">
        <v>370</v>
      </c>
      <c r="D7" s="105">
        <v>10</v>
      </c>
      <c r="E7" s="364">
        <f t="shared" si="0"/>
        <v>0.25033500714191048</v>
      </c>
      <c r="F7" s="106" t="s">
        <v>163</v>
      </c>
      <c r="G7" s="107">
        <f>800*0.51</f>
        <v>408</v>
      </c>
      <c r="H7" s="92">
        <v>11</v>
      </c>
      <c r="I7" s="396">
        <v>10</v>
      </c>
      <c r="J7" s="396">
        <v>24</v>
      </c>
      <c r="K7" s="396">
        <f t="shared" si="1"/>
        <v>14</v>
      </c>
      <c r="L7" s="1010">
        <f t="shared" si="2"/>
        <v>4488</v>
      </c>
      <c r="M7" s="396">
        <v>3.1019999999999999</v>
      </c>
      <c r="N7" s="327">
        <f t="shared" si="10"/>
        <v>1265.616</v>
      </c>
      <c r="O7" s="327">
        <f t="shared" si="3"/>
        <v>4080</v>
      </c>
      <c r="P7" s="327">
        <f t="shared" si="4"/>
        <v>5712</v>
      </c>
      <c r="Q7" s="327">
        <f t="shared" si="5"/>
        <v>9792</v>
      </c>
      <c r="R7" s="327">
        <v>0</v>
      </c>
      <c r="S7" s="327">
        <f t="shared" si="11"/>
        <v>11057.616</v>
      </c>
      <c r="T7" s="327">
        <f t="shared" si="6"/>
        <v>5345.616</v>
      </c>
      <c r="U7" s="327">
        <v>67462.8</v>
      </c>
      <c r="V7" s="327">
        <f t="shared" si="7"/>
        <v>4958.8274582560298</v>
      </c>
      <c r="W7" s="327">
        <f t="shared" si="12"/>
        <v>10257.528756957328</v>
      </c>
      <c r="X7" s="327">
        <f t="shared" si="13"/>
        <v>62581.447124304264</v>
      </c>
      <c r="Y7" s="396">
        <f>IF(L7=0,0,(HLOOKUP(F7,GasAvoidedCosts!$C$6:$N$36,D7+1,FALSE)))</f>
        <v>3.4280632963638427</v>
      </c>
      <c r="Z7" s="327">
        <f t="shared" si="8"/>
        <v>15385.148074080926</v>
      </c>
      <c r="AA7" s="319">
        <f t="shared" si="9"/>
        <v>7.6009141232485584</v>
      </c>
      <c r="AB7" s="319">
        <f t="shared" si="14"/>
        <v>3.1025778177593075</v>
      </c>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1"/>
      <c r="BS7" s="341"/>
      <c r="BT7" s="341"/>
      <c r="BU7" s="341"/>
      <c r="BV7" s="341"/>
      <c r="BW7" s="341"/>
      <c r="BX7" s="341"/>
      <c r="BY7" s="341"/>
      <c r="BZ7" s="341"/>
      <c r="CA7" s="341"/>
      <c r="CB7" s="341"/>
      <c r="CC7" s="341"/>
      <c r="CD7" s="341"/>
      <c r="CE7" s="341"/>
      <c r="CF7" s="341"/>
      <c r="CG7" s="341"/>
      <c r="CH7" s="341"/>
      <c r="CI7" s="341"/>
      <c r="CJ7" s="341"/>
      <c r="CK7" s="341"/>
      <c r="CL7" s="341"/>
      <c r="CM7" s="341"/>
      <c r="CN7" s="341"/>
      <c r="CO7" s="341"/>
      <c r="CP7" s="341"/>
      <c r="CQ7" s="341"/>
      <c r="CR7" s="341"/>
      <c r="CS7" s="341"/>
      <c r="CT7" s="341"/>
      <c r="CU7" s="341"/>
      <c r="CV7" s="341"/>
      <c r="CW7" s="341"/>
      <c r="CX7" s="341"/>
      <c r="CY7" s="341"/>
      <c r="CZ7" s="341"/>
      <c r="DA7" s="341"/>
      <c r="DB7" s="341"/>
      <c r="DC7" s="341"/>
      <c r="DD7" s="341"/>
      <c r="DE7" s="341"/>
      <c r="DF7" s="341"/>
      <c r="DG7" s="341"/>
      <c r="DH7" s="341"/>
      <c r="DI7" s="341"/>
      <c r="DJ7" s="341"/>
      <c r="DK7" s="341"/>
      <c r="DL7" s="341"/>
      <c r="DM7" s="341"/>
      <c r="DN7" s="341"/>
      <c r="DO7" s="341"/>
      <c r="DP7" s="341"/>
      <c r="DQ7" s="341"/>
      <c r="DR7" s="341"/>
      <c r="DS7" s="341"/>
      <c r="DT7" s="341"/>
      <c r="DU7" s="341"/>
      <c r="DV7" s="341"/>
      <c r="DW7" s="341"/>
      <c r="DX7" s="341"/>
      <c r="DY7" s="341"/>
      <c r="DZ7" s="341"/>
      <c r="EA7" s="341"/>
      <c r="EB7" s="341"/>
      <c r="EC7" s="341"/>
      <c r="ED7" s="341"/>
      <c r="EE7" s="341"/>
      <c r="EF7" s="341"/>
      <c r="EG7" s="341"/>
      <c r="EH7" s="341"/>
      <c r="EI7" s="341"/>
      <c r="EJ7" s="341"/>
      <c r="EK7" s="341"/>
      <c r="EL7" s="341"/>
      <c r="EM7" s="341"/>
      <c r="EN7" s="341"/>
      <c r="EO7" s="341"/>
      <c r="EP7" s="341"/>
      <c r="EQ7" s="341"/>
      <c r="ER7" s="341"/>
      <c r="ES7" s="341"/>
      <c r="ET7" s="341"/>
      <c r="EU7" s="341"/>
      <c r="EV7" s="341"/>
      <c r="EW7" s="341"/>
      <c r="EX7" s="341"/>
      <c r="EY7" s="341"/>
      <c r="EZ7" s="341"/>
      <c r="FA7" s="341"/>
      <c r="FB7" s="341"/>
      <c r="FC7" s="341"/>
      <c r="FD7" s="341"/>
      <c r="FE7" s="341"/>
      <c r="FF7" s="341"/>
      <c r="FG7" s="341"/>
      <c r="FH7" s="341"/>
      <c r="FI7" s="341"/>
      <c r="FJ7" s="341"/>
      <c r="FK7" s="341"/>
      <c r="FL7" s="341"/>
      <c r="FM7" s="341"/>
      <c r="FN7" s="341"/>
      <c r="FO7" s="341"/>
      <c r="FP7" s="341"/>
      <c r="FQ7" s="341"/>
      <c r="FR7" s="341"/>
      <c r="FS7" s="341"/>
      <c r="FT7" s="341"/>
      <c r="FU7" s="341"/>
      <c r="FV7" s="341"/>
      <c r="FW7" s="341"/>
      <c r="FX7" s="341"/>
      <c r="FY7" s="341"/>
      <c r="FZ7" s="341"/>
      <c r="GA7" s="341"/>
      <c r="GB7" s="341"/>
      <c r="GC7" s="341"/>
      <c r="GD7" s="341"/>
      <c r="GE7" s="341"/>
      <c r="GF7" s="341"/>
      <c r="GG7" s="341"/>
      <c r="GH7" s="341"/>
      <c r="GI7" s="341"/>
      <c r="GJ7" s="341"/>
      <c r="GK7" s="341"/>
      <c r="GL7" s="341"/>
      <c r="GM7" s="341"/>
      <c r="GN7" s="341"/>
      <c r="GO7" s="341"/>
      <c r="GP7" s="341"/>
      <c r="GQ7" s="341"/>
      <c r="GR7" s="341"/>
      <c r="GS7" s="341"/>
      <c r="GT7" s="341"/>
      <c r="GU7" s="341"/>
      <c r="GV7" s="341"/>
      <c r="GW7" s="341"/>
      <c r="GX7" s="341"/>
      <c r="GY7" s="341"/>
      <c r="GZ7" s="341"/>
      <c r="HA7" s="341"/>
      <c r="HB7" s="341"/>
      <c r="HC7" s="341"/>
      <c r="HD7" s="341"/>
      <c r="HE7" s="341"/>
      <c r="HF7" s="341"/>
      <c r="HG7" s="341"/>
      <c r="HH7" s="341"/>
      <c r="HI7" s="341"/>
      <c r="HJ7" s="341"/>
      <c r="HK7" s="341"/>
      <c r="HL7" s="341"/>
      <c r="HM7" s="341"/>
      <c r="HN7" s="341"/>
      <c r="HO7" s="341"/>
      <c r="HP7" s="341"/>
      <c r="HQ7" s="341"/>
      <c r="HR7" s="341"/>
      <c r="HS7" s="341"/>
      <c r="HT7" s="341"/>
      <c r="HU7" s="341"/>
      <c r="HV7" s="341"/>
      <c r="HW7" s="341"/>
      <c r="HX7" s="341"/>
      <c r="HY7" s="341"/>
      <c r="HZ7" s="341"/>
      <c r="IA7" s="341"/>
      <c r="IB7" s="341"/>
      <c r="IC7" s="341"/>
      <c r="ID7" s="341"/>
      <c r="IE7" s="341"/>
      <c r="IF7" s="341"/>
      <c r="IG7" s="341"/>
      <c r="IH7" s="341"/>
      <c r="II7" s="341"/>
      <c r="IJ7" s="341"/>
      <c r="IK7" s="341"/>
      <c r="IL7" s="341"/>
      <c r="IM7" s="341"/>
      <c r="IN7" s="341"/>
      <c r="IO7" s="341"/>
      <c r="IP7" s="341"/>
      <c r="IQ7" s="341"/>
      <c r="IR7" s="341"/>
      <c r="IS7" s="341"/>
      <c r="IT7" s="341"/>
      <c r="IU7" s="341"/>
      <c r="IV7" s="341"/>
      <c r="IW7" s="341"/>
      <c r="IX7" s="341"/>
      <c r="IY7" s="341"/>
      <c r="IZ7" s="341"/>
      <c r="JA7" s="341"/>
      <c r="JB7" s="341"/>
      <c r="JC7" s="341"/>
      <c r="JD7" s="341"/>
      <c r="JE7" s="341"/>
      <c r="JF7" s="341"/>
      <c r="JG7" s="341"/>
      <c r="JH7" s="341"/>
      <c r="JI7" s="341"/>
      <c r="JJ7" s="341"/>
      <c r="JK7" s="341"/>
      <c r="JL7" s="341"/>
      <c r="JM7" s="341"/>
      <c r="JN7" s="341"/>
      <c r="JO7" s="341"/>
      <c r="JP7" s="341"/>
      <c r="JQ7" s="341"/>
      <c r="JR7" s="341"/>
      <c r="JS7" s="341"/>
      <c r="JT7" s="341"/>
      <c r="JU7" s="341"/>
      <c r="JV7" s="341"/>
      <c r="JW7" s="341"/>
      <c r="JX7" s="341"/>
      <c r="JY7" s="341"/>
      <c r="JZ7" s="341"/>
      <c r="KA7" s="341"/>
      <c r="KB7" s="341"/>
      <c r="KC7" s="341"/>
      <c r="KD7" s="341"/>
      <c r="KE7" s="341"/>
      <c r="KF7" s="341"/>
      <c r="KG7" s="341"/>
      <c r="KH7" s="341"/>
      <c r="KI7" s="341"/>
      <c r="KJ7" s="341"/>
      <c r="KK7" s="341"/>
      <c r="KL7" s="341"/>
      <c r="KM7" s="341"/>
      <c r="KN7" s="341"/>
      <c r="KO7" s="341"/>
      <c r="KP7" s="341"/>
      <c r="KQ7" s="341"/>
      <c r="KR7" s="341"/>
      <c r="KS7" s="341"/>
      <c r="KT7" s="341"/>
      <c r="KU7" s="341"/>
      <c r="KV7" s="341"/>
      <c r="KW7" s="341"/>
      <c r="KX7" s="341"/>
      <c r="KY7" s="341"/>
      <c r="KZ7" s="341"/>
      <c r="LA7" s="341"/>
      <c r="LB7" s="341"/>
      <c r="LC7" s="341"/>
      <c r="LD7" s="341"/>
      <c r="LE7" s="341"/>
      <c r="LF7" s="341"/>
      <c r="LG7" s="341"/>
      <c r="LH7" s="341"/>
      <c r="LI7" s="341"/>
      <c r="LJ7" s="341"/>
      <c r="LK7" s="341"/>
      <c r="LL7" s="341"/>
      <c r="LM7" s="341"/>
      <c r="LN7" s="341"/>
      <c r="LO7" s="341"/>
      <c r="LP7" s="341"/>
      <c r="LQ7" s="341"/>
      <c r="LR7" s="341"/>
      <c r="LS7" s="341"/>
      <c r="LT7" s="341"/>
      <c r="LU7" s="341"/>
      <c r="LV7" s="341"/>
      <c r="LW7" s="341"/>
      <c r="LX7" s="341"/>
      <c r="LY7" s="341"/>
      <c r="LZ7" s="341"/>
      <c r="MA7" s="341"/>
      <c r="MB7" s="341"/>
      <c r="MC7" s="341"/>
      <c r="MD7" s="341"/>
      <c r="ME7" s="341"/>
      <c r="MF7" s="341"/>
      <c r="MG7" s="341"/>
      <c r="MH7" s="341"/>
      <c r="MI7" s="341"/>
      <c r="MJ7" s="341"/>
      <c r="MK7" s="341"/>
      <c r="ML7" s="341"/>
      <c r="MM7" s="341"/>
      <c r="MN7" s="341"/>
      <c r="MO7" s="341"/>
    </row>
    <row r="8" spans="1:353" s="235" customFormat="1">
      <c r="A8" s="351"/>
      <c r="B8" s="94" t="s">
        <v>177</v>
      </c>
      <c r="C8" s="235" t="s">
        <v>377</v>
      </c>
      <c r="D8" s="105">
        <v>10</v>
      </c>
      <c r="E8" s="364">
        <f t="shared" si="0"/>
        <v>9.5203161806999295E-2</v>
      </c>
      <c r="F8" s="106" t="s">
        <v>163</v>
      </c>
      <c r="G8" s="107">
        <f>21335*0.016</f>
        <v>341.36</v>
      </c>
      <c r="H8" s="92">
        <v>5</v>
      </c>
      <c r="I8" s="396">
        <v>10</v>
      </c>
      <c r="J8" s="396">
        <v>24</v>
      </c>
      <c r="K8" s="396">
        <f t="shared" si="1"/>
        <v>14</v>
      </c>
      <c r="L8" s="1010">
        <f t="shared" si="2"/>
        <v>1706.8000000000002</v>
      </c>
      <c r="M8" s="396">
        <v>3.1019999999999999</v>
      </c>
      <c r="N8" s="327">
        <f t="shared" si="10"/>
        <v>1058.8987199999999</v>
      </c>
      <c r="O8" s="327">
        <f t="shared" si="3"/>
        <v>3413.6000000000004</v>
      </c>
      <c r="P8" s="327">
        <f t="shared" si="4"/>
        <v>4779.04</v>
      </c>
      <c r="Q8" s="327">
        <f t="shared" si="5"/>
        <v>8192.64</v>
      </c>
      <c r="R8" s="327">
        <v>0</v>
      </c>
      <c r="S8" s="327">
        <f t="shared" si="11"/>
        <v>9251.5387199999986</v>
      </c>
      <c r="T8" s="327">
        <f t="shared" si="6"/>
        <v>4472.4987200000005</v>
      </c>
      <c r="U8" s="327">
        <v>27960.797600000002</v>
      </c>
      <c r="V8" s="327">
        <f t="shared" si="7"/>
        <v>4148.8856400742116</v>
      </c>
      <c r="W8" s="327">
        <f t="shared" si="12"/>
        <v>8582.1323933209624</v>
      </c>
      <c r="X8" s="327">
        <f t="shared" si="13"/>
        <v>25937.660111317255</v>
      </c>
      <c r="Y8" s="396">
        <f>IF(L8=0,0,(HLOOKUP(F8,GasAvoidedCosts!$C$6:$N$36,D8+1,FALSE)))</f>
        <v>3.4280632963638427</v>
      </c>
      <c r="Z8" s="327">
        <f t="shared" si="8"/>
        <v>5851.0184342338071</v>
      </c>
      <c r="AA8" s="319">
        <f t="shared" si="9"/>
        <v>3.7040536184562445</v>
      </c>
      <c r="AB8" s="319">
        <f t="shared" si="14"/>
        <v>1.4102626444360489</v>
      </c>
      <c r="AC8" s="1286"/>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1"/>
      <c r="BS8" s="341"/>
      <c r="BT8" s="341"/>
      <c r="BU8" s="341"/>
      <c r="BV8" s="341"/>
      <c r="BW8" s="341"/>
      <c r="BX8" s="341"/>
      <c r="BY8" s="341"/>
      <c r="BZ8" s="341"/>
      <c r="CA8" s="341"/>
      <c r="CB8" s="341"/>
      <c r="CC8" s="341"/>
      <c r="CD8" s="341"/>
      <c r="CE8" s="341"/>
      <c r="CF8" s="341"/>
      <c r="CG8" s="341"/>
      <c r="CH8" s="341"/>
      <c r="CI8" s="341"/>
      <c r="CJ8" s="341"/>
      <c r="CK8" s="341"/>
      <c r="CL8" s="341"/>
      <c r="CM8" s="341"/>
      <c r="CN8" s="341"/>
      <c r="CO8" s="341"/>
      <c r="CP8" s="341"/>
      <c r="CQ8" s="341"/>
      <c r="CR8" s="341"/>
      <c r="CS8" s="341"/>
      <c r="CT8" s="341"/>
      <c r="CU8" s="341"/>
      <c r="CV8" s="341"/>
      <c r="CW8" s="341"/>
      <c r="CX8" s="341"/>
      <c r="CY8" s="341"/>
      <c r="CZ8" s="341"/>
      <c r="DA8" s="341"/>
      <c r="DB8" s="341"/>
      <c r="DC8" s="341"/>
      <c r="DD8" s="341"/>
      <c r="DE8" s="341"/>
      <c r="DF8" s="341"/>
      <c r="DG8" s="341"/>
      <c r="DH8" s="341"/>
      <c r="DI8" s="341"/>
      <c r="DJ8" s="341"/>
      <c r="DK8" s="341"/>
      <c r="DL8" s="341"/>
      <c r="DM8" s="341"/>
      <c r="DN8" s="341"/>
      <c r="DO8" s="341"/>
      <c r="DP8" s="341"/>
      <c r="DQ8" s="341"/>
      <c r="DR8" s="341"/>
      <c r="DS8" s="341"/>
      <c r="DT8" s="341"/>
      <c r="DU8" s="341"/>
      <c r="DV8" s="341"/>
      <c r="DW8" s="341"/>
      <c r="DX8" s="341"/>
      <c r="DY8" s="341"/>
      <c r="DZ8" s="341"/>
      <c r="EA8" s="341"/>
      <c r="EB8" s="341"/>
      <c r="EC8" s="341"/>
      <c r="ED8" s="341"/>
      <c r="EE8" s="341"/>
      <c r="EF8" s="341"/>
      <c r="EG8" s="341"/>
      <c r="EH8" s="341"/>
      <c r="EI8" s="341"/>
      <c r="EJ8" s="341"/>
      <c r="EK8" s="341"/>
      <c r="EL8" s="341"/>
      <c r="EM8" s="341"/>
      <c r="EN8" s="341"/>
      <c r="EO8" s="341"/>
      <c r="EP8" s="341"/>
      <c r="EQ8" s="341"/>
      <c r="ER8" s="341"/>
      <c r="ES8" s="341"/>
      <c r="ET8" s="341"/>
      <c r="EU8" s="341"/>
      <c r="EV8" s="341"/>
      <c r="EW8" s="341"/>
      <c r="EX8" s="341"/>
      <c r="EY8" s="341"/>
      <c r="EZ8" s="341"/>
      <c r="FA8" s="341"/>
      <c r="FB8" s="341"/>
      <c r="FC8" s="341"/>
      <c r="FD8" s="341"/>
      <c r="FE8" s="341"/>
      <c r="FF8" s="341"/>
      <c r="FG8" s="341"/>
      <c r="FH8" s="341"/>
      <c r="FI8" s="341"/>
      <c r="FJ8" s="341"/>
      <c r="FK8" s="341"/>
      <c r="FL8" s="341"/>
      <c r="FM8" s="341"/>
      <c r="FN8" s="341"/>
      <c r="FO8" s="341"/>
      <c r="FP8" s="341"/>
      <c r="FQ8" s="341"/>
      <c r="FR8" s="341"/>
      <c r="FS8" s="341"/>
      <c r="FT8" s="341"/>
      <c r="FU8" s="341"/>
      <c r="FV8" s="341"/>
      <c r="FW8" s="341"/>
      <c r="FX8" s="341"/>
      <c r="FY8" s="341"/>
      <c r="FZ8" s="341"/>
      <c r="GA8" s="341"/>
      <c r="GB8" s="341"/>
      <c r="GC8" s="341"/>
      <c r="GD8" s="341"/>
      <c r="GE8" s="341"/>
      <c r="GF8" s="341"/>
      <c r="GG8" s="341"/>
      <c r="GH8" s="341"/>
      <c r="GI8" s="341"/>
      <c r="GJ8" s="341"/>
      <c r="GK8" s="341"/>
      <c r="GL8" s="341"/>
      <c r="GM8" s="341"/>
      <c r="GN8" s="341"/>
      <c r="GO8" s="341"/>
      <c r="GP8" s="341"/>
      <c r="GQ8" s="341"/>
      <c r="GR8" s="341"/>
      <c r="GS8" s="341"/>
      <c r="GT8" s="341"/>
      <c r="GU8" s="341"/>
      <c r="GV8" s="341"/>
      <c r="GW8" s="341"/>
      <c r="GX8" s="341"/>
      <c r="GY8" s="341"/>
      <c r="GZ8" s="341"/>
      <c r="HA8" s="341"/>
      <c r="HB8" s="341"/>
      <c r="HC8" s="341"/>
      <c r="HD8" s="341"/>
      <c r="HE8" s="341"/>
      <c r="HF8" s="341"/>
      <c r="HG8" s="341"/>
      <c r="HH8" s="341"/>
      <c r="HI8" s="341"/>
      <c r="HJ8" s="341"/>
      <c r="HK8" s="341"/>
      <c r="HL8" s="341"/>
      <c r="HM8" s="341"/>
      <c r="HN8" s="341"/>
      <c r="HO8" s="341"/>
      <c r="HP8" s="341"/>
      <c r="HQ8" s="341"/>
      <c r="HR8" s="341"/>
      <c r="HS8" s="341"/>
      <c r="HT8" s="341"/>
      <c r="HU8" s="341"/>
      <c r="HV8" s="341"/>
      <c r="HW8" s="341"/>
      <c r="HX8" s="341"/>
      <c r="HY8" s="341"/>
      <c r="HZ8" s="341"/>
      <c r="IA8" s="341"/>
      <c r="IB8" s="341"/>
      <c r="IC8" s="341"/>
      <c r="ID8" s="341"/>
      <c r="IE8" s="341"/>
      <c r="IF8" s="341"/>
      <c r="IG8" s="341"/>
      <c r="IH8" s="341"/>
      <c r="II8" s="341"/>
      <c r="IJ8" s="341"/>
      <c r="IK8" s="341"/>
      <c r="IL8" s="341"/>
      <c r="IM8" s="341"/>
      <c r="IN8" s="341"/>
      <c r="IO8" s="341"/>
      <c r="IP8" s="341"/>
      <c r="IQ8" s="341"/>
      <c r="IR8" s="341"/>
      <c r="IS8" s="341"/>
      <c r="IT8" s="341"/>
      <c r="IU8" s="341"/>
      <c r="IV8" s="341"/>
      <c r="IW8" s="341"/>
      <c r="IX8" s="341"/>
      <c r="IY8" s="341"/>
      <c r="IZ8" s="341"/>
      <c r="JA8" s="341"/>
      <c r="JB8" s="341"/>
      <c r="JC8" s="341"/>
      <c r="JD8" s="341"/>
      <c r="JE8" s="341"/>
      <c r="JF8" s="341"/>
      <c r="JG8" s="341"/>
      <c r="JH8" s="341"/>
      <c r="JI8" s="341"/>
      <c r="JJ8" s="341"/>
      <c r="JK8" s="341"/>
      <c r="JL8" s="341"/>
      <c r="JM8" s="341"/>
      <c r="JN8" s="341"/>
      <c r="JO8" s="341"/>
      <c r="JP8" s="341"/>
      <c r="JQ8" s="341"/>
      <c r="JR8" s="341"/>
      <c r="JS8" s="341"/>
      <c r="JT8" s="341"/>
      <c r="JU8" s="341"/>
      <c r="JV8" s="341"/>
      <c r="JW8" s="341"/>
      <c r="JX8" s="341"/>
      <c r="JY8" s="341"/>
      <c r="JZ8" s="341"/>
      <c r="KA8" s="341"/>
      <c r="KB8" s="341"/>
      <c r="KC8" s="341"/>
      <c r="KD8" s="341"/>
      <c r="KE8" s="341"/>
      <c r="KF8" s="341"/>
      <c r="KG8" s="341"/>
      <c r="KH8" s="341"/>
      <c r="KI8" s="341"/>
      <c r="KJ8" s="341"/>
      <c r="KK8" s="341"/>
      <c r="KL8" s="341"/>
      <c r="KM8" s="341"/>
      <c r="KN8" s="341"/>
      <c r="KO8" s="341"/>
      <c r="KP8" s="341"/>
      <c r="KQ8" s="341"/>
      <c r="KR8" s="341"/>
      <c r="KS8" s="341"/>
      <c r="KT8" s="341"/>
      <c r="KU8" s="341"/>
      <c r="KV8" s="341"/>
      <c r="KW8" s="341"/>
      <c r="KX8" s="341"/>
      <c r="KY8" s="341"/>
      <c r="KZ8" s="341"/>
      <c r="LA8" s="341"/>
      <c r="LB8" s="341"/>
      <c r="LC8" s="341"/>
      <c r="LD8" s="341"/>
      <c r="LE8" s="341"/>
      <c r="LF8" s="341"/>
      <c r="LG8" s="341"/>
      <c r="LH8" s="341"/>
      <c r="LI8" s="341"/>
      <c r="LJ8" s="341"/>
      <c r="LK8" s="341"/>
      <c r="LL8" s="341"/>
      <c r="LM8" s="341"/>
      <c r="LN8" s="341"/>
      <c r="LO8" s="341"/>
      <c r="LP8" s="341"/>
      <c r="LQ8" s="341"/>
      <c r="LR8" s="341"/>
      <c r="LS8" s="341"/>
      <c r="LT8" s="341"/>
      <c r="LU8" s="341"/>
      <c r="LV8" s="341"/>
      <c r="LW8" s="341"/>
      <c r="LX8" s="341"/>
      <c r="LY8" s="341"/>
      <c r="LZ8" s="341"/>
      <c r="MA8" s="341"/>
      <c r="MB8" s="341"/>
      <c r="MC8" s="341"/>
      <c r="MD8" s="341"/>
      <c r="ME8" s="341"/>
      <c r="MF8" s="341"/>
      <c r="MG8" s="341"/>
      <c r="MH8" s="341"/>
      <c r="MI8" s="341"/>
      <c r="MJ8" s="341"/>
      <c r="MK8" s="341"/>
      <c r="ML8" s="341"/>
      <c r="MM8" s="341"/>
      <c r="MN8" s="341"/>
      <c r="MO8" s="341"/>
    </row>
    <row r="9" spans="1:353" s="235" customFormat="1">
      <c r="A9" s="351"/>
      <c r="B9" s="94" t="s">
        <v>177</v>
      </c>
      <c r="C9" s="235" t="s">
        <v>378</v>
      </c>
      <c r="D9" s="105">
        <v>10</v>
      </c>
      <c r="E9" s="364">
        <f t="shared" si="0"/>
        <v>0.79970655917879396</v>
      </c>
      <c r="F9" s="106" t="s">
        <v>163</v>
      </c>
      <c r="G9" s="107">
        <f>21335*0.096</f>
        <v>2048.16</v>
      </c>
      <c r="H9" s="92">
        <v>7</v>
      </c>
      <c r="I9" s="396">
        <v>10</v>
      </c>
      <c r="J9" s="396">
        <v>24</v>
      </c>
      <c r="K9" s="396">
        <f>IF(J9&gt;I9,J9-I9,0)</f>
        <v>14</v>
      </c>
      <c r="L9" s="1010">
        <f>H9*G9</f>
        <v>14337.119999999999</v>
      </c>
      <c r="M9" s="396">
        <v>3.1019999999999999</v>
      </c>
      <c r="N9" s="327">
        <f t="shared" si="10"/>
        <v>6353.392319999999</v>
      </c>
      <c r="O9" s="327">
        <f>I9*G9</f>
        <v>20481.599999999999</v>
      </c>
      <c r="P9" s="327">
        <f>K9*G9</f>
        <v>28674.239999999998</v>
      </c>
      <c r="Q9" s="327">
        <f>O9+P9</f>
        <v>49155.839999999997</v>
      </c>
      <c r="R9" s="327">
        <v>0</v>
      </c>
      <c r="S9" s="327">
        <f>N9+Q9+R9</f>
        <v>55509.232319999996</v>
      </c>
      <c r="T9" s="327">
        <f>O9+N9</f>
        <v>26834.992319999998</v>
      </c>
      <c r="U9" s="327">
        <v>245799.68159999998</v>
      </c>
      <c r="V9" s="327">
        <f t="shared" si="7"/>
        <v>24893.313840445266</v>
      </c>
      <c r="W9" s="327">
        <f t="shared" si="12"/>
        <v>51492.794359925778</v>
      </c>
      <c r="X9" s="327">
        <f t="shared" si="13"/>
        <v>228014.54693877549</v>
      </c>
      <c r="Y9" s="396">
        <f>IF(L9=0,0,(HLOOKUP(F9,GasAvoidedCosts!$C$6:$N$36,D9+1,FALSE)))</f>
        <v>3.4280632963638427</v>
      </c>
      <c r="Z9" s="327">
        <f>Y9*L9</f>
        <v>49148.554847563973</v>
      </c>
      <c r="AA9" s="319">
        <f>(Z9+X9)/W9</f>
        <v>5.3825609045222338</v>
      </c>
      <c r="AB9" s="319">
        <f>(Z9)/V9</f>
        <v>1.9743677022104686</v>
      </c>
      <c r="AC9" s="1286"/>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1"/>
      <c r="BS9" s="341"/>
      <c r="BT9" s="341"/>
      <c r="BU9" s="341"/>
      <c r="BV9" s="341"/>
      <c r="BW9" s="341"/>
      <c r="BX9" s="341"/>
      <c r="BY9" s="341"/>
      <c r="BZ9" s="341"/>
      <c r="CA9" s="341"/>
      <c r="CB9" s="341"/>
      <c r="CC9" s="341"/>
      <c r="CD9" s="341"/>
      <c r="CE9" s="341"/>
      <c r="CF9" s="341"/>
      <c r="CG9" s="341"/>
      <c r="CH9" s="341"/>
      <c r="CI9" s="341"/>
      <c r="CJ9" s="341"/>
      <c r="CK9" s="341"/>
      <c r="CL9" s="341"/>
      <c r="CM9" s="341"/>
      <c r="CN9" s="341"/>
      <c r="CO9" s="341"/>
      <c r="CP9" s="341"/>
      <c r="CQ9" s="341"/>
      <c r="CR9" s="341"/>
      <c r="CS9" s="341"/>
      <c r="CT9" s="341"/>
      <c r="CU9" s="341"/>
      <c r="CV9" s="341"/>
      <c r="CW9" s="341"/>
      <c r="CX9" s="341"/>
      <c r="CY9" s="341"/>
      <c r="CZ9" s="341"/>
      <c r="DA9" s="341"/>
      <c r="DB9" s="341"/>
      <c r="DC9" s="341"/>
      <c r="DD9" s="341"/>
      <c r="DE9" s="341"/>
      <c r="DF9" s="341"/>
      <c r="DG9" s="341"/>
      <c r="DH9" s="341"/>
      <c r="DI9" s="341"/>
      <c r="DJ9" s="341"/>
      <c r="DK9" s="341"/>
      <c r="DL9" s="341"/>
      <c r="DM9" s="341"/>
      <c r="DN9" s="341"/>
      <c r="DO9" s="341"/>
      <c r="DP9" s="341"/>
      <c r="DQ9" s="341"/>
      <c r="DR9" s="341"/>
      <c r="DS9" s="341"/>
      <c r="DT9" s="341"/>
      <c r="DU9" s="341"/>
      <c r="DV9" s="341"/>
      <c r="DW9" s="341"/>
      <c r="DX9" s="341"/>
      <c r="DY9" s="341"/>
      <c r="DZ9" s="341"/>
      <c r="EA9" s="341"/>
      <c r="EB9" s="341"/>
      <c r="EC9" s="341"/>
      <c r="ED9" s="341"/>
      <c r="EE9" s="341"/>
      <c r="EF9" s="341"/>
      <c r="EG9" s="341"/>
      <c r="EH9" s="341"/>
      <c r="EI9" s="341"/>
      <c r="EJ9" s="341"/>
      <c r="EK9" s="341"/>
      <c r="EL9" s="341"/>
      <c r="EM9" s="341"/>
      <c r="EN9" s="341"/>
      <c r="EO9" s="341"/>
      <c r="EP9" s="341"/>
      <c r="EQ9" s="341"/>
      <c r="ER9" s="341"/>
      <c r="ES9" s="341"/>
      <c r="ET9" s="341"/>
      <c r="EU9" s="341"/>
      <c r="EV9" s="341"/>
      <c r="EW9" s="341"/>
      <c r="EX9" s="341"/>
      <c r="EY9" s="341"/>
      <c r="EZ9" s="341"/>
      <c r="FA9" s="341"/>
      <c r="FB9" s="341"/>
      <c r="FC9" s="341"/>
      <c r="FD9" s="341"/>
      <c r="FE9" s="341"/>
      <c r="FF9" s="341"/>
      <c r="FG9" s="341"/>
      <c r="FH9" s="341"/>
      <c r="FI9" s="341"/>
      <c r="FJ9" s="341"/>
      <c r="FK9" s="341"/>
      <c r="FL9" s="341"/>
      <c r="FM9" s="341"/>
      <c r="FN9" s="341"/>
      <c r="FO9" s="341"/>
      <c r="FP9" s="341"/>
      <c r="FQ9" s="341"/>
      <c r="FR9" s="341"/>
      <c r="FS9" s="341"/>
      <c r="FT9" s="341"/>
      <c r="FU9" s="341"/>
      <c r="FV9" s="341"/>
      <c r="FW9" s="341"/>
      <c r="FX9" s="341"/>
      <c r="FY9" s="341"/>
      <c r="FZ9" s="341"/>
      <c r="GA9" s="341"/>
      <c r="GB9" s="341"/>
      <c r="GC9" s="341"/>
      <c r="GD9" s="341"/>
      <c r="GE9" s="341"/>
      <c r="GF9" s="341"/>
      <c r="GG9" s="341"/>
      <c r="GH9" s="341"/>
      <c r="GI9" s="341"/>
      <c r="GJ9" s="341"/>
      <c r="GK9" s="341"/>
      <c r="GL9" s="341"/>
      <c r="GM9" s="341"/>
      <c r="GN9" s="341"/>
      <c r="GO9" s="341"/>
      <c r="GP9" s="341"/>
      <c r="GQ9" s="341"/>
      <c r="GR9" s="341"/>
      <c r="GS9" s="341"/>
      <c r="GT9" s="341"/>
      <c r="GU9" s="341"/>
      <c r="GV9" s="341"/>
      <c r="GW9" s="341"/>
      <c r="GX9" s="341"/>
      <c r="GY9" s="341"/>
      <c r="GZ9" s="341"/>
      <c r="HA9" s="341"/>
      <c r="HB9" s="341"/>
      <c r="HC9" s="341"/>
      <c r="HD9" s="341"/>
      <c r="HE9" s="341"/>
      <c r="HF9" s="341"/>
      <c r="HG9" s="341"/>
      <c r="HH9" s="341"/>
      <c r="HI9" s="341"/>
      <c r="HJ9" s="341"/>
      <c r="HK9" s="341"/>
      <c r="HL9" s="341"/>
      <c r="HM9" s="341"/>
      <c r="HN9" s="341"/>
      <c r="HO9" s="341"/>
      <c r="HP9" s="341"/>
      <c r="HQ9" s="341"/>
      <c r="HR9" s="341"/>
      <c r="HS9" s="341"/>
      <c r="HT9" s="341"/>
      <c r="HU9" s="341"/>
      <c r="HV9" s="341"/>
      <c r="HW9" s="341"/>
      <c r="HX9" s="341"/>
      <c r="HY9" s="341"/>
      <c r="HZ9" s="341"/>
      <c r="IA9" s="341"/>
      <c r="IB9" s="341"/>
      <c r="IC9" s="341"/>
      <c r="ID9" s="341"/>
      <c r="IE9" s="341"/>
      <c r="IF9" s="341"/>
      <c r="IG9" s="341"/>
      <c r="IH9" s="341"/>
      <c r="II9" s="341"/>
      <c r="IJ9" s="341"/>
      <c r="IK9" s="341"/>
      <c r="IL9" s="341"/>
      <c r="IM9" s="341"/>
      <c r="IN9" s="341"/>
      <c r="IO9" s="341"/>
      <c r="IP9" s="341"/>
      <c r="IQ9" s="341"/>
      <c r="IR9" s="341"/>
      <c r="IS9" s="341"/>
      <c r="IT9" s="341"/>
      <c r="IU9" s="341"/>
      <c r="IV9" s="341"/>
      <c r="IW9" s="341"/>
      <c r="IX9" s="341"/>
      <c r="IY9" s="341"/>
      <c r="IZ9" s="341"/>
      <c r="JA9" s="341"/>
      <c r="JB9" s="341"/>
      <c r="JC9" s="341"/>
      <c r="JD9" s="341"/>
      <c r="JE9" s="341"/>
      <c r="JF9" s="341"/>
      <c r="JG9" s="341"/>
      <c r="JH9" s="341"/>
      <c r="JI9" s="341"/>
      <c r="JJ9" s="341"/>
      <c r="JK9" s="341"/>
      <c r="JL9" s="341"/>
      <c r="JM9" s="341"/>
      <c r="JN9" s="341"/>
      <c r="JO9" s="341"/>
      <c r="JP9" s="341"/>
      <c r="JQ9" s="341"/>
      <c r="JR9" s="341"/>
      <c r="JS9" s="341"/>
      <c r="JT9" s="341"/>
      <c r="JU9" s="341"/>
      <c r="JV9" s="341"/>
      <c r="JW9" s="341"/>
      <c r="JX9" s="341"/>
      <c r="JY9" s="341"/>
      <c r="JZ9" s="341"/>
      <c r="KA9" s="341"/>
      <c r="KB9" s="341"/>
      <c r="KC9" s="341"/>
      <c r="KD9" s="341"/>
      <c r="KE9" s="341"/>
      <c r="KF9" s="341"/>
      <c r="KG9" s="341"/>
      <c r="KH9" s="341"/>
      <c r="KI9" s="341"/>
      <c r="KJ9" s="341"/>
      <c r="KK9" s="341"/>
      <c r="KL9" s="341"/>
      <c r="KM9" s="341"/>
      <c r="KN9" s="341"/>
      <c r="KO9" s="341"/>
      <c r="KP9" s="341"/>
      <c r="KQ9" s="341"/>
      <c r="KR9" s="341"/>
      <c r="KS9" s="341"/>
      <c r="KT9" s="341"/>
      <c r="KU9" s="341"/>
      <c r="KV9" s="341"/>
      <c r="KW9" s="341"/>
      <c r="KX9" s="341"/>
      <c r="KY9" s="341"/>
      <c r="KZ9" s="341"/>
      <c r="LA9" s="341"/>
      <c r="LB9" s="341"/>
      <c r="LC9" s="341"/>
      <c r="LD9" s="341"/>
      <c r="LE9" s="341"/>
      <c r="LF9" s="341"/>
      <c r="LG9" s="341"/>
      <c r="LH9" s="341"/>
      <c r="LI9" s="341"/>
      <c r="LJ9" s="341"/>
      <c r="LK9" s="341"/>
      <c r="LL9" s="341"/>
      <c r="LM9" s="341"/>
      <c r="LN9" s="341"/>
      <c r="LO9" s="341"/>
      <c r="LP9" s="341"/>
      <c r="LQ9" s="341"/>
      <c r="LR9" s="341"/>
      <c r="LS9" s="341"/>
      <c r="LT9" s="341"/>
      <c r="LU9" s="341"/>
      <c r="LV9" s="341"/>
      <c r="LW9" s="341"/>
      <c r="LX9" s="341"/>
      <c r="LY9" s="341"/>
      <c r="LZ9" s="341"/>
      <c r="MA9" s="341"/>
      <c r="MB9" s="341"/>
      <c r="MC9" s="341"/>
      <c r="MD9" s="341"/>
      <c r="ME9" s="341"/>
      <c r="MF9" s="341"/>
      <c r="MG9" s="341"/>
      <c r="MH9" s="341"/>
      <c r="MI9" s="341"/>
      <c r="MJ9" s="341"/>
      <c r="MK9" s="341"/>
      <c r="ML9" s="341"/>
      <c r="MM9" s="341"/>
      <c r="MN9" s="341"/>
      <c r="MO9" s="341"/>
    </row>
    <row r="10" spans="1:353" s="235" customFormat="1">
      <c r="A10" s="351"/>
      <c r="B10" s="94" t="s">
        <v>177</v>
      </c>
      <c r="C10" s="235" t="s">
        <v>379</v>
      </c>
      <c r="D10" s="105">
        <v>10</v>
      </c>
      <c r="E10" s="364">
        <f t="shared" si="0"/>
        <v>8.4540407684615371</v>
      </c>
      <c r="F10" s="106" t="s">
        <v>163</v>
      </c>
      <c r="G10" s="107">
        <f>21335*0.888</f>
        <v>18945.48</v>
      </c>
      <c r="H10" s="92">
        <v>8</v>
      </c>
      <c r="I10" s="395">
        <v>10</v>
      </c>
      <c r="J10" s="395">
        <v>24</v>
      </c>
      <c r="K10" s="395">
        <f t="shared" si="1"/>
        <v>14</v>
      </c>
      <c r="L10" s="1010">
        <f t="shared" si="2"/>
        <v>151563.84</v>
      </c>
      <c r="M10" s="395">
        <v>3.10162</v>
      </c>
      <c r="N10" s="326">
        <f t="shared" si="10"/>
        <v>58761.679677599997</v>
      </c>
      <c r="O10" s="326">
        <f t="shared" si="3"/>
        <v>189454.8</v>
      </c>
      <c r="P10" s="326">
        <f t="shared" si="4"/>
        <v>265236.71999999997</v>
      </c>
      <c r="Q10" s="326">
        <f t="shared" si="5"/>
        <v>454691.51999999996</v>
      </c>
      <c r="R10" s="326">
        <v>0</v>
      </c>
      <c r="S10" s="326">
        <f t="shared" si="11"/>
        <v>513453.19967759994</v>
      </c>
      <c r="T10" s="326">
        <f t="shared" si="6"/>
        <v>248216.47967759997</v>
      </c>
      <c r="U10" s="326">
        <v>2885396.6040000003</v>
      </c>
      <c r="V10" s="326">
        <f t="shared" si="7"/>
        <v>230256.47465454543</v>
      </c>
      <c r="W10" s="326">
        <f t="shared" si="12"/>
        <v>476301.66945974017</v>
      </c>
      <c r="X10" s="326">
        <f t="shared" si="13"/>
        <v>2676620.2263450837</v>
      </c>
      <c r="Y10" s="395">
        <f>IF(L10=0,0,(HLOOKUP(F10,GasAvoidedCosts!$C$6:$N$36,D10+1,FALSE)))</f>
        <v>3.4280632963638427</v>
      </c>
      <c r="Z10" s="326">
        <f t="shared" si="8"/>
        <v>519570.43695996201</v>
      </c>
      <c r="AA10" s="319">
        <f t="shared" si="9"/>
        <v>6.7104334673662249</v>
      </c>
      <c r="AB10" s="319">
        <f t="shared" si="14"/>
        <v>2.2564856764157244</v>
      </c>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1"/>
      <c r="BS10" s="341"/>
      <c r="BT10" s="341"/>
      <c r="BU10" s="341"/>
      <c r="BV10" s="341"/>
      <c r="BW10" s="341"/>
      <c r="BX10" s="341"/>
      <c r="BY10" s="341"/>
      <c r="BZ10" s="341"/>
      <c r="CA10" s="341"/>
      <c r="CB10" s="341"/>
      <c r="CC10" s="341"/>
      <c r="CD10" s="341"/>
      <c r="CE10" s="341"/>
      <c r="CF10" s="341"/>
      <c r="CG10" s="341"/>
      <c r="CH10" s="341"/>
      <c r="CI10" s="341"/>
      <c r="CJ10" s="341"/>
      <c r="CK10" s="341"/>
      <c r="CL10" s="341"/>
      <c r="CM10" s="341"/>
      <c r="CN10" s="341"/>
      <c r="CO10" s="341"/>
      <c r="CP10" s="341"/>
      <c r="CQ10" s="341"/>
      <c r="CR10" s="341"/>
      <c r="CS10" s="341"/>
      <c r="CT10" s="341"/>
      <c r="CU10" s="341"/>
      <c r="CV10" s="341"/>
      <c r="CW10" s="341"/>
      <c r="CX10" s="341"/>
      <c r="CY10" s="341"/>
      <c r="CZ10" s="341"/>
      <c r="DA10" s="341"/>
      <c r="DB10" s="341"/>
      <c r="DC10" s="341"/>
      <c r="DD10" s="341"/>
      <c r="DE10" s="341"/>
      <c r="DF10" s="341"/>
      <c r="DG10" s="341"/>
      <c r="DH10" s="341"/>
      <c r="DI10" s="341"/>
      <c r="DJ10" s="341"/>
      <c r="DK10" s="341"/>
      <c r="DL10" s="341"/>
      <c r="DM10" s="341"/>
      <c r="DN10" s="341"/>
      <c r="DO10" s="341"/>
      <c r="DP10" s="341"/>
      <c r="DQ10" s="341"/>
      <c r="DR10" s="341"/>
      <c r="DS10" s="341"/>
      <c r="DT10" s="341"/>
      <c r="DU10" s="341"/>
      <c r="DV10" s="341"/>
      <c r="DW10" s="341"/>
      <c r="DX10" s="341"/>
      <c r="DY10" s="341"/>
      <c r="DZ10" s="341"/>
      <c r="EA10" s="341"/>
      <c r="EB10" s="341"/>
      <c r="EC10" s="341"/>
      <c r="ED10" s="341"/>
      <c r="EE10" s="341"/>
      <c r="EF10" s="341"/>
      <c r="EG10" s="341"/>
      <c r="EH10" s="341"/>
      <c r="EI10" s="341"/>
      <c r="EJ10" s="341"/>
      <c r="EK10" s="341"/>
      <c r="EL10" s="341"/>
      <c r="EM10" s="341"/>
      <c r="EN10" s="341"/>
      <c r="EO10" s="341"/>
      <c r="EP10" s="341"/>
      <c r="EQ10" s="341"/>
      <c r="ER10" s="341"/>
      <c r="ES10" s="341"/>
      <c r="ET10" s="341"/>
      <c r="EU10" s="341"/>
      <c r="EV10" s="341"/>
      <c r="EW10" s="341"/>
      <c r="EX10" s="341"/>
      <c r="EY10" s="341"/>
      <c r="EZ10" s="341"/>
      <c r="FA10" s="341"/>
      <c r="FB10" s="341"/>
      <c r="FC10" s="341"/>
      <c r="FD10" s="341"/>
      <c r="FE10" s="341"/>
      <c r="FF10" s="341"/>
      <c r="FG10" s="341"/>
      <c r="FH10" s="341"/>
      <c r="FI10" s="341"/>
      <c r="FJ10" s="341"/>
      <c r="FK10" s="341"/>
      <c r="FL10" s="341"/>
      <c r="FM10" s="341"/>
      <c r="FN10" s="341"/>
      <c r="FO10" s="341"/>
      <c r="FP10" s="341"/>
      <c r="FQ10" s="341"/>
      <c r="FR10" s="341"/>
      <c r="FS10" s="341"/>
      <c r="FT10" s="341"/>
      <c r="FU10" s="341"/>
      <c r="FV10" s="341"/>
      <c r="FW10" s="341"/>
      <c r="FX10" s="341"/>
      <c r="FY10" s="341"/>
      <c r="FZ10" s="341"/>
      <c r="GA10" s="341"/>
      <c r="GB10" s="341"/>
      <c r="GC10" s="341"/>
      <c r="GD10" s="341"/>
      <c r="GE10" s="341"/>
      <c r="GF10" s="341"/>
      <c r="GG10" s="341"/>
      <c r="GH10" s="341"/>
      <c r="GI10" s="341"/>
      <c r="GJ10" s="341"/>
      <c r="GK10" s="341"/>
      <c r="GL10" s="341"/>
      <c r="GM10" s="341"/>
      <c r="GN10" s="341"/>
      <c r="GO10" s="341"/>
      <c r="GP10" s="341"/>
      <c r="GQ10" s="341"/>
      <c r="GR10" s="341"/>
      <c r="GS10" s="341"/>
      <c r="GT10" s="341"/>
      <c r="GU10" s="341"/>
      <c r="GV10" s="341"/>
      <c r="GW10" s="341"/>
      <c r="GX10" s="341"/>
      <c r="GY10" s="341"/>
      <c r="GZ10" s="341"/>
      <c r="HA10" s="341"/>
      <c r="HB10" s="341"/>
      <c r="HC10" s="341"/>
      <c r="HD10" s="341"/>
      <c r="HE10" s="341"/>
      <c r="HF10" s="341"/>
      <c r="HG10" s="341"/>
      <c r="HH10" s="341"/>
      <c r="HI10" s="341"/>
      <c r="HJ10" s="341"/>
      <c r="HK10" s="341"/>
      <c r="HL10" s="341"/>
      <c r="HM10" s="341"/>
      <c r="HN10" s="341"/>
      <c r="HO10" s="341"/>
      <c r="HP10" s="341"/>
      <c r="HQ10" s="341"/>
      <c r="HR10" s="341"/>
      <c r="HS10" s="341"/>
      <c r="HT10" s="341"/>
      <c r="HU10" s="341"/>
      <c r="HV10" s="341"/>
      <c r="HW10" s="341"/>
      <c r="HX10" s="341"/>
      <c r="HY10" s="341"/>
      <c r="HZ10" s="341"/>
      <c r="IA10" s="341"/>
      <c r="IB10" s="341"/>
      <c r="IC10" s="341"/>
      <c r="ID10" s="341"/>
      <c r="IE10" s="341"/>
      <c r="IF10" s="341"/>
      <c r="IG10" s="341"/>
      <c r="IH10" s="341"/>
      <c r="II10" s="341"/>
      <c r="IJ10" s="341"/>
      <c r="IK10" s="341"/>
      <c r="IL10" s="341"/>
      <c r="IM10" s="341"/>
      <c r="IN10" s="341"/>
      <c r="IO10" s="341"/>
      <c r="IP10" s="341"/>
      <c r="IQ10" s="341"/>
      <c r="IR10" s="341"/>
      <c r="IS10" s="341"/>
      <c r="IT10" s="341"/>
      <c r="IU10" s="341"/>
      <c r="IV10" s="341"/>
      <c r="IW10" s="341"/>
      <c r="IX10" s="341"/>
      <c r="IY10" s="341"/>
      <c r="IZ10" s="341"/>
      <c r="JA10" s="341"/>
      <c r="JB10" s="341"/>
      <c r="JC10" s="341"/>
      <c r="JD10" s="341"/>
      <c r="JE10" s="341"/>
      <c r="JF10" s="341"/>
      <c r="JG10" s="341"/>
      <c r="JH10" s="341"/>
      <c r="JI10" s="341"/>
      <c r="JJ10" s="341"/>
      <c r="JK10" s="341"/>
      <c r="JL10" s="341"/>
      <c r="JM10" s="341"/>
      <c r="JN10" s="341"/>
      <c r="JO10" s="341"/>
      <c r="JP10" s="341"/>
      <c r="JQ10" s="341"/>
      <c r="JR10" s="341"/>
      <c r="JS10" s="341"/>
      <c r="JT10" s="341"/>
      <c r="JU10" s="341"/>
      <c r="JV10" s="341"/>
      <c r="JW10" s="341"/>
      <c r="JX10" s="341"/>
      <c r="JY10" s="341"/>
      <c r="JZ10" s="341"/>
      <c r="KA10" s="341"/>
      <c r="KB10" s="341"/>
      <c r="KC10" s="341"/>
      <c r="KD10" s="341"/>
      <c r="KE10" s="341"/>
      <c r="KF10" s="341"/>
      <c r="KG10" s="341"/>
      <c r="KH10" s="341"/>
      <c r="KI10" s="341"/>
      <c r="KJ10" s="341"/>
      <c r="KK10" s="341"/>
      <c r="KL10" s="341"/>
      <c r="KM10" s="341"/>
      <c r="KN10" s="341"/>
      <c r="KO10" s="341"/>
      <c r="KP10" s="341"/>
      <c r="KQ10" s="341"/>
      <c r="KR10" s="341"/>
      <c r="KS10" s="341"/>
      <c r="KT10" s="341"/>
      <c r="KU10" s="341"/>
      <c r="KV10" s="341"/>
      <c r="KW10" s="341"/>
      <c r="KX10" s="341"/>
      <c r="KY10" s="341"/>
      <c r="KZ10" s="341"/>
      <c r="LA10" s="341"/>
      <c r="LB10" s="341"/>
      <c r="LC10" s="341"/>
      <c r="LD10" s="341"/>
      <c r="LE10" s="341"/>
      <c r="LF10" s="341"/>
      <c r="LG10" s="341"/>
      <c r="LH10" s="341"/>
      <c r="LI10" s="341"/>
      <c r="LJ10" s="341"/>
      <c r="LK10" s="341"/>
      <c r="LL10" s="341"/>
      <c r="LM10" s="341"/>
      <c r="LN10" s="341"/>
      <c r="LO10" s="341"/>
      <c r="LP10" s="341"/>
      <c r="LQ10" s="341"/>
      <c r="LR10" s="341"/>
      <c r="LS10" s="341"/>
      <c r="LT10" s="341"/>
      <c r="LU10" s="341"/>
      <c r="LV10" s="341"/>
      <c r="LW10" s="341"/>
      <c r="LX10" s="341"/>
      <c r="LY10" s="341"/>
      <c r="LZ10" s="341"/>
      <c r="MA10" s="341"/>
      <c r="MB10" s="341"/>
      <c r="MC10" s="341"/>
      <c r="MD10" s="341"/>
      <c r="ME10" s="341"/>
      <c r="MF10" s="341"/>
      <c r="MG10" s="341"/>
      <c r="MH10" s="341"/>
      <c r="MI10" s="341"/>
      <c r="MJ10" s="341"/>
      <c r="MK10" s="341"/>
      <c r="ML10" s="341"/>
      <c r="MM10" s="341"/>
      <c r="MN10" s="341"/>
      <c r="MO10" s="341"/>
    </row>
    <row r="11" spans="1:353" s="235" customFormat="1" ht="15.75" thickBot="1">
      <c r="A11" s="351"/>
      <c r="B11" s="156" t="s">
        <v>177</v>
      </c>
      <c r="C11" s="237" t="s">
        <v>380</v>
      </c>
      <c r="D11" s="116">
        <v>10</v>
      </c>
      <c r="E11" s="365">
        <f t="shared" si="0"/>
        <v>0.29004947351558252</v>
      </c>
      <c r="F11" s="122" t="s">
        <v>163</v>
      </c>
      <c r="G11" s="123">
        <v>400</v>
      </c>
      <c r="H11" s="317">
        <v>13</v>
      </c>
      <c r="I11" s="397">
        <v>10</v>
      </c>
      <c r="J11" s="397">
        <v>31</v>
      </c>
      <c r="K11" s="397">
        <f t="shared" si="1"/>
        <v>21</v>
      </c>
      <c r="L11" s="1027">
        <f t="shared" si="2"/>
        <v>5200</v>
      </c>
      <c r="M11" s="397">
        <v>6.21</v>
      </c>
      <c r="N11" s="328">
        <f t="shared" si="10"/>
        <v>2484</v>
      </c>
      <c r="O11" s="328">
        <f t="shared" si="3"/>
        <v>4000</v>
      </c>
      <c r="P11" s="328">
        <f t="shared" si="4"/>
        <v>8400</v>
      </c>
      <c r="Q11" s="328">
        <f t="shared" si="5"/>
        <v>12400</v>
      </c>
      <c r="R11" s="328">
        <v>0</v>
      </c>
      <c r="S11" s="328">
        <f t="shared" si="11"/>
        <v>14884</v>
      </c>
      <c r="T11" s="328">
        <f t="shared" si="6"/>
        <v>6484</v>
      </c>
      <c r="U11" s="328">
        <v>78316</v>
      </c>
      <c r="V11" s="328">
        <f t="shared" si="7"/>
        <v>6014.8423005565855</v>
      </c>
      <c r="W11" s="328">
        <f t="shared" si="12"/>
        <v>13807.050092764377</v>
      </c>
      <c r="X11" s="328">
        <f t="shared" si="13"/>
        <v>72649.350649350643</v>
      </c>
      <c r="Y11" s="397">
        <f>IF(L11=0,0,(HLOOKUP(F11,GasAvoidedCosts!$C$6:$N$36,D11+1,FALSE)))</f>
        <v>3.4280632963638427</v>
      </c>
      <c r="Z11" s="328">
        <f t="shared" si="8"/>
        <v>17825.929141091983</v>
      </c>
      <c r="AA11" s="322">
        <f t="shared" si="9"/>
        <v>6.5528320084719942</v>
      </c>
      <c r="AB11" s="1291">
        <f t="shared" si="14"/>
        <v>2.9636569423345405</v>
      </c>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1"/>
      <c r="BS11" s="341"/>
      <c r="BT11" s="341"/>
      <c r="BU11" s="341"/>
      <c r="BV11" s="341"/>
      <c r="BW11" s="341"/>
      <c r="BX11" s="341"/>
      <c r="BY11" s="341"/>
      <c r="BZ11" s="341"/>
      <c r="CA11" s="341"/>
      <c r="CB11" s="341"/>
      <c r="CC11" s="341"/>
      <c r="CD11" s="341"/>
      <c r="CE11" s="341"/>
      <c r="CF11" s="341"/>
      <c r="CG11" s="341"/>
      <c r="CH11" s="341"/>
      <c r="CI11" s="341"/>
      <c r="CJ11" s="341"/>
      <c r="CK11" s="341"/>
      <c r="CL11" s="341"/>
      <c r="CM11" s="341"/>
      <c r="CN11" s="341"/>
      <c r="CO11" s="341"/>
      <c r="CP11" s="341"/>
      <c r="CQ11" s="341"/>
      <c r="CR11" s="341"/>
      <c r="CS11" s="341"/>
      <c r="CT11" s="341"/>
      <c r="CU11" s="341"/>
      <c r="CV11" s="341"/>
      <c r="CW11" s="341"/>
      <c r="CX11" s="341"/>
      <c r="CY11" s="341"/>
      <c r="CZ11" s="341"/>
      <c r="DA11" s="341"/>
      <c r="DB11" s="341"/>
      <c r="DC11" s="341"/>
      <c r="DD11" s="341"/>
      <c r="DE11" s="341"/>
      <c r="DF11" s="341"/>
      <c r="DG11" s="341"/>
      <c r="DH11" s="341"/>
      <c r="DI11" s="341"/>
      <c r="DJ11" s="341"/>
      <c r="DK11" s="341"/>
      <c r="DL11" s="341"/>
      <c r="DM11" s="341"/>
      <c r="DN11" s="341"/>
      <c r="DO11" s="341"/>
      <c r="DP11" s="341"/>
      <c r="DQ11" s="341"/>
      <c r="DR11" s="341"/>
      <c r="DS11" s="341"/>
      <c r="DT11" s="341"/>
      <c r="DU11" s="341"/>
      <c r="DV11" s="341"/>
      <c r="DW11" s="341"/>
      <c r="DX11" s="341"/>
      <c r="DY11" s="341"/>
      <c r="DZ11" s="341"/>
      <c r="EA11" s="341"/>
      <c r="EB11" s="341"/>
      <c r="EC11" s="341"/>
      <c r="ED11" s="341"/>
      <c r="EE11" s="341"/>
      <c r="EF11" s="341"/>
      <c r="EG11" s="341"/>
      <c r="EH11" s="341"/>
      <c r="EI11" s="341"/>
      <c r="EJ11" s="341"/>
      <c r="EK11" s="341"/>
      <c r="EL11" s="341"/>
      <c r="EM11" s="341"/>
      <c r="EN11" s="341"/>
      <c r="EO11" s="341"/>
      <c r="EP11" s="341"/>
      <c r="EQ11" s="341"/>
      <c r="ER11" s="341"/>
      <c r="ES11" s="341"/>
      <c r="ET11" s="341"/>
      <c r="EU11" s="341"/>
      <c r="EV11" s="341"/>
      <c r="EW11" s="341"/>
      <c r="EX11" s="341"/>
      <c r="EY11" s="341"/>
      <c r="EZ11" s="341"/>
      <c r="FA11" s="341"/>
      <c r="FB11" s="341"/>
      <c r="FC11" s="341"/>
      <c r="FD11" s="341"/>
      <c r="FE11" s="341"/>
      <c r="FF11" s="341"/>
      <c r="FG11" s="341"/>
      <c r="FH11" s="341"/>
      <c r="FI11" s="341"/>
      <c r="FJ11" s="341"/>
      <c r="FK11" s="341"/>
      <c r="FL11" s="341"/>
      <c r="FM11" s="341"/>
      <c r="FN11" s="341"/>
      <c r="FO11" s="341"/>
      <c r="FP11" s="341"/>
      <c r="FQ11" s="341"/>
      <c r="FR11" s="341"/>
      <c r="FS11" s="341"/>
      <c r="FT11" s="341"/>
      <c r="FU11" s="341"/>
      <c r="FV11" s="341"/>
      <c r="FW11" s="341"/>
      <c r="FX11" s="341"/>
      <c r="FY11" s="341"/>
      <c r="FZ11" s="341"/>
      <c r="GA11" s="341"/>
      <c r="GB11" s="341"/>
      <c r="GC11" s="341"/>
      <c r="GD11" s="341"/>
      <c r="GE11" s="341"/>
      <c r="GF11" s="341"/>
      <c r="GG11" s="341"/>
      <c r="GH11" s="341"/>
      <c r="GI11" s="341"/>
      <c r="GJ11" s="341"/>
      <c r="GK11" s="341"/>
      <c r="GL11" s="341"/>
      <c r="GM11" s="341"/>
      <c r="GN11" s="341"/>
      <c r="GO11" s="341"/>
      <c r="GP11" s="341"/>
      <c r="GQ11" s="341"/>
      <c r="GR11" s="341"/>
      <c r="GS11" s="341"/>
      <c r="GT11" s="341"/>
      <c r="GU11" s="341"/>
      <c r="GV11" s="341"/>
      <c r="GW11" s="341"/>
      <c r="GX11" s="341"/>
      <c r="GY11" s="341"/>
      <c r="GZ11" s="341"/>
      <c r="HA11" s="341"/>
      <c r="HB11" s="341"/>
      <c r="HC11" s="341"/>
      <c r="HD11" s="341"/>
      <c r="HE11" s="341"/>
      <c r="HF11" s="341"/>
      <c r="HG11" s="341"/>
      <c r="HH11" s="341"/>
      <c r="HI11" s="341"/>
      <c r="HJ11" s="341"/>
      <c r="HK11" s="341"/>
      <c r="HL11" s="341"/>
      <c r="HM11" s="341"/>
      <c r="HN11" s="341"/>
      <c r="HO11" s="341"/>
      <c r="HP11" s="341"/>
      <c r="HQ11" s="341"/>
      <c r="HR11" s="341"/>
      <c r="HS11" s="341"/>
      <c r="HT11" s="341"/>
      <c r="HU11" s="341"/>
      <c r="HV11" s="341"/>
      <c r="HW11" s="341"/>
      <c r="HX11" s="341"/>
      <c r="HY11" s="341"/>
      <c r="HZ11" s="341"/>
      <c r="IA11" s="341"/>
      <c r="IB11" s="341"/>
      <c r="IC11" s="341"/>
      <c r="ID11" s="341"/>
      <c r="IE11" s="341"/>
      <c r="IF11" s="341"/>
      <c r="IG11" s="341"/>
      <c r="IH11" s="341"/>
      <c r="II11" s="341"/>
      <c r="IJ11" s="341"/>
      <c r="IK11" s="341"/>
      <c r="IL11" s="341"/>
      <c r="IM11" s="341"/>
      <c r="IN11" s="341"/>
      <c r="IO11" s="341"/>
      <c r="IP11" s="341"/>
      <c r="IQ11" s="341"/>
      <c r="IR11" s="341"/>
      <c r="IS11" s="341"/>
      <c r="IT11" s="341"/>
      <c r="IU11" s="341"/>
      <c r="IV11" s="341"/>
      <c r="IW11" s="341"/>
      <c r="IX11" s="341"/>
      <c r="IY11" s="341"/>
      <c r="IZ11" s="341"/>
      <c r="JA11" s="341"/>
      <c r="JB11" s="341"/>
      <c r="JC11" s="341"/>
      <c r="JD11" s="341"/>
      <c r="JE11" s="341"/>
      <c r="JF11" s="341"/>
      <c r="JG11" s="341"/>
      <c r="JH11" s="341"/>
      <c r="JI11" s="341"/>
      <c r="JJ11" s="341"/>
      <c r="JK11" s="341"/>
      <c r="JL11" s="341"/>
      <c r="JM11" s="341"/>
      <c r="JN11" s="341"/>
      <c r="JO11" s="341"/>
      <c r="JP11" s="341"/>
      <c r="JQ11" s="341"/>
      <c r="JR11" s="341"/>
      <c r="JS11" s="341"/>
      <c r="JT11" s="341"/>
      <c r="JU11" s="341"/>
      <c r="JV11" s="341"/>
      <c r="JW11" s="341"/>
      <c r="JX11" s="341"/>
      <c r="JY11" s="341"/>
      <c r="JZ11" s="341"/>
      <c r="KA11" s="341"/>
      <c r="KB11" s="341"/>
      <c r="KC11" s="341"/>
      <c r="KD11" s="341"/>
      <c r="KE11" s="341"/>
      <c r="KF11" s="341"/>
      <c r="KG11" s="341"/>
      <c r="KH11" s="341"/>
      <c r="KI11" s="341"/>
      <c r="KJ11" s="341"/>
      <c r="KK11" s="341"/>
      <c r="KL11" s="341"/>
      <c r="KM11" s="341"/>
      <c r="KN11" s="341"/>
      <c r="KO11" s="341"/>
      <c r="KP11" s="341"/>
      <c r="KQ11" s="341"/>
      <c r="KR11" s="341"/>
      <c r="KS11" s="341"/>
      <c r="KT11" s="341"/>
      <c r="KU11" s="341"/>
      <c r="KV11" s="341"/>
      <c r="KW11" s="341"/>
      <c r="KX11" s="341"/>
      <c r="KY11" s="341"/>
      <c r="KZ11" s="341"/>
      <c r="LA11" s="341"/>
      <c r="LB11" s="341"/>
      <c r="LC11" s="341"/>
      <c r="LD11" s="341"/>
      <c r="LE11" s="341"/>
      <c r="LF11" s="341"/>
      <c r="LG11" s="341"/>
      <c r="LH11" s="341"/>
      <c r="LI11" s="341"/>
      <c r="LJ11" s="341"/>
      <c r="LK11" s="341"/>
      <c r="LL11" s="341"/>
      <c r="LM11" s="341"/>
      <c r="LN11" s="341"/>
      <c r="LO11" s="341"/>
      <c r="LP11" s="341"/>
      <c r="LQ11" s="341"/>
      <c r="LR11" s="341"/>
      <c r="LS11" s="341"/>
      <c r="LT11" s="341"/>
      <c r="LU11" s="341"/>
      <c r="LV11" s="341"/>
      <c r="LW11" s="341"/>
      <c r="LX11" s="341"/>
      <c r="LY11" s="341"/>
      <c r="LZ11" s="341"/>
      <c r="MA11" s="341"/>
      <c r="MB11" s="341"/>
      <c r="MC11" s="341"/>
      <c r="MD11" s="341"/>
      <c r="ME11" s="341"/>
      <c r="MF11" s="341"/>
      <c r="MG11" s="341"/>
      <c r="MH11" s="341"/>
      <c r="MI11" s="341"/>
      <c r="MJ11" s="341"/>
      <c r="MK11" s="341"/>
      <c r="ML11" s="341"/>
      <c r="MM11" s="341"/>
      <c r="MN11" s="341"/>
      <c r="MO11" s="341"/>
    </row>
    <row r="12" spans="1:353" s="321" customFormat="1" thickBot="1">
      <c r="A12" s="1421"/>
      <c r="B12" s="1028"/>
      <c r="C12" s="1029" t="s">
        <v>580</v>
      </c>
      <c r="D12" s="1029"/>
      <c r="E12" s="1029">
        <f>SUM(E5:E11)</f>
        <v>9.9999999999999982</v>
      </c>
      <c r="F12" s="1029"/>
      <c r="G12" s="1029"/>
      <c r="H12" s="1029"/>
      <c r="I12" s="1029"/>
      <c r="J12" s="1029"/>
      <c r="K12" s="1029"/>
      <c r="L12" s="1029">
        <f>SUM(L5:L11)</f>
        <v>179279.76</v>
      </c>
      <c r="M12" s="1029"/>
      <c r="N12" s="1033">
        <f>SUM(N5:N11)</f>
        <v>71139.5707176</v>
      </c>
      <c r="O12" s="1033">
        <f t="shared" ref="O12:X12" si="15">SUM(O5:O11)</f>
        <v>225350</v>
      </c>
      <c r="P12" s="1033">
        <f t="shared" si="15"/>
        <v>318290</v>
      </c>
      <c r="Q12" s="1033">
        <f t="shared" si="15"/>
        <v>543640</v>
      </c>
      <c r="R12" s="1033">
        <f t="shared" si="15"/>
        <v>0</v>
      </c>
      <c r="S12" s="1033">
        <f t="shared" si="15"/>
        <v>614779.57071759994</v>
      </c>
      <c r="T12" s="1033">
        <f t="shared" si="15"/>
        <v>296489.57071759994</v>
      </c>
      <c r="U12" s="1033">
        <f t="shared" si="15"/>
        <v>3335784.0432000002</v>
      </c>
      <c r="V12" s="1033">
        <f t="shared" si="15"/>
        <v>275036.70753024117</v>
      </c>
      <c r="W12" s="1033">
        <f t="shared" si="15"/>
        <v>570296.44778998138</v>
      </c>
      <c r="X12" s="1033">
        <f t="shared" si="15"/>
        <v>3094419.3350649355</v>
      </c>
      <c r="Y12" s="1030"/>
      <c r="Z12" s="1033">
        <f>SUM(Z5:Z11)</f>
        <v>614582.36503691855</v>
      </c>
      <c r="AA12" s="1031">
        <f t="shared" si="9"/>
        <v>6.5036380894094918</v>
      </c>
      <c r="AB12" s="1288">
        <f t="shared" si="14"/>
        <v>2.2345466921696016</v>
      </c>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1289"/>
      <c r="BS12" s="1289"/>
      <c r="BT12" s="1289"/>
      <c r="BU12" s="1289"/>
      <c r="BV12" s="1289"/>
      <c r="BW12" s="1289"/>
      <c r="BX12" s="1289"/>
      <c r="BY12" s="1289"/>
      <c r="BZ12" s="1289"/>
      <c r="CA12" s="1289"/>
      <c r="CB12" s="1289"/>
      <c r="CC12" s="1289"/>
      <c r="CD12" s="1289"/>
      <c r="CE12" s="1289"/>
      <c r="CF12" s="1289"/>
      <c r="CG12" s="1289"/>
      <c r="CH12" s="1289"/>
      <c r="CI12" s="1289"/>
      <c r="CJ12" s="1289"/>
      <c r="CK12" s="1289"/>
      <c r="CL12" s="1289"/>
      <c r="CM12" s="1289"/>
      <c r="CN12" s="1289"/>
      <c r="CO12" s="1289"/>
      <c r="CP12" s="1289"/>
      <c r="CQ12" s="1289"/>
      <c r="CR12" s="1289"/>
      <c r="CS12" s="1289"/>
      <c r="CT12" s="1289"/>
      <c r="CU12" s="1289"/>
      <c r="CV12" s="1289"/>
      <c r="CW12" s="1289"/>
      <c r="CX12" s="1289"/>
      <c r="CY12" s="1289"/>
      <c r="CZ12" s="1289"/>
      <c r="DA12" s="1289"/>
      <c r="DB12" s="1289"/>
      <c r="DC12" s="1289"/>
      <c r="DD12" s="1289"/>
      <c r="DE12" s="1289"/>
      <c r="DF12" s="1289"/>
      <c r="DG12" s="1289"/>
      <c r="DH12" s="1289"/>
      <c r="DI12" s="1289"/>
      <c r="DJ12" s="1289"/>
      <c r="DK12" s="1289"/>
      <c r="DL12" s="1289"/>
      <c r="DM12" s="1289"/>
      <c r="DN12" s="1289"/>
      <c r="DO12" s="1289"/>
      <c r="DP12" s="1289"/>
      <c r="DQ12" s="1289"/>
      <c r="DR12" s="1289"/>
      <c r="DS12" s="1289"/>
      <c r="DT12" s="1289"/>
      <c r="DU12" s="1289"/>
      <c r="DV12" s="1289"/>
      <c r="DW12" s="1289"/>
      <c r="DX12" s="1289"/>
      <c r="DY12" s="1289"/>
      <c r="DZ12" s="1289"/>
      <c r="EA12" s="1289"/>
      <c r="EB12" s="1289"/>
      <c r="EC12" s="1289"/>
      <c r="ED12" s="1289"/>
      <c r="EE12" s="1289"/>
      <c r="EF12" s="1289"/>
      <c r="EG12" s="1289"/>
      <c r="EH12" s="1289"/>
      <c r="EI12" s="1289"/>
      <c r="EJ12" s="1289"/>
      <c r="EK12" s="1289"/>
      <c r="EL12" s="1289"/>
      <c r="EM12" s="1289"/>
      <c r="EN12" s="1289"/>
      <c r="EO12" s="1289"/>
      <c r="EP12" s="1289"/>
      <c r="EQ12" s="1289"/>
      <c r="ER12" s="1289"/>
      <c r="ES12" s="1289"/>
      <c r="ET12" s="1289"/>
      <c r="EU12" s="1289"/>
      <c r="EV12" s="1289"/>
      <c r="EW12" s="1289"/>
      <c r="EX12" s="1289"/>
      <c r="EY12" s="1289"/>
      <c r="EZ12" s="1289"/>
      <c r="FA12" s="1289"/>
      <c r="FB12" s="1289"/>
      <c r="FC12" s="1289"/>
      <c r="FD12" s="1289"/>
      <c r="FE12" s="1289"/>
      <c r="FF12" s="1289"/>
      <c r="FG12" s="1289"/>
      <c r="FH12" s="1289"/>
      <c r="FI12" s="1289"/>
      <c r="FJ12" s="1289"/>
      <c r="FK12" s="1289"/>
      <c r="FL12" s="1289"/>
      <c r="FM12" s="1289"/>
      <c r="FN12" s="1289"/>
      <c r="FO12" s="1289"/>
      <c r="FP12" s="1289"/>
      <c r="FQ12" s="1289"/>
      <c r="FR12" s="1289"/>
      <c r="FS12" s="1289"/>
      <c r="FT12" s="1289"/>
      <c r="FU12" s="1289"/>
      <c r="FV12" s="1289"/>
      <c r="FW12" s="1289"/>
      <c r="FX12" s="1289"/>
      <c r="FY12" s="1289"/>
      <c r="FZ12" s="1289"/>
      <c r="GA12" s="1289"/>
      <c r="GB12" s="1289"/>
      <c r="GC12" s="1289"/>
      <c r="GD12" s="1289"/>
      <c r="GE12" s="1289"/>
      <c r="GF12" s="1289"/>
      <c r="GG12" s="1289"/>
      <c r="GH12" s="1289"/>
      <c r="GI12" s="1289"/>
      <c r="GJ12" s="1289"/>
      <c r="GK12" s="1289"/>
      <c r="GL12" s="1289"/>
      <c r="GM12" s="1289"/>
      <c r="GN12" s="1289"/>
      <c r="GO12" s="1289"/>
      <c r="GP12" s="1289"/>
      <c r="GQ12" s="1289"/>
      <c r="GR12" s="1289"/>
      <c r="GS12" s="1289"/>
      <c r="GT12" s="1289"/>
      <c r="GU12" s="1289"/>
      <c r="GV12" s="1289"/>
      <c r="GW12" s="1289"/>
      <c r="GX12" s="1289"/>
      <c r="GY12" s="1289"/>
      <c r="GZ12" s="1289"/>
      <c r="HA12" s="1289"/>
      <c r="HB12" s="1289"/>
      <c r="HC12" s="1289"/>
      <c r="HD12" s="1289"/>
      <c r="HE12" s="1289"/>
      <c r="HF12" s="1289"/>
      <c r="HG12" s="1289"/>
      <c r="HH12" s="1289"/>
      <c r="HI12" s="1289"/>
      <c r="HJ12" s="1289"/>
      <c r="HK12" s="1289"/>
      <c r="HL12" s="1289"/>
      <c r="HM12" s="1289"/>
      <c r="HN12" s="1289"/>
      <c r="HO12" s="1289"/>
      <c r="HP12" s="1289"/>
      <c r="HQ12" s="1289"/>
      <c r="HR12" s="1289"/>
      <c r="HS12" s="1289"/>
      <c r="HT12" s="1289"/>
      <c r="HU12" s="1289"/>
      <c r="HV12" s="1289"/>
      <c r="HW12" s="1289"/>
      <c r="HX12" s="1289"/>
      <c r="HY12" s="1289"/>
      <c r="HZ12" s="1289"/>
      <c r="IA12" s="1289"/>
      <c r="IB12" s="1289"/>
      <c r="IC12" s="1289"/>
      <c r="ID12" s="1289"/>
      <c r="IE12" s="1289"/>
      <c r="IF12" s="1289"/>
      <c r="IG12" s="1289"/>
      <c r="IH12" s="1289"/>
      <c r="II12" s="1289"/>
      <c r="IJ12" s="1289"/>
      <c r="IK12" s="1289"/>
      <c r="IL12" s="1289"/>
      <c r="IM12" s="1289"/>
      <c r="IN12" s="1289"/>
      <c r="IO12" s="1289"/>
      <c r="IP12" s="1289"/>
      <c r="IQ12" s="1289"/>
      <c r="IR12" s="1289"/>
      <c r="IS12" s="1289"/>
      <c r="IT12" s="1289"/>
      <c r="IU12" s="1289"/>
      <c r="IV12" s="1289"/>
      <c r="IW12" s="1289"/>
      <c r="IX12" s="1289"/>
      <c r="IY12" s="1289"/>
      <c r="IZ12" s="1289"/>
      <c r="JA12" s="1289"/>
      <c r="JB12" s="1289"/>
      <c r="JC12" s="1289"/>
      <c r="JD12" s="1289"/>
      <c r="JE12" s="1289"/>
      <c r="JF12" s="1289"/>
      <c r="JG12" s="1289"/>
      <c r="JH12" s="1289"/>
      <c r="JI12" s="1289"/>
      <c r="JJ12" s="1289"/>
      <c r="JK12" s="1289"/>
      <c r="JL12" s="1289"/>
      <c r="JM12" s="1289"/>
      <c r="JN12" s="1289"/>
      <c r="JO12" s="1289"/>
      <c r="JP12" s="1289"/>
      <c r="JQ12" s="1289"/>
      <c r="JR12" s="1289"/>
      <c r="JS12" s="1289"/>
      <c r="JT12" s="1289"/>
      <c r="JU12" s="1289"/>
      <c r="JV12" s="1289"/>
      <c r="JW12" s="1289"/>
      <c r="JX12" s="1289"/>
      <c r="JY12" s="1289"/>
      <c r="JZ12" s="1289"/>
      <c r="KA12" s="1289"/>
      <c r="KB12" s="1289"/>
      <c r="KC12" s="1289"/>
      <c r="KD12" s="1289"/>
      <c r="KE12" s="1289"/>
      <c r="KF12" s="1289"/>
      <c r="KG12" s="1289"/>
      <c r="KH12" s="1289"/>
      <c r="KI12" s="1289"/>
      <c r="KJ12" s="1289"/>
      <c r="KK12" s="1289"/>
      <c r="KL12" s="1289"/>
      <c r="KM12" s="1289"/>
      <c r="KN12" s="1289"/>
      <c r="KO12" s="1289"/>
      <c r="KP12" s="1289"/>
      <c r="KQ12" s="1289"/>
      <c r="KR12" s="1289"/>
      <c r="KS12" s="1289"/>
      <c r="KT12" s="1289"/>
      <c r="KU12" s="1289"/>
      <c r="KV12" s="1289"/>
      <c r="KW12" s="1289"/>
      <c r="KX12" s="1289"/>
      <c r="KY12" s="1289"/>
      <c r="KZ12" s="1289"/>
      <c r="LA12" s="1289"/>
      <c r="LB12" s="1289"/>
      <c r="LC12" s="1289"/>
      <c r="LD12" s="1289"/>
      <c r="LE12" s="1289"/>
      <c r="LF12" s="1289"/>
      <c r="LG12" s="1289"/>
      <c r="LH12" s="1289"/>
      <c r="LI12" s="1289"/>
      <c r="LJ12" s="1289"/>
      <c r="LK12" s="1289"/>
      <c r="LL12" s="1289"/>
      <c r="LM12" s="1289"/>
      <c r="LN12" s="1289"/>
      <c r="LO12" s="1289"/>
      <c r="LP12" s="1289"/>
      <c r="LQ12" s="1289"/>
      <c r="LR12" s="1289"/>
      <c r="LS12" s="1289"/>
      <c r="LT12" s="1289"/>
      <c r="LU12" s="1289"/>
      <c r="LV12" s="1289"/>
      <c r="LW12" s="1289"/>
      <c r="LX12" s="1289"/>
      <c r="LY12" s="1289"/>
      <c r="LZ12" s="1289"/>
      <c r="MA12" s="1289"/>
      <c r="MB12" s="1289"/>
      <c r="MC12" s="1289"/>
      <c r="MD12" s="1289"/>
      <c r="ME12" s="1289"/>
      <c r="MF12" s="1289"/>
      <c r="MG12" s="1289"/>
      <c r="MH12" s="1289"/>
      <c r="MI12" s="1289"/>
      <c r="MJ12" s="1289"/>
      <c r="MK12" s="1289"/>
      <c r="ML12" s="1289"/>
      <c r="MM12" s="1289"/>
      <c r="MN12" s="1289"/>
      <c r="MO12" s="1289"/>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selection activeCell="D21" sqref="D21"/>
      <pageMargins left="0.7" right="0.7" top="0.75" bottom="0.75" header="0.3" footer="0.3"/>
      <pageSetup paperSize="3" scale="60" orientation="landscape" r:id="rId2"/>
    </customSheetView>
  </customSheetViews>
  <mergeCells count="2">
    <mergeCell ref="N3:S3"/>
    <mergeCell ref="W3:Y3"/>
  </mergeCells>
  <dataValidations count="5">
    <dataValidation type="list" allowBlank="1" showInputMessage="1" showErrorMessage="1" sqref="F5:F11">
      <formula1>INDIRECT($F5&amp;"Gas")</formula1>
    </dataValidation>
    <dataValidation type="decimal" operator="greaterThan" allowBlank="1" showInputMessage="1" showErrorMessage="1" errorTitle="Measure Life" error="Measure Life must be greater than zero." sqref="D5:D11">
      <formula1>0</formula1>
    </dataValidation>
    <dataValidation type="decimal" operator="greaterThanOrEqual" allowBlank="1" errorTitle="Units Offered" error="Number of units must be greater than zero." sqref="G5:G11">
      <formula1>0</formula1>
    </dataValidation>
    <dataValidation allowBlank="1" showErrorMessage="1" sqref="J5:J11"/>
    <dataValidation type="decimal" operator="greaterThan" allowBlank="1" showInputMessage="1" showErrorMessage="1" errorTitle="Overhead" error="Overhead must be greater than zero." sqref="M5:M11">
      <formula1>0</formula1>
    </dataValidation>
  </dataValidations>
  <hyperlinks>
    <hyperlink ref="A1" location="'Gas CE'!A1" display="Rtn to Summary"/>
  </hyperlinks>
  <pageMargins left="0.42" right="0.31" top="0.75" bottom="0.75" header="0.3" footer="0.3"/>
  <pageSetup paperSize="3" scale="47" orientation="landscape" r:id="rId3"/>
</worksheet>
</file>

<file path=xl/worksheets/sheet32.xml><?xml version="1.0" encoding="utf-8"?>
<worksheet xmlns="http://schemas.openxmlformats.org/spreadsheetml/2006/main" xmlns:r="http://schemas.openxmlformats.org/officeDocument/2006/relationships">
  <sheetPr>
    <tabColor theme="3" tint="-0.249977111117893"/>
  </sheetPr>
  <dimension ref="A1:MB17"/>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3.42578125" style="98" customWidth="1"/>
    <col min="3" max="3" width="39.85546875" style="98" customWidth="1"/>
    <col min="4" max="4" width="11.42578125" style="98" customWidth="1"/>
    <col min="5" max="5" width="13.28515625" style="98" customWidth="1"/>
    <col min="6" max="6" width="16.42578125" style="98" customWidth="1"/>
    <col min="7" max="9" width="11.42578125" style="98" customWidth="1"/>
    <col min="10" max="10" width="14" style="98" customWidth="1"/>
    <col min="11" max="11" width="11.42578125" style="98" customWidth="1"/>
    <col min="12" max="12" width="14.7109375" style="98" customWidth="1"/>
    <col min="13" max="13" width="14.42578125" style="98" customWidth="1"/>
    <col min="14" max="15" width="14.7109375" style="98" customWidth="1"/>
    <col min="16" max="16" width="16.85546875" style="98" customWidth="1"/>
    <col min="17" max="20" width="14.7109375" style="98" customWidth="1"/>
    <col min="21" max="24" width="14.140625" style="98" customWidth="1"/>
    <col min="25" max="25" width="15" style="98" customWidth="1"/>
    <col min="26" max="26" width="18.28515625" style="98" customWidth="1"/>
    <col min="27" max="27" width="12.140625" style="98" customWidth="1"/>
    <col min="28" max="28" width="14.140625" style="97" customWidth="1"/>
    <col min="29" max="29" width="10.85546875" style="97" customWidth="1"/>
    <col min="30" max="69" width="9.140625" style="97"/>
    <col min="70" max="16384" width="9.140625" style="98"/>
  </cols>
  <sheetData>
    <row r="1" spans="1:340" ht="26.25">
      <c r="A1" s="1454" t="s">
        <v>680</v>
      </c>
      <c r="B1" t="s">
        <v>675</v>
      </c>
    </row>
    <row r="2" spans="1:340">
      <c r="B2" s="605" t="s">
        <v>605</v>
      </c>
      <c r="C2" s="606">
        <v>7.8E-2</v>
      </c>
    </row>
    <row r="3" spans="1:340" s="341" customFormat="1" ht="15.75" thickBot="1">
      <c r="A3" s="340"/>
      <c r="D3" s="355"/>
      <c r="E3" s="355"/>
      <c r="F3" s="355"/>
      <c r="G3" s="355"/>
      <c r="H3" s="355"/>
      <c r="I3" s="355"/>
      <c r="J3" s="355"/>
      <c r="K3" s="355"/>
      <c r="L3" s="355"/>
      <c r="M3" s="355"/>
      <c r="N3" s="1485"/>
      <c r="O3" s="1486"/>
      <c r="P3" s="1486"/>
      <c r="Q3" s="1486"/>
      <c r="R3" s="1486"/>
      <c r="S3" s="1486"/>
      <c r="T3" s="839"/>
      <c r="U3" s="353"/>
      <c r="V3" s="353"/>
      <c r="W3" s="1485"/>
      <c r="X3" s="1485"/>
      <c r="Y3" s="1485"/>
      <c r="Z3" s="838"/>
      <c r="AA3" s="1036"/>
      <c r="AB3" s="609"/>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340" ht="60.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340" s="252" customFormat="1">
      <c r="A5" s="1348"/>
      <c r="B5" s="158" t="s">
        <v>177</v>
      </c>
      <c r="C5" s="230" t="s">
        <v>250</v>
      </c>
      <c r="D5" s="163">
        <v>30</v>
      </c>
      <c r="E5" s="267">
        <f>(L5/$L$13)*D5</f>
        <v>11.929827022207808</v>
      </c>
      <c r="F5" s="164" t="s">
        <v>162</v>
      </c>
      <c r="G5" s="165">
        <v>2000000</v>
      </c>
      <c r="H5" s="314">
        <v>0.11</v>
      </c>
      <c r="I5" s="161">
        <v>0.22</v>
      </c>
      <c r="J5" s="161">
        <v>1.08</v>
      </c>
      <c r="K5" s="161">
        <f>IF(J5&gt;I5,J5-I5,0)</f>
        <v>0.8600000000000001</v>
      </c>
      <c r="L5" s="107">
        <f>H5*G5</f>
        <v>220000</v>
      </c>
      <c r="M5" s="168">
        <v>0.47299999999999998</v>
      </c>
      <c r="N5" s="160">
        <f>M5*$N$13</f>
        <v>275151.73894999997</v>
      </c>
      <c r="O5" s="160">
        <f>I5*G5</f>
        <v>440000</v>
      </c>
      <c r="P5" s="160">
        <f>K5*G5</f>
        <v>1720000.0000000002</v>
      </c>
      <c r="Q5" s="160">
        <f>O5+P5</f>
        <v>2160000</v>
      </c>
      <c r="R5" s="160">
        <v>0</v>
      </c>
      <c r="S5" s="160">
        <f>N5+Q5+R5</f>
        <v>2435151.7389500001</v>
      </c>
      <c r="T5" s="160">
        <f>O5+N5</f>
        <v>715151.73894999991</v>
      </c>
      <c r="U5" s="160">
        <v>0</v>
      </c>
      <c r="V5" s="160">
        <f>T5/(1+$C$2)^1</f>
        <v>663406.06581632642</v>
      </c>
      <c r="W5" s="160">
        <f>S5/(1+$C$2)^1</f>
        <v>2258953.3756493507</v>
      </c>
      <c r="X5" s="160">
        <f>U5/(1+$C$2)^1</f>
        <v>0</v>
      </c>
      <c r="Y5" s="161">
        <f>IF(L5=0,0,(HLOOKUP('G214 Weatherization'!F5,GasAvoidedCosts!$C$6:$N$36,'G214 Weatherization'!D5+1,FALSE)))</f>
        <v>11.242394187140158</v>
      </c>
      <c r="Z5" s="160">
        <f>Y5*L5</f>
        <v>2473326.7211708347</v>
      </c>
      <c r="AA5" s="264">
        <f>(Z5+X5)/W5</f>
        <v>1.0948994113080626</v>
      </c>
      <c r="AB5" s="129">
        <f>(Z5)/V5</f>
        <v>3.7282244595207108</v>
      </c>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row>
    <row r="6" spans="1:340" s="250" customFormat="1">
      <c r="A6" s="351"/>
      <c r="B6" s="144" t="s">
        <v>177</v>
      </c>
      <c r="C6" s="183" t="s">
        <v>251</v>
      </c>
      <c r="D6" s="105">
        <v>30</v>
      </c>
      <c r="E6" s="265">
        <f t="shared" ref="E6:E12" si="0">(L6/$L$13)*D6</f>
        <v>3.221053295996108</v>
      </c>
      <c r="F6" s="106" t="s">
        <v>162</v>
      </c>
      <c r="G6" s="107">
        <v>900000</v>
      </c>
      <c r="H6" s="92">
        <v>6.6000000000000003E-2</v>
      </c>
      <c r="I6" s="148">
        <v>0.22</v>
      </c>
      <c r="J6" s="148">
        <v>1.37</v>
      </c>
      <c r="K6" s="148">
        <f t="shared" ref="K6:K12" si="1">IF(J6&gt;I6,J6-I6,0)</f>
        <v>1.1500000000000001</v>
      </c>
      <c r="L6" s="107">
        <f t="shared" ref="L6:L12" si="2">H6*G6</f>
        <v>59400</v>
      </c>
      <c r="M6" s="169">
        <v>2.0799999999999999E-2</v>
      </c>
      <c r="N6" s="147">
        <f t="shared" ref="N6:N12" si="3">M6*$N$13</f>
        <v>12099.69592</v>
      </c>
      <c r="O6" s="147">
        <f t="shared" ref="O6:O12" si="4">I6*G6</f>
        <v>198000</v>
      </c>
      <c r="P6" s="147">
        <f t="shared" ref="P6:P12" si="5">K6*G6</f>
        <v>1035000.0000000001</v>
      </c>
      <c r="Q6" s="147">
        <f t="shared" ref="Q6:Q12" si="6">O6+P6</f>
        <v>1233000</v>
      </c>
      <c r="R6" s="147">
        <v>0</v>
      </c>
      <c r="S6" s="147">
        <f t="shared" ref="S6:S12" si="7">N6+Q6+R6</f>
        <v>1245099.6959200001</v>
      </c>
      <c r="T6" s="147">
        <f t="shared" ref="T6:T12" si="8">O6+N6</f>
        <v>210099.69592</v>
      </c>
      <c r="U6" s="147">
        <v>0</v>
      </c>
      <c r="V6" s="147">
        <f t="shared" ref="V6:V12" si="9">T6/(1+$C$2)^1</f>
        <v>194897.67710575138</v>
      </c>
      <c r="W6" s="147">
        <f t="shared" ref="W6:W12" si="10">S6/(1+$C$2)^1</f>
        <v>1155008.9943599259</v>
      </c>
      <c r="X6" s="147">
        <f t="shared" ref="X6:X12" si="11">U6/(1+$C$2)^1</f>
        <v>0</v>
      </c>
      <c r="Y6" s="148">
        <f>IF(L6=0,0,(HLOOKUP('G214 Weatherization'!F6,GasAvoidedCosts!$C$6:$N$36,'G214 Weatherization'!D6+1,FALSE)))</f>
        <v>11.242394187140158</v>
      </c>
      <c r="Z6" s="147">
        <f t="shared" ref="Z6:Z12" si="12">Y6*L6</f>
        <v>667798.2147161254</v>
      </c>
      <c r="AA6" s="91">
        <f t="shared" ref="AA6:AA12" si="13">(Z6+X6)/W6</f>
        <v>0.57817577003909026</v>
      </c>
      <c r="AB6" s="91">
        <f t="shared" ref="AB6:AB13" si="14">(Z6)/V6</f>
        <v>3.426404175939862</v>
      </c>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row>
    <row r="7" spans="1:340" s="250" customFormat="1">
      <c r="A7" s="351"/>
      <c r="B7" s="144" t="s">
        <v>177</v>
      </c>
      <c r="C7" s="183" t="s">
        <v>252</v>
      </c>
      <c r="D7" s="105">
        <v>30</v>
      </c>
      <c r="E7" s="265">
        <f t="shared" si="0"/>
        <v>2.96076616096612</v>
      </c>
      <c r="F7" s="106" t="s">
        <v>162</v>
      </c>
      <c r="G7" s="107">
        <v>650000</v>
      </c>
      <c r="H7" s="92">
        <v>8.4000000000000005E-2</v>
      </c>
      <c r="I7" s="393">
        <v>0.22</v>
      </c>
      <c r="J7" s="393">
        <v>0.97</v>
      </c>
      <c r="K7" s="393">
        <f t="shared" si="1"/>
        <v>0.75</v>
      </c>
      <c r="L7" s="107">
        <f t="shared" si="2"/>
        <v>54600</v>
      </c>
      <c r="M7" s="169">
        <v>5.2200000000000003E-2</v>
      </c>
      <c r="N7" s="315">
        <f t="shared" si="3"/>
        <v>30365.583030000002</v>
      </c>
      <c r="O7" s="315">
        <f t="shared" si="4"/>
        <v>143000</v>
      </c>
      <c r="P7" s="315">
        <f t="shared" si="5"/>
        <v>487500</v>
      </c>
      <c r="Q7" s="315">
        <f t="shared" si="6"/>
        <v>630500</v>
      </c>
      <c r="R7" s="315">
        <v>0</v>
      </c>
      <c r="S7" s="315">
        <f t="shared" si="7"/>
        <v>660865.58302999998</v>
      </c>
      <c r="T7" s="315">
        <f t="shared" si="8"/>
        <v>173365.58303000001</v>
      </c>
      <c r="U7" s="315">
        <v>0</v>
      </c>
      <c r="V7" s="315">
        <f t="shared" si="9"/>
        <v>160821.50559369201</v>
      </c>
      <c r="W7" s="315">
        <f t="shared" si="10"/>
        <v>613047.85067717987</v>
      </c>
      <c r="X7" s="315">
        <f t="shared" si="11"/>
        <v>0</v>
      </c>
      <c r="Y7" s="393">
        <f>IF(L7=0,0,(HLOOKUP('G214 Weatherization'!F7,GasAvoidedCosts!$C$6:$N$36,'G214 Weatherization'!D7+1,FALSE)))</f>
        <v>11.242394187140158</v>
      </c>
      <c r="Z7" s="315">
        <f t="shared" si="12"/>
        <v>613834.72261785262</v>
      </c>
      <c r="AA7" s="91">
        <f t="shared" si="13"/>
        <v>1.0012835408195357</v>
      </c>
      <c r="AB7" s="91">
        <f t="shared" si="14"/>
        <v>3.8168696428491176</v>
      </c>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row>
    <row r="8" spans="1:340" s="250" customFormat="1">
      <c r="A8" s="351"/>
      <c r="B8" s="144" t="s">
        <v>177</v>
      </c>
      <c r="C8" s="192" t="s">
        <v>253</v>
      </c>
      <c r="D8" s="105">
        <v>20</v>
      </c>
      <c r="E8" s="265">
        <f t="shared" si="0"/>
        <v>2.9354604672826485</v>
      </c>
      <c r="F8" s="106" t="s">
        <v>162</v>
      </c>
      <c r="G8" s="107">
        <v>1400</v>
      </c>
      <c r="H8" s="92">
        <v>58</v>
      </c>
      <c r="I8" s="393">
        <v>300</v>
      </c>
      <c r="J8" s="393">
        <v>538</v>
      </c>
      <c r="K8" s="393">
        <f t="shared" si="1"/>
        <v>238</v>
      </c>
      <c r="L8" s="107">
        <f t="shared" si="2"/>
        <v>81200</v>
      </c>
      <c r="M8" s="169">
        <v>4.3499999999999997E-2</v>
      </c>
      <c r="N8" s="315">
        <f t="shared" si="3"/>
        <v>25304.652524999998</v>
      </c>
      <c r="O8" s="315">
        <f t="shared" si="4"/>
        <v>420000</v>
      </c>
      <c r="P8" s="315">
        <f t="shared" si="5"/>
        <v>333200</v>
      </c>
      <c r="Q8" s="315">
        <f t="shared" si="6"/>
        <v>753200</v>
      </c>
      <c r="R8" s="315">
        <v>0</v>
      </c>
      <c r="S8" s="315">
        <f t="shared" si="7"/>
        <v>778504.65252500004</v>
      </c>
      <c r="T8" s="315">
        <f t="shared" si="8"/>
        <v>445304.65252499998</v>
      </c>
      <c r="U8" s="315">
        <v>0</v>
      </c>
      <c r="V8" s="315">
        <f t="shared" si="9"/>
        <v>413084.09325139143</v>
      </c>
      <c r="W8" s="315">
        <f t="shared" si="10"/>
        <v>722175.00234230061</v>
      </c>
      <c r="X8" s="315">
        <f t="shared" si="11"/>
        <v>0</v>
      </c>
      <c r="Y8" s="393">
        <f>IF(L8=0,0,(HLOOKUP('G214 Weatherization'!F8,GasAvoidedCosts!$C$6:$N$36,'G214 Weatherization'!D8+1,FALSE)))</f>
        <v>8.9040325425654796</v>
      </c>
      <c r="Z8" s="315">
        <f t="shared" si="12"/>
        <v>723007.4424563169</v>
      </c>
      <c r="AA8" s="91"/>
      <c r="AB8" s="91"/>
      <c r="AC8" s="1286"/>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row>
    <row r="9" spans="1:340" s="250" customFormat="1">
      <c r="A9" s="351"/>
      <c r="B9" s="144" t="s">
        <v>177</v>
      </c>
      <c r="C9" s="192" t="s">
        <v>254</v>
      </c>
      <c r="D9" s="105">
        <v>30</v>
      </c>
      <c r="E9" s="265">
        <f t="shared" si="0"/>
        <v>3.4181763350624239</v>
      </c>
      <c r="F9" s="106" t="s">
        <v>162</v>
      </c>
      <c r="G9" s="107">
        <v>759460</v>
      </c>
      <c r="H9" s="92">
        <v>8.3000000000000004E-2</v>
      </c>
      <c r="I9" s="148">
        <v>0.6</v>
      </c>
      <c r="J9" s="148">
        <v>0.67</v>
      </c>
      <c r="K9" s="148">
        <f t="shared" si="1"/>
        <v>7.0000000000000062E-2</v>
      </c>
      <c r="L9" s="107">
        <f t="shared" si="2"/>
        <v>63035.18</v>
      </c>
      <c r="M9" s="169">
        <v>0.38600000000000001</v>
      </c>
      <c r="N9" s="147">
        <f t="shared" si="3"/>
        <v>224542.4339</v>
      </c>
      <c r="O9" s="147">
        <f t="shared" si="4"/>
        <v>455676</v>
      </c>
      <c r="P9" s="147">
        <f t="shared" si="5"/>
        <v>53162.200000000048</v>
      </c>
      <c r="Q9" s="147">
        <f t="shared" si="6"/>
        <v>508838.20000000007</v>
      </c>
      <c r="R9" s="147">
        <v>0</v>
      </c>
      <c r="S9" s="147">
        <f t="shared" si="7"/>
        <v>733380.63390000002</v>
      </c>
      <c r="T9" s="147">
        <f t="shared" si="8"/>
        <v>680218.43390000006</v>
      </c>
      <c r="U9" s="147">
        <v>0</v>
      </c>
      <c r="V9" s="147">
        <f t="shared" si="9"/>
        <v>631000.40250463819</v>
      </c>
      <c r="W9" s="147">
        <f t="shared" si="10"/>
        <v>680315.98692022264</v>
      </c>
      <c r="X9" s="147">
        <f t="shared" si="11"/>
        <v>0</v>
      </c>
      <c r="Y9" s="148">
        <f>IF(L9=0,0,(HLOOKUP('G214 Weatherization'!F9,GasAvoidedCosts!$C$6:$N$36,'G214 Weatherization'!D9+1,FALSE)))</f>
        <v>11.242394187140158</v>
      </c>
      <c r="Z9" s="147">
        <f t="shared" si="12"/>
        <v>708666.34121733357</v>
      </c>
      <c r="AA9" s="91"/>
      <c r="AB9" s="91"/>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row>
    <row r="10" spans="1:340" s="250" customFormat="1">
      <c r="A10" s="351"/>
      <c r="B10" s="144" t="s">
        <v>177</v>
      </c>
      <c r="C10" s="192" t="s">
        <v>231</v>
      </c>
      <c r="D10" s="105">
        <v>30</v>
      </c>
      <c r="E10" s="265">
        <f t="shared" si="0"/>
        <v>0</v>
      </c>
      <c r="F10" s="106" t="s">
        <v>162</v>
      </c>
      <c r="G10" s="107">
        <v>45</v>
      </c>
      <c r="H10" s="92">
        <v>0</v>
      </c>
      <c r="I10" s="148">
        <v>400</v>
      </c>
      <c r="J10" s="148">
        <v>600</v>
      </c>
      <c r="K10" s="148">
        <f t="shared" si="1"/>
        <v>200</v>
      </c>
      <c r="L10" s="107">
        <f t="shared" si="2"/>
        <v>0</v>
      </c>
      <c r="M10" s="169">
        <v>0</v>
      </c>
      <c r="N10" s="147">
        <f t="shared" si="3"/>
        <v>0</v>
      </c>
      <c r="O10" s="147">
        <f t="shared" si="4"/>
        <v>18000</v>
      </c>
      <c r="P10" s="147">
        <f t="shared" si="5"/>
        <v>9000</v>
      </c>
      <c r="Q10" s="147">
        <f t="shared" si="6"/>
        <v>27000</v>
      </c>
      <c r="R10" s="147">
        <v>0</v>
      </c>
      <c r="S10" s="147">
        <f t="shared" si="7"/>
        <v>27000</v>
      </c>
      <c r="T10" s="147">
        <f t="shared" si="8"/>
        <v>18000</v>
      </c>
      <c r="U10" s="147">
        <v>0</v>
      </c>
      <c r="V10" s="147">
        <f t="shared" si="9"/>
        <v>16697.588126159553</v>
      </c>
      <c r="W10" s="147">
        <f t="shared" si="10"/>
        <v>25046.382189239332</v>
      </c>
      <c r="X10" s="147">
        <f t="shared" si="11"/>
        <v>0</v>
      </c>
      <c r="Y10" s="148">
        <f>IF(L10=0,0,(HLOOKUP('G214 Weatherization'!F10,GasAvoidedCosts!$C$6:$N$36,'G214 Weatherization'!D10+1,FALSE)))</f>
        <v>0</v>
      </c>
      <c r="Z10" s="147">
        <f t="shared" si="12"/>
        <v>0</v>
      </c>
      <c r="AA10" s="91">
        <f t="shared" si="13"/>
        <v>0</v>
      </c>
      <c r="AB10" s="91">
        <f t="shared" si="14"/>
        <v>0</v>
      </c>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row>
    <row r="11" spans="1:340" s="250" customFormat="1">
      <c r="A11" s="351"/>
      <c r="B11" s="144" t="s">
        <v>177</v>
      </c>
      <c r="C11" s="192" t="s">
        <v>255</v>
      </c>
      <c r="D11" s="105">
        <v>20</v>
      </c>
      <c r="E11" s="265">
        <f t="shared" si="0"/>
        <v>2.7113243232290474</v>
      </c>
      <c r="F11" s="106" t="s">
        <v>162</v>
      </c>
      <c r="G11" s="107">
        <v>1000</v>
      </c>
      <c r="H11" s="92">
        <v>75</v>
      </c>
      <c r="I11" s="148">
        <v>500</v>
      </c>
      <c r="J11" s="148">
        <v>1000</v>
      </c>
      <c r="K11" s="148">
        <f t="shared" si="1"/>
        <v>500</v>
      </c>
      <c r="L11" s="107">
        <f t="shared" si="2"/>
        <v>75000</v>
      </c>
      <c r="M11" s="169">
        <v>2.4500000000000001E-2</v>
      </c>
      <c r="N11" s="147">
        <f t="shared" si="3"/>
        <v>14252.045675000001</v>
      </c>
      <c r="O11" s="147">
        <f t="shared" si="4"/>
        <v>500000</v>
      </c>
      <c r="P11" s="147">
        <f t="shared" si="5"/>
        <v>500000</v>
      </c>
      <c r="Q11" s="147">
        <f t="shared" si="6"/>
        <v>1000000</v>
      </c>
      <c r="R11" s="147">
        <v>0</v>
      </c>
      <c r="S11" s="147">
        <f t="shared" si="7"/>
        <v>1014252.0456749999</v>
      </c>
      <c r="T11" s="147">
        <f t="shared" si="8"/>
        <v>514252.045675</v>
      </c>
      <c r="U11" s="147">
        <v>0</v>
      </c>
      <c r="V11" s="147">
        <f t="shared" si="9"/>
        <v>477042.71398423001</v>
      </c>
      <c r="W11" s="147">
        <f t="shared" si="10"/>
        <v>940864.60637755087</v>
      </c>
      <c r="X11" s="147">
        <f t="shared" si="11"/>
        <v>0</v>
      </c>
      <c r="Y11" s="148">
        <f>IF(L11=0,0,(HLOOKUP('G214 Weatherization'!F11,GasAvoidedCosts!$C$6:$N$36,'G214 Weatherization'!D11+1,FALSE)))</f>
        <v>8.9040325425654796</v>
      </c>
      <c r="Z11" s="147">
        <f t="shared" si="12"/>
        <v>667802.44069241092</v>
      </c>
      <c r="AA11" s="91">
        <f t="shared" si="13"/>
        <v>0.70977528133780665</v>
      </c>
      <c r="AB11" s="91">
        <f t="shared" si="14"/>
        <v>1.3998797615311382</v>
      </c>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row>
    <row r="12" spans="1:340" s="134" customFormat="1" ht="15.75" thickBot="1">
      <c r="A12" s="351"/>
      <c r="B12" s="144" t="s">
        <v>177</v>
      </c>
      <c r="C12" s="194" t="s">
        <v>256</v>
      </c>
      <c r="D12" s="116">
        <v>5</v>
      </c>
      <c r="E12" s="269">
        <f t="shared" si="0"/>
        <v>0</v>
      </c>
      <c r="F12" s="122" t="s">
        <v>162</v>
      </c>
      <c r="G12" s="123">
        <v>4151</v>
      </c>
      <c r="H12" s="317">
        <v>0</v>
      </c>
      <c r="I12" s="132">
        <v>40</v>
      </c>
      <c r="J12" s="132">
        <v>40</v>
      </c>
      <c r="K12" s="132">
        <f t="shared" si="1"/>
        <v>0</v>
      </c>
      <c r="L12" s="123">
        <f t="shared" si="2"/>
        <v>0</v>
      </c>
      <c r="M12" s="170">
        <v>0</v>
      </c>
      <c r="N12" s="127">
        <f t="shared" si="3"/>
        <v>0</v>
      </c>
      <c r="O12" s="127">
        <f t="shared" si="4"/>
        <v>166040</v>
      </c>
      <c r="P12" s="127">
        <f t="shared" si="5"/>
        <v>0</v>
      </c>
      <c r="Q12" s="127">
        <f t="shared" si="6"/>
        <v>166040</v>
      </c>
      <c r="R12" s="127">
        <v>0</v>
      </c>
      <c r="S12" s="127">
        <f t="shared" si="7"/>
        <v>166040</v>
      </c>
      <c r="T12" s="127">
        <f t="shared" si="8"/>
        <v>166040</v>
      </c>
      <c r="U12" s="127">
        <v>166040</v>
      </c>
      <c r="V12" s="127">
        <f t="shared" si="9"/>
        <v>154025.97402597402</v>
      </c>
      <c r="W12" s="127">
        <f t="shared" si="10"/>
        <v>154025.97402597402</v>
      </c>
      <c r="X12" s="127">
        <f t="shared" si="11"/>
        <v>154025.97402597402</v>
      </c>
      <c r="Y12" s="132">
        <f>IF(L12=0,0,(HLOOKUP('G214 Weatherization'!F12,GasAvoidedCosts!$C$6:$N$36,'G214 Weatherization'!D12+1,FALSE)))</f>
        <v>0</v>
      </c>
      <c r="Z12" s="127">
        <f t="shared" si="12"/>
        <v>0</v>
      </c>
      <c r="AA12" s="133">
        <f t="shared" si="13"/>
        <v>1</v>
      </c>
      <c r="AB12" s="95">
        <f t="shared" si="14"/>
        <v>0</v>
      </c>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c r="KM12" s="340"/>
      <c r="KN12" s="340"/>
      <c r="KO12" s="340"/>
      <c r="KP12" s="340"/>
      <c r="KQ12" s="340"/>
      <c r="KR12" s="340"/>
      <c r="KS12" s="340"/>
      <c r="KT12" s="340"/>
      <c r="KU12" s="340"/>
      <c r="KV12" s="340"/>
      <c r="KW12" s="340"/>
      <c r="KX12" s="340"/>
      <c r="KY12" s="340"/>
      <c r="KZ12" s="340"/>
      <c r="LA12" s="340"/>
      <c r="LB12" s="340"/>
      <c r="LC12" s="340"/>
      <c r="LD12" s="340"/>
      <c r="LE12" s="340"/>
      <c r="LF12" s="340"/>
      <c r="LG12" s="340"/>
      <c r="LH12" s="340"/>
      <c r="LI12" s="340"/>
      <c r="LJ12" s="340"/>
      <c r="LK12" s="340"/>
      <c r="LL12" s="340"/>
      <c r="LM12" s="340"/>
      <c r="LN12" s="340"/>
      <c r="LO12" s="340"/>
      <c r="LP12" s="340"/>
      <c r="LQ12" s="340"/>
      <c r="LR12" s="340"/>
      <c r="LS12" s="340"/>
      <c r="LT12" s="340"/>
      <c r="LU12" s="340"/>
      <c r="LV12" s="340"/>
      <c r="LW12" s="340"/>
      <c r="LX12" s="340"/>
      <c r="LY12" s="340"/>
      <c r="LZ12" s="340"/>
      <c r="MA12" s="340"/>
      <c r="MB12" s="340"/>
    </row>
    <row r="13" spans="1:340" ht="15.75" thickBot="1">
      <c r="B13" s="1019"/>
      <c r="C13" s="1032" t="s">
        <v>611</v>
      </c>
      <c r="D13" s="1020"/>
      <c r="E13" s="1020">
        <f>SUM(E5:E12)</f>
        <v>27.176607604744156</v>
      </c>
      <c r="F13" s="1020"/>
      <c r="G13" s="1020"/>
      <c r="H13" s="1020"/>
      <c r="I13" s="1020"/>
      <c r="J13" s="1020"/>
      <c r="K13" s="1020"/>
      <c r="L13" s="1020">
        <f>SUM(L5:L12)</f>
        <v>553235.17999999993</v>
      </c>
      <c r="M13" s="1429">
        <f>SUM(M5:M12)</f>
        <v>0.99999999999999989</v>
      </c>
      <c r="N13" s="1033">
        <v>581716.15</v>
      </c>
      <c r="O13" s="1033">
        <f t="shared" ref="O13:X13" si="15">SUM(O5:O12)</f>
        <v>2340716</v>
      </c>
      <c r="P13" s="1033">
        <f t="shared" si="15"/>
        <v>4137862.2000000007</v>
      </c>
      <c r="Q13" s="1033">
        <f t="shared" si="15"/>
        <v>6478578.2000000002</v>
      </c>
      <c r="R13" s="1033">
        <f t="shared" si="15"/>
        <v>0</v>
      </c>
      <c r="S13" s="1033">
        <f t="shared" si="15"/>
        <v>7060294.3500000006</v>
      </c>
      <c r="T13" s="1033">
        <f t="shared" si="15"/>
        <v>2922432.1500000004</v>
      </c>
      <c r="U13" s="1033">
        <f t="shared" si="15"/>
        <v>166040</v>
      </c>
      <c r="V13" s="1033">
        <f t="shared" si="15"/>
        <v>2710976.0204081628</v>
      </c>
      <c r="W13" s="1033">
        <f t="shared" si="15"/>
        <v>6549438.1725417431</v>
      </c>
      <c r="X13" s="1033">
        <f t="shared" si="15"/>
        <v>154025.97402597402</v>
      </c>
      <c r="Y13" s="1033"/>
      <c r="Z13" s="1033">
        <f>SUM(Z5:Z12)</f>
        <v>5854435.8828708734</v>
      </c>
      <c r="AA13" s="1034">
        <f>(Z13+X13)/W13</f>
        <v>0.91740111114982092</v>
      </c>
      <c r="AB13" s="1035">
        <f t="shared" si="14"/>
        <v>2.1595306778071142</v>
      </c>
    </row>
    <row r="17" spans="14:14">
      <c r="N17" s="1037"/>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R1">
      <selection activeCell="X20" sqref="X20"/>
      <pageMargins left="0.7" right="0.7" top="0.75" bottom="0.75" header="0.3" footer="0.3"/>
      <pageSetup paperSize="3" scale="60" orientation="landscape" r:id="rId2"/>
    </customSheetView>
  </customSheetViews>
  <mergeCells count="2">
    <mergeCell ref="N3:S3"/>
    <mergeCell ref="W3:Y3"/>
  </mergeCells>
  <dataValidations count="4">
    <dataValidation type="list" allowBlank="1" showInputMessage="1" showErrorMessage="1" sqref="F5:F12">
      <formula1>INDIRECT($F5&amp;"Gas")</formula1>
    </dataValidation>
    <dataValidation type="decimal" operator="greaterThan" allowBlank="1" showInputMessage="1" showErrorMessage="1" errorTitle="Measure Life" error="Measure Life must be greater than zero." sqref="D5:D12">
      <formula1>0</formula1>
    </dataValidation>
    <dataValidation type="decimal" operator="greaterThanOrEqual" allowBlank="1" errorTitle="Units Offered" error="Number of units must be greater than zero." sqref="G5:G12">
      <formula1>0</formula1>
    </dataValidation>
    <dataValidation allowBlank="1" showErrorMessage="1" sqref="J5:J12"/>
  </dataValidations>
  <hyperlinks>
    <hyperlink ref="A1" location="'Gas CE'!A1" display="Rtn to Summary"/>
  </hyperlinks>
  <pageMargins left="0.43" right="0.21" top="0.75" bottom="0.75" header="0.3" footer="0.3"/>
  <pageSetup paperSize="3" scale="47" orientation="landscape" r:id="rId3"/>
</worksheet>
</file>

<file path=xl/worksheets/sheet33.xml><?xml version="1.0" encoding="utf-8"?>
<worksheet xmlns="http://schemas.openxmlformats.org/spreadsheetml/2006/main" xmlns:r="http://schemas.openxmlformats.org/officeDocument/2006/relationships">
  <sheetPr>
    <tabColor theme="3" tint="-0.249977111117893"/>
  </sheetPr>
  <dimension ref="A1:BQ6"/>
  <sheetViews>
    <sheetView workbookViewId="0">
      <pane xSplit="1" ySplit="1" topLeftCell="B2" activePane="bottomRight" state="frozen"/>
      <selection activeCell="B13" sqref="B13"/>
      <selection pane="topRight" activeCell="B13" sqref="B13"/>
      <selection pane="bottomLeft" activeCell="B13" sqref="B13"/>
      <selection pane="bottomRight" activeCell="F15" sqref="F15"/>
    </sheetView>
  </sheetViews>
  <sheetFormatPr defaultRowHeight="15"/>
  <cols>
    <col min="1" max="1" width="9.140625" style="1052"/>
    <col min="2" max="2" width="13.5703125" style="1051" customWidth="1"/>
    <col min="3" max="3" width="27.5703125" style="1051" customWidth="1"/>
    <col min="4" max="4" width="11.140625" style="1051" customWidth="1"/>
    <col min="5" max="5" width="17.28515625" style="1051" customWidth="1"/>
    <col min="6" max="6" width="11.42578125" style="1051" customWidth="1"/>
    <col min="7" max="7" width="15.140625" style="1051" customWidth="1"/>
    <col min="8" max="8" width="11.42578125" style="1051" customWidth="1"/>
    <col min="9" max="9" width="14" style="1051" customWidth="1"/>
    <col min="10" max="10" width="11.42578125" style="1051" customWidth="1"/>
    <col min="11" max="13" width="14.7109375" style="1051" customWidth="1"/>
    <col min="14" max="14" width="14.85546875" style="1051" customWidth="1"/>
    <col min="15" max="16" width="14.7109375" style="1051" customWidth="1"/>
    <col min="17" max="17" width="13.28515625" style="1051" customWidth="1"/>
    <col min="18" max="18" width="14.7109375" style="1051" customWidth="1"/>
    <col min="19" max="22" width="14.140625" style="1051" customWidth="1"/>
    <col min="23" max="23" width="15.42578125" style="1051" customWidth="1"/>
    <col min="24" max="24" width="18.28515625" style="1051" customWidth="1"/>
    <col min="25" max="25" width="11.140625" style="1051" customWidth="1"/>
    <col min="26" max="26" width="14.140625" style="1052" customWidth="1"/>
    <col min="27" max="27" width="10.85546875" style="1052" customWidth="1"/>
    <col min="28" max="67" width="9.140625" style="1052"/>
    <col min="68" max="16384" width="9.140625" style="1051"/>
  </cols>
  <sheetData>
    <row r="1" spans="1:69" ht="26.25">
      <c r="A1" s="1454" t="s">
        <v>680</v>
      </c>
      <c r="B1" t="s">
        <v>601</v>
      </c>
    </row>
    <row r="2" spans="1:69">
      <c r="B2" s="1049" t="s">
        <v>605</v>
      </c>
      <c r="C2" s="1050">
        <v>7.8E-2</v>
      </c>
    </row>
    <row r="3" spans="1:69" s="1053" customFormat="1" ht="15.75" thickBot="1">
      <c r="A3" s="1057"/>
      <c r="D3" s="1054"/>
      <c r="E3" s="1054"/>
      <c r="F3" s="1054"/>
      <c r="G3" s="1054"/>
      <c r="H3" s="1054"/>
      <c r="I3" s="1054"/>
      <c r="J3" s="1054"/>
      <c r="K3" s="1054"/>
      <c r="L3" s="1054"/>
      <c r="M3" s="1054"/>
      <c r="N3" s="1489"/>
      <c r="O3" s="1490"/>
      <c r="P3" s="1490"/>
      <c r="Q3" s="1490"/>
      <c r="R3" s="1490"/>
      <c r="S3" s="1490"/>
      <c r="T3" s="1055"/>
      <c r="U3" s="1045"/>
      <c r="V3" s="1045"/>
      <c r="W3" s="1489"/>
      <c r="X3" s="1489"/>
      <c r="Y3" s="1489"/>
      <c r="Z3" s="1046"/>
      <c r="AA3" s="1047"/>
      <c r="AB3" s="1048"/>
      <c r="AC3" s="1056"/>
      <c r="AD3" s="1057"/>
      <c r="AE3" s="1057"/>
      <c r="AF3" s="1057"/>
      <c r="AG3" s="1057"/>
      <c r="AH3" s="1057"/>
      <c r="AI3" s="1057"/>
      <c r="AJ3" s="1057"/>
      <c r="AK3" s="1057"/>
      <c r="AL3" s="1057"/>
      <c r="AM3" s="1057"/>
      <c r="AN3" s="1057"/>
      <c r="AO3" s="1057"/>
      <c r="AP3" s="1057"/>
      <c r="AQ3" s="1057"/>
      <c r="AR3" s="1057"/>
      <c r="AS3" s="1057"/>
      <c r="AT3" s="1057"/>
      <c r="AU3" s="1057"/>
      <c r="AV3" s="1057"/>
      <c r="AW3" s="1057"/>
      <c r="AX3" s="1057"/>
      <c r="AY3" s="1057"/>
      <c r="AZ3" s="1057"/>
      <c r="BA3" s="1057"/>
      <c r="BB3" s="1057"/>
      <c r="BC3" s="1057"/>
      <c r="BD3" s="1057"/>
      <c r="BE3" s="1057"/>
      <c r="BF3" s="1057"/>
      <c r="BG3" s="1057"/>
      <c r="BH3" s="1057"/>
      <c r="BI3" s="1057"/>
      <c r="BJ3" s="1057"/>
      <c r="BK3" s="1057"/>
      <c r="BL3" s="1057"/>
      <c r="BM3" s="1057"/>
      <c r="BN3" s="1057"/>
      <c r="BO3" s="1057"/>
      <c r="BP3" s="1057"/>
      <c r="BQ3" s="1057"/>
    </row>
    <row r="4" spans="1:69" ht="60.75" thickBot="1">
      <c r="B4" s="1038" t="s">
        <v>2</v>
      </c>
      <c r="C4" s="1039" t="s">
        <v>558</v>
      </c>
      <c r="D4" s="1040" t="s">
        <v>1</v>
      </c>
      <c r="E4" s="1041" t="s">
        <v>507</v>
      </c>
      <c r="F4" s="1041" t="s">
        <v>43</v>
      </c>
      <c r="G4" s="1041" t="s">
        <v>562</v>
      </c>
      <c r="H4" s="1041" t="s">
        <v>48</v>
      </c>
      <c r="I4" s="1041" t="s">
        <v>563</v>
      </c>
      <c r="J4" s="1041" t="s">
        <v>49</v>
      </c>
      <c r="K4" s="1040" t="s">
        <v>167</v>
      </c>
      <c r="L4" s="1042" t="s">
        <v>564</v>
      </c>
      <c r="M4" s="1042" t="s">
        <v>46</v>
      </c>
      <c r="N4" s="1042" t="s">
        <v>47</v>
      </c>
      <c r="O4" s="1042" t="s">
        <v>51</v>
      </c>
      <c r="P4" s="1042" t="s">
        <v>9</v>
      </c>
      <c r="Q4" s="1042" t="s">
        <v>5</v>
      </c>
      <c r="R4" s="1042" t="s">
        <v>561</v>
      </c>
      <c r="S4" s="1042" t="s">
        <v>7</v>
      </c>
      <c r="T4" s="1042" t="s">
        <v>409</v>
      </c>
      <c r="U4" s="1042" t="s">
        <v>10</v>
      </c>
      <c r="V4" s="1042" t="s">
        <v>11</v>
      </c>
      <c r="W4" s="1043" t="s">
        <v>560</v>
      </c>
      <c r="X4" s="1043" t="s">
        <v>168</v>
      </c>
      <c r="Y4" s="1041" t="s">
        <v>6</v>
      </c>
      <c r="Z4" s="1044" t="s">
        <v>169</v>
      </c>
    </row>
    <row r="5" spans="1:69" s="1065" customFormat="1">
      <c r="A5" s="1052"/>
      <c r="B5" s="1058"/>
      <c r="C5" s="1059"/>
      <c r="D5" s="1060"/>
      <c r="E5" s="1060"/>
      <c r="F5" s="1060"/>
      <c r="G5" s="1060"/>
      <c r="H5" s="1060"/>
      <c r="I5" s="1060"/>
      <c r="J5" s="1061"/>
      <c r="K5" s="1060"/>
      <c r="L5" s="1062"/>
      <c r="M5" s="1063"/>
      <c r="N5" s="1063"/>
      <c r="O5" s="1062"/>
      <c r="P5" s="1062"/>
      <c r="Q5" s="1062"/>
      <c r="R5" s="1062"/>
      <c r="S5" s="1062"/>
      <c r="T5" s="1062"/>
      <c r="U5" s="1062"/>
      <c r="V5" s="1062"/>
      <c r="W5" s="1062"/>
      <c r="X5" s="1062"/>
      <c r="Y5" s="1061"/>
      <c r="Z5" s="1064"/>
    </row>
    <row r="6" spans="1:69" s="1077" customFormat="1" thickBot="1">
      <c r="A6" s="1420"/>
      <c r="B6" s="1066" t="s">
        <v>177</v>
      </c>
      <c r="C6" s="1067" t="s">
        <v>408</v>
      </c>
      <c r="D6" s="1068">
        <v>20</v>
      </c>
      <c r="E6" s="1069" t="s">
        <v>162</v>
      </c>
      <c r="F6" s="1070">
        <v>1000</v>
      </c>
      <c r="G6" s="1071">
        <v>54</v>
      </c>
      <c r="H6" s="1072">
        <v>390</v>
      </c>
      <c r="I6" s="1072">
        <v>458</v>
      </c>
      <c r="J6" s="1072">
        <f>I6-H6</f>
        <v>68</v>
      </c>
      <c r="K6" s="1245">
        <f>G6*F6</f>
        <v>54000</v>
      </c>
      <c r="L6" s="1072">
        <v>65290.400000000009</v>
      </c>
      <c r="M6" s="1072">
        <v>390000</v>
      </c>
      <c r="N6" s="1072">
        <f>J6*F6</f>
        <v>68000</v>
      </c>
      <c r="O6" s="1073">
        <f>I6*F6</f>
        <v>458000</v>
      </c>
      <c r="P6" s="1073">
        <v>0</v>
      </c>
      <c r="Q6" s="1073">
        <f>O6+L6+P6</f>
        <v>523290.4</v>
      </c>
      <c r="R6" s="1073">
        <f>L6+M6</f>
        <v>455290.4</v>
      </c>
      <c r="S6" s="1073">
        <v>0</v>
      </c>
      <c r="T6" s="1073">
        <f>R6/(1+$C$2)^1</f>
        <v>422347.3098330241</v>
      </c>
      <c r="U6" s="1073">
        <f>Q6/(1+$C$2)^1</f>
        <v>485427.08719851577</v>
      </c>
      <c r="V6" s="1073">
        <f>S6/(1+$C$2)^1</f>
        <v>0</v>
      </c>
      <c r="W6" s="1074">
        <f>IF(K6=0,0,(HLOOKUP(E6,GasAvoidedCosts!$C$6:$H$36,D6+1,FALSE)))</f>
        <v>8.9040325425654796</v>
      </c>
      <c r="X6" s="1073">
        <f>W6*K6</f>
        <v>480817.7572985359</v>
      </c>
      <c r="Y6" s="1075">
        <f>(X6+V6)/U6</f>
        <v>0.99050458859520774</v>
      </c>
      <c r="Z6" s="1076">
        <f>(X6)/T6</f>
        <v>1.138441624000466</v>
      </c>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C1">
      <selection activeCell="E32" sqref="E32"/>
      <pageMargins left="0.7" right="0.7" top="0.75" bottom="0.75" header="0.3" footer="0.3"/>
      <pageSetup paperSize="3" scale="60" orientation="landscape" r:id="rId2"/>
    </customSheetView>
  </customSheetViews>
  <mergeCells count="2">
    <mergeCell ref="N3:S3"/>
    <mergeCell ref="W3:Y3"/>
  </mergeCells>
  <hyperlinks>
    <hyperlink ref="A1" location="'Gas CE'!A1" display="Rtn to Summary"/>
  </hyperlinks>
  <pageMargins left="0.37" right="0.21" top="0.75" bottom="0.75" header="0.3" footer="0.3"/>
  <pageSetup paperSize="3" scale="48" orientation="landscape" r:id="rId3"/>
</worksheet>
</file>

<file path=xl/worksheets/sheet34.xml><?xml version="1.0" encoding="utf-8"?>
<worksheet xmlns="http://schemas.openxmlformats.org/spreadsheetml/2006/main" xmlns:r="http://schemas.openxmlformats.org/officeDocument/2006/relationships">
  <sheetPr>
    <tabColor theme="3" tint="-0.249977111117893"/>
  </sheetPr>
  <dimension ref="A1:BO6"/>
  <sheetViews>
    <sheetView workbookViewId="0">
      <pane xSplit="1" ySplit="1" topLeftCell="B2" activePane="bottomRight" state="frozen"/>
      <selection activeCell="B13" sqref="B13"/>
      <selection pane="topRight" activeCell="B13" sqref="B13"/>
      <selection pane="bottomLeft" activeCell="B13" sqref="B13"/>
      <selection pane="bottomRight" activeCell="I26" sqref="I26"/>
    </sheetView>
  </sheetViews>
  <sheetFormatPr defaultRowHeight="15"/>
  <cols>
    <col min="1" max="1" width="9.140625" style="97"/>
    <col min="2" max="2" width="15.140625" style="98" customWidth="1"/>
    <col min="3" max="3" width="30.5703125" style="98" customWidth="1"/>
    <col min="4" max="4" width="11.85546875" style="98" customWidth="1"/>
    <col min="5" max="5" width="22.7109375" style="98" customWidth="1"/>
    <col min="6" max="8" width="11.42578125" style="98" customWidth="1"/>
    <col min="9" max="9" width="14" style="98" customWidth="1"/>
    <col min="10" max="10" width="11.42578125" style="98" customWidth="1"/>
    <col min="11" max="13" width="14.7109375" style="98" customWidth="1"/>
    <col min="14" max="14" width="13.42578125" style="98" customWidth="1"/>
    <col min="15" max="16" width="14.7109375" style="98" customWidth="1"/>
    <col min="17" max="17" width="12.85546875" style="98" customWidth="1"/>
    <col min="18" max="18" width="14.7109375" style="98" customWidth="1"/>
    <col min="19" max="22" width="14.140625" style="98" customWidth="1"/>
    <col min="23" max="23" width="15.5703125" style="98" customWidth="1"/>
    <col min="24" max="24" width="18.28515625" style="98" customWidth="1"/>
    <col min="25" max="25" width="11.85546875" style="98" customWidth="1"/>
    <col min="26" max="26" width="14.140625" style="97" customWidth="1"/>
    <col min="27" max="27" width="10.85546875" style="97" customWidth="1"/>
    <col min="28" max="67" width="9.140625" style="97"/>
    <col min="68" max="16384" width="9.140625" style="98"/>
  </cols>
  <sheetData>
    <row r="1" spans="1:67" ht="26.25">
      <c r="A1" s="1454" t="s">
        <v>680</v>
      </c>
      <c r="B1" t="s">
        <v>681</v>
      </c>
    </row>
    <row r="2" spans="1:67">
      <c r="B2" s="605" t="s">
        <v>605</v>
      </c>
      <c r="C2" s="606">
        <v>7.8E-2</v>
      </c>
    </row>
    <row r="3" spans="1:67" s="341" customFormat="1" ht="15.75" thickBot="1">
      <c r="A3" s="340"/>
      <c r="D3" s="338"/>
      <c r="E3" s="338"/>
      <c r="F3" s="338"/>
      <c r="G3" s="338"/>
      <c r="H3" s="338"/>
      <c r="I3" s="338"/>
      <c r="J3" s="338"/>
      <c r="K3" s="338"/>
      <c r="L3" s="1474"/>
      <c r="M3" s="1475"/>
      <c r="N3" s="1475"/>
      <c r="O3" s="1475"/>
      <c r="P3" s="1475"/>
      <c r="Q3" s="1475"/>
      <c r="R3" s="837"/>
      <c r="S3" s="339"/>
      <c r="T3" s="339"/>
      <c r="U3" s="1474"/>
      <c r="V3" s="1474"/>
      <c r="W3" s="1474"/>
      <c r="X3" s="836"/>
      <c r="Y3" s="608"/>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67" ht="60.75" thickBot="1">
      <c r="B4" s="834" t="s">
        <v>2</v>
      </c>
      <c r="C4" s="1013" t="s">
        <v>558</v>
      </c>
      <c r="D4" s="1014" t="s">
        <v>1</v>
      </c>
      <c r="E4" s="1015" t="s">
        <v>507</v>
      </c>
      <c r="F4" s="1015" t="s">
        <v>43</v>
      </c>
      <c r="G4" s="1015" t="s">
        <v>562</v>
      </c>
      <c r="H4" s="1015" t="s">
        <v>48</v>
      </c>
      <c r="I4" s="1015" t="s">
        <v>563</v>
      </c>
      <c r="J4" s="1015" t="s">
        <v>49</v>
      </c>
      <c r="K4" s="1014" t="s">
        <v>167</v>
      </c>
      <c r="L4" s="1016" t="s">
        <v>564</v>
      </c>
      <c r="M4" s="1016" t="s">
        <v>46</v>
      </c>
      <c r="N4" s="1016" t="s">
        <v>47</v>
      </c>
      <c r="O4" s="1016" t="s">
        <v>51</v>
      </c>
      <c r="P4" s="1016" t="s">
        <v>9</v>
      </c>
      <c r="Q4" s="1016" t="s">
        <v>5</v>
      </c>
      <c r="R4" s="1016" t="s">
        <v>561</v>
      </c>
      <c r="S4" s="1016" t="s">
        <v>7</v>
      </c>
      <c r="T4" s="1016" t="s">
        <v>409</v>
      </c>
      <c r="U4" s="1016" t="s">
        <v>10</v>
      </c>
      <c r="V4" s="1016" t="s">
        <v>11</v>
      </c>
      <c r="W4" s="835" t="s">
        <v>560</v>
      </c>
      <c r="X4" s="835" t="s">
        <v>168</v>
      </c>
      <c r="Y4" s="1015" t="s">
        <v>6</v>
      </c>
      <c r="Z4" s="1017" t="s">
        <v>169</v>
      </c>
      <c r="BN4" s="98"/>
      <c r="BO4" s="98"/>
    </row>
    <row r="5" spans="1:67" s="234" customFormat="1">
      <c r="A5" s="97"/>
      <c r="B5" s="1078"/>
      <c r="C5" s="1079"/>
      <c r="D5" s="1080"/>
      <c r="E5" s="1081"/>
      <c r="F5" s="1081"/>
      <c r="G5" s="1081"/>
      <c r="H5" s="1081"/>
      <c r="I5" s="1081"/>
      <c r="J5" s="1081"/>
      <c r="K5" s="1080"/>
      <c r="L5" s="1082"/>
      <c r="M5" s="1083"/>
      <c r="N5" s="1083"/>
      <c r="O5" s="1082"/>
      <c r="P5" s="1082"/>
      <c r="Q5" s="1082"/>
      <c r="R5" s="1082"/>
      <c r="S5" s="1082"/>
      <c r="T5" s="1082"/>
      <c r="U5" s="1082"/>
      <c r="V5" s="1082"/>
      <c r="W5" s="1082"/>
      <c r="X5" s="1082"/>
      <c r="Y5" s="1081"/>
      <c r="Z5" s="1081"/>
    </row>
    <row r="6" spans="1:67" s="1093" customFormat="1" thickBot="1">
      <c r="A6" s="99"/>
      <c r="B6" s="1084" t="s">
        <v>177</v>
      </c>
      <c r="C6" s="1085" t="s">
        <v>148</v>
      </c>
      <c r="D6" s="1084">
        <v>1</v>
      </c>
      <c r="E6" s="1086" t="s">
        <v>162</v>
      </c>
      <c r="F6" s="1087">
        <v>24766</v>
      </c>
      <c r="G6" s="1088">
        <v>14</v>
      </c>
      <c r="H6" s="1394">
        <v>1.5</v>
      </c>
      <c r="I6" s="1394">
        <v>1.5</v>
      </c>
      <c r="J6" s="1084">
        <v>0</v>
      </c>
      <c r="K6" s="1240">
        <f>G6*F6</f>
        <v>346724</v>
      </c>
      <c r="L6" s="1089">
        <v>62306.302799999998</v>
      </c>
      <c r="M6" s="1089">
        <f>H6*F6</f>
        <v>37149</v>
      </c>
      <c r="N6" s="1089">
        <f>J6*F6</f>
        <v>0</v>
      </c>
      <c r="O6" s="1090">
        <f>I6*F6</f>
        <v>37149</v>
      </c>
      <c r="P6" s="1090">
        <v>0</v>
      </c>
      <c r="Q6" s="1090">
        <f>L6+O6+P6</f>
        <v>99455.302800000005</v>
      </c>
      <c r="R6" s="1090">
        <f>L6+M6</f>
        <v>99455.302800000005</v>
      </c>
      <c r="S6" s="1090">
        <v>0</v>
      </c>
      <c r="T6" s="1090">
        <f>R6/(1+$C$2)^1</f>
        <v>92259.093506493504</v>
      </c>
      <c r="U6" s="1090">
        <f>Q6/(1+$C$2)^1</f>
        <v>92259.093506493504</v>
      </c>
      <c r="V6" s="1090">
        <f>S6/(1+$C$2)^1</f>
        <v>0</v>
      </c>
      <c r="W6" s="1091">
        <f>IF(K6=0,0,(HLOOKUP(E6,GasAvoidedCosts!$C$6:$H$36,D6+1,FALSE)))</f>
        <v>0.41074318487668204</v>
      </c>
      <c r="X6" s="1090">
        <f>W6*K6</f>
        <v>142414.52003318269</v>
      </c>
      <c r="Y6" s="1092">
        <f>(X6+V6)/U6</f>
        <v>1.5436366716865593</v>
      </c>
      <c r="Z6" s="1092">
        <f>(X6)/T6</f>
        <v>1.5436366716865593</v>
      </c>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D1">
      <selection activeCell="X6" sqref="X6"/>
      <pageMargins left="0.7" right="0.7" top="0.75" bottom="0.75" header="0.3" footer="0.3"/>
      <pageSetup paperSize="3" scale="60" orientation="landscape" r:id="rId2"/>
    </customSheetView>
  </customSheetViews>
  <mergeCells count="2">
    <mergeCell ref="L3:Q3"/>
    <mergeCell ref="U3:W3"/>
  </mergeCells>
  <dataValidations count="3">
    <dataValidation type="list" allowBlank="1" showInputMessage="1" showErrorMessage="1" sqref="E6">
      <formula1>INDIRECT($F6&amp;"Gas")</formula1>
    </dataValidation>
    <dataValidation type="decimal" operator="greaterThanOrEqual" allowBlank="1" errorTitle="Units Offered" error="Number of units must be greater than zero." sqref="F6">
      <formula1>0</formula1>
    </dataValidation>
    <dataValidation allowBlank="1" showErrorMessage="1" sqref="I6"/>
  </dataValidations>
  <hyperlinks>
    <hyperlink ref="A1" location="'Gas CE'!A1" display="Rtn to Summary"/>
  </hyperlinks>
  <pageMargins left="0.37" right="0.31" top="0.75" bottom="0.75" header="0.3" footer="0.3"/>
  <pageSetup paperSize="3" scale="48" orientation="landscape" r:id="rId3"/>
</worksheet>
</file>

<file path=xl/worksheets/sheet35.xml><?xml version="1.0" encoding="utf-8"?>
<worksheet xmlns="http://schemas.openxmlformats.org/spreadsheetml/2006/main" xmlns:r="http://schemas.openxmlformats.org/officeDocument/2006/relationships">
  <sheetPr>
    <tabColor theme="4"/>
  </sheetPr>
  <dimension ref="A1:BQ15"/>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3.5703125" style="98" customWidth="1"/>
    <col min="3" max="3" width="45.42578125" style="98" customWidth="1"/>
    <col min="4" max="4" width="11.7109375" style="98" customWidth="1"/>
    <col min="5" max="5" width="13.28515625" style="98" customWidth="1"/>
    <col min="6" max="6" width="26.7109375" style="98" customWidth="1"/>
    <col min="7" max="9" width="11.42578125" style="98" customWidth="1"/>
    <col min="10" max="10" width="14" style="98" customWidth="1"/>
    <col min="11" max="11" width="11.42578125" style="98" customWidth="1"/>
    <col min="12" max="12" width="14.7109375" style="98" customWidth="1"/>
    <col min="13" max="13" width="16.42578125" style="98" customWidth="1"/>
    <col min="14" max="14" width="14.7109375" style="98" customWidth="1"/>
    <col min="15" max="15" width="13.140625" style="98" customWidth="1"/>
    <col min="16" max="16" width="14.5703125" style="98" customWidth="1"/>
    <col min="17" max="17" width="18.7109375" style="98" customWidth="1"/>
    <col min="18" max="19" width="14.7109375" style="98" customWidth="1"/>
    <col min="20" max="20" width="13.7109375" style="98" customWidth="1"/>
    <col min="21" max="22" width="14.140625" style="98" customWidth="1"/>
    <col min="23" max="23" width="18.28515625" style="98" customWidth="1"/>
    <col min="24" max="24" width="14.140625" style="98" customWidth="1"/>
    <col min="25" max="25" width="17" style="98" customWidth="1"/>
    <col min="26" max="26" width="18.28515625" style="98" customWidth="1"/>
    <col min="27" max="27" width="13" style="98" customWidth="1"/>
    <col min="28" max="28" width="14.140625" style="97" customWidth="1"/>
    <col min="29" max="29" width="10.85546875" style="97" customWidth="1"/>
    <col min="30" max="69" width="9.140625" style="97"/>
    <col min="70" max="16384" width="9.140625" style="98"/>
  </cols>
  <sheetData>
    <row r="1" spans="1:69" ht="26.25">
      <c r="A1" s="1454" t="s">
        <v>680</v>
      </c>
      <c r="B1" t="s">
        <v>602</v>
      </c>
    </row>
    <row r="2" spans="1:69">
      <c r="B2" s="832" t="s">
        <v>605</v>
      </c>
      <c r="C2" s="833">
        <v>7.8E-2</v>
      </c>
    </row>
    <row r="3" spans="1:69" s="341" customFormat="1" ht="15.75" thickBot="1">
      <c r="A3" s="340"/>
      <c r="C3" s="354"/>
      <c r="D3" s="355"/>
      <c r="E3" s="355"/>
      <c r="F3" s="355"/>
      <c r="G3" s="355"/>
      <c r="H3" s="355"/>
      <c r="I3" s="355"/>
      <c r="J3" s="355"/>
      <c r="K3" s="355"/>
      <c r="L3" s="355"/>
      <c r="M3" s="355"/>
      <c r="N3" s="1485"/>
      <c r="O3" s="1486"/>
      <c r="P3" s="1486"/>
      <c r="Q3" s="1486"/>
      <c r="R3" s="1486"/>
      <c r="S3" s="1486"/>
      <c r="T3" s="839"/>
      <c r="U3" s="353"/>
      <c r="V3" s="353"/>
      <c r="W3" s="1485"/>
      <c r="X3" s="1485"/>
      <c r="Y3" s="1485"/>
      <c r="Z3" s="838"/>
      <c r="AA3" s="357"/>
      <c r="AB3" s="358"/>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69" ht="45.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69" s="234" customFormat="1">
      <c r="A5" s="97"/>
      <c r="B5" s="276"/>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8"/>
    </row>
    <row r="6" spans="1:69" s="285" customFormat="1">
      <c r="A6" s="284"/>
      <c r="B6" s="273" t="s">
        <v>610</v>
      </c>
      <c r="C6" s="183" t="s">
        <v>298</v>
      </c>
      <c r="D6" s="279">
        <v>30</v>
      </c>
      <c r="E6" s="364">
        <f>(L6/$L$10)*'G214 Weatherization'!D5</f>
        <v>3.0446549391069015</v>
      </c>
      <c r="F6" s="280" t="s">
        <v>164</v>
      </c>
      <c r="G6" s="281">
        <v>20000</v>
      </c>
      <c r="H6" s="282">
        <v>0.09</v>
      </c>
      <c r="I6" s="366">
        <v>0.75</v>
      </c>
      <c r="J6" s="366">
        <v>1.06</v>
      </c>
      <c r="K6" s="366">
        <f>IF(J6&gt;I6,J6-I6,0)</f>
        <v>0.31000000000000005</v>
      </c>
      <c r="L6" s="1430">
        <f>H6*G6</f>
        <v>1800</v>
      </c>
      <c r="M6" s="366">
        <v>0.36</v>
      </c>
      <c r="N6" s="283">
        <f>M6*G6</f>
        <v>7200</v>
      </c>
      <c r="O6" s="283">
        <f>I6*G6</f>
        <v>15000</v>
      </c>
      <c r="P6" s="283">
        <f>K6*G6</f>
        <v>6200.0000000000009</v>
      </c>
      <c r="Q6" s="283">
        <f>O6+P6</f>
        <v>21200</v>
      </c>
      <c r="R6" s="283">
        <v>0</v>
      </c>
      <c r="S6" s="283">
        <f>N6+Q6+R6</f>
        <v>28400</v>
      </c>
      <c r="T6" s="283">
        <f>O6+N6</f>
        <v>22200</v>
      </c>
      <c r="U6" s="283">
        <v>0</v>
      </c>
      <c r="V6" s="283">
        <f>T6/(1+$C$2)^1</f>
        <v>20593.692022263451</v>
      </c>
      <c r="W6" s="283">
        <f>S6/(1+$C$2)^1</f>
        <v>26345.083487940628</v>
      </c>
      <c r="X6" s="283">
        <f>U6/(1+$C$2)^1</f>
        <v>0</v>
      </c>
      <c r="Y6" s="283">
        <f>IF(L6=0,0,(HLOOKUP(F6,GasAvoidedCosts!$C$6:$N$36,D6+1,FALSE)))</f>
        <v>11.234230189125816</v>
      </c>
      <c r="Z6" s="283">
        <f>Y6*L6</f>
        <v>20221.614340426469</v>
      </c>
      <c r="AA6" s="319">
        <f>(Z6+X6)/W6</f>
        <v>0.76756691052745551</v>
      </c>
      <c r="AB6" s="1096">
        <f>(Z6)/V6</f>
        <v>0.98193244409818625</v>
      </c>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row>
    <row r="7" spans="1:69" s="285" customFormat="1">
      <c r="A7" s="284"/>
      <c r="B7" s="274" t="s">
        <v>182</v>
      </c>
      <c r="C7" s="183" t="s">
        <v>339</v>
      </c>
      <c r="D7" s="279">
        <v>10</v>
      </c>
      <c r="E7" s="364">
        <f>(L7/$L$10)*'G214 Weatherization'!D6</f>
        <v>16.49188092016238</v>
      </c>
      <c r="F7" s="286" t="s">
        <v>166</v>
      </c>
      <c r="G7" s="281">
        <v>750</v>
      </c>
      <c r="H7" s="282">
        <v>13</v>
      </c>
      <c r="I7" s="366">
        <v>17.3</v>
      </c>
      <c r="J7" s="366">
        <v>17.3</v>
      </c>
      <c r="K7" s="366">
        <f>IF(J7&gt;I7,J7-I7,0)</f>
        <v>0</v>
      </c>
      <c r="L7" s="1430">
        <f>H7*G7</f>
        <v>9750</v>
      </c>
      <c r="M7" s="366">
        <v>51.22</v>
      </c>
      <c r="N7" s="283">
        <f>M7*G7</f>
        <v>38415</v>
      </c>
      <c r="O7" s="283">
        <f>I7*G7</f>
        <v>12975</v>
      </c>
      <c r="P7" s="283">
        <f>K7*G7</f>
        <v>0</v>
      </c>
      <c r="Q7" s="283">
        <f>O7+P7</f>
        <v>12975</v>
      </c>
      <c r="R7" s="283">
        <v>0</v>
      </c>
      <c r="S7" s="283">
        <f>N7+Q7+R7</f>
        <v>51390</v>
      </c>
      <c r="T7" s="283">
        <f>O7+N7</f>
        <v>51390</v>
      </c>
      <c r="U7" s="283">
        <v>146846.22352785</v>
      </c>
      <c r="V7" s="283">
        <f>T7/(1+$C$2)^1</f>
        <v>47671.614100185529</v>
      </c>
      <c r="W7" s="283">
        <f>S7/(1+$C$2)^1</f>
        <v>47671.614100185529</v>
      </c>
      <c r="X7" s="283">
        <f>U7/(1+$C$2)^1</f>
        <v>136220.98657499999</v>
      </c>
      <c r="Y7" s="283">
        <f>IF(L7=0,0,(HLOOKUP(F7,GasAvoidedCosts!$C$6:$N$36,D7+1,FALSE)))</f>
        <v>3.4522787686572762</v>
      </c>
      <c r="Z7" s="283">
        <f>Y7*L7</f>
        <v>33659.717994408442</v>
      </c>
      <c r="AA7" s="319">
        <f>(Z7+X7)/W7</f>
        <v>3.5635609948593556</v>
      </c>
      <c r="AB7" s="1096">
        <f>(Z7)/V7</f>
        <v>0.70607464483308624</v>
      </c>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row>
    <row r="8" spans="1:69" s="285" customFormat="1">
      <c r="A8" s="284"/>
      <c r="B8" s="274" t="s">
        <v>182</v>
      </c>
      <c r="C8" s="192" t="s">
        <v>340</v>
      </c>
      <c r="D8" s="279">
        <v>24</v>
      </c>
      <c r="E8" s="364">
        <f>(L8/$L$10)*'G214 Weatherization'!D7</f>
        <v>4.9661705006765899</v>
      </c>
      <c r="F8" s="286" t="s">
        <v>164</v>
      </c>
      <c r="G8" s="281">
        <v>4</v>
      </c>
      <c r="H8" s="282">
        <v>734</v>
      </c>
      <c r="I8" s="366">
        <v>4000</v>
      </c>
      <c r="J8" s="366">
        <v>6000</v>
      </c>
      <c r="K8" s="366">
        <f>IF(J8&gt;I8,J8-I8,0)</f>
        <v>2000</v>
      </c>
      <c r="L8" s="1430">
        <f>H8*G8</f>
        <v>2936</v>
      </c>
      <c r="M8" s="366">
        <v>2887</v>
      </c>
      <c r="N8" s="283">
        <f>M8*G8</f>
        <v>11548</v>
      </c>
      <c r="O8" s="283">
        <f>I8*G8</f>
        <v>16000</v>
      </c>
      <c r="P8" s="283">
        <f>K8*G8</f>
        <v>8000</v>
      </c>
      <c r="Q8" s="283">
        <f>O8+P8</f>
        <v>24000</v>
      </c>
      <c r="R8" s="283">
        <v>0</v>
      </c>
      <c r="S8" s="283">
        <f>N8+Q8+R8</f>
        <v>35548</v>
      </c>
      <c r="T8" s="283">
        <f>O8+N8</f>
        <v>27548</v>
      </c>
      <c r="U8" s="283">
        <v>0</v>
      </c>
      <c r="V8" s="283">
        <f>T8/(1+$C$2)^1</f>
        <v>25554.730983302412</v>
      </c>
      <c r="W8" s="283">
        <f>S8/(1+$C$2)^1</f>
        <v>32975.881261595547</v>
      </c>
      <c r="X8" s="283">
        <f>U8/(1+$C$2)^1</f>
        <v>0</v>
      </c>
      <c r="Y8" s="283">
        <f>IF(L8=0,0,(HLOOKUP(F8,GasAvoidedCosts!$C$6:$N$36,D8+1,FALSE)))</f>
        <v>9.9798090227852647</v>
      </c>
      <c r="Z8" s="283">
        <f>Y8*L8</f>
        <v>29300.719290897538</v>
      </c>
      <c r="AA8" s="319">
        <f>(Z8+X8)/W8</f>
        <v>0.88854999987587335</v>
      </c>
      <c r="AB8" s="1096">
        <f>(Z8)/V8</f>
        <v>1.146586880920123</v>
      </c>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4"/>
      <c r="BG8" s="284"/>
      <c r="BH8" s="284"/>
      <c r="BI8" s="284"/>
      <c r="BJ8" s="284"/>
      <c r="BK8" s="284"/>
      <c r="BL8" s="284"/>
      <c r="BM8" s="284"/>
      <c r="BN8" s="284"/>
      <c r="BO8" s="284"/>
      <c r="BP8" s="284"/>
      <c r="BQ8" s="284"/>
    </row>
    <row r="9" spans="1:69" s="285" customFormat="1" ht="15.75" thickBot="1">
      <c r="A9" s="284"/>
      <c r="B9" s="275" t="s">
        <v>182</v>
      </c>
      <c r="C9" s="287" t="s">
        <v>341</v>
      </c>
      <c r="D9" s="288">
        <v>10</v>
      </c>
      <c r="E9" s="365">
        <f>(L9/$L$10)*'G214 Weatherization'!D8</f>
        <v>3.6648624267027512</v>
      </c>
      <c r="F9" s="289" t="s">
        <v>166</v>
      </c>
      <c r="G9" s="290">
        <v>250</v>
      </c>
      <c r="H9" s="291">
        <v>13</v>
      </c>
      <c r="I9" s="367">
        <v>16.559999999999999</v>
      </c>
      <c r="J9" s="367">
        <v>16.559999999999999</v>
      </c>
      <c r="K9" s="367">
        <f>IF(J9&gt;I9,J9-I9,0)</f>
        <v>0</v>
      </c>
      <c r="L9" s="1431">
        <f>H9*G9</f>
        <v>3250</v>
      </c>
      <c r="M9" s="367">
        <v>51.22</v>
      </c>
      <c r="N9" s="292">
        <f>M9*G9</f>
        <v>12805</v>
      </c>
      <c r="O9" s="292">
        <f>I9*G9</f>
        <v>4140</v>
      </c>
      <c r="P9" s="292">
        <f>K9*G9</f>
        <v>0</v>
      </c>
      <c r="Q9" s="292">
        <f>O9+P9</f>
        <v>4140</v>
      </c>
      <c r="R9" s="292">
        <v>0</v>
      </c>
      <c r="S9" s="292">
        <f>N9+Q9+R9</f>
        <v>16945</v>
      </c>
      <c r="T9" s="292">
        <f>O9+N9</f>
        <v>16945</v>
      </c>
      <c r="U9" s="292">
        <v>48948.741175949996</v>
      </c>
      <c r="V9" s="283">
        <f>T9/(1+$C$2)^1</f>
        <v>15718.923933209646</v>
      </c>
      <c r="W9" s="283">
        <f>S9/(1+$C$2)^1</f>
        <v>15718.923933209646</v>
      </c>
      <c r="X9" s="283">
        <f>U9/(1+$C$2)^1</f>
        <v>45406.995524999991</v>
      </c>
      <c r="Y9" s="292">
        <f>IF(L9=0,0,(HLOOKUP(F9,GasAvoidedCosts!$C$6:$N$36,D9+1,FALSE)))</f>
        <v>3.4522787686572762</v>
      </c>
      <c r="Z9" s="292">
        <f>Y9*L9</f>
        <v>11219.905998136148</v>
      </c>
      <c r="AA9" s="322">
        <f>(Z9+X9)/W9</f>
        <v>3.6024667950392897</v>
      </c>
      <c r="AB9" s="1097">
        <f>(Z9)/V9</f>
        <v>0.71378333821131712</v>
      </c>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row>
    <row r="10" spans="1:69" s="100" customFormat="1" thickBot="1">
      <c r="A10" s="99"/>
      <c r="B10" s="1028"/>
      <c r="C10" s="1029" t="s">
        <v>150</v>
      </c>
      <c r="D10" s="1029"/>
      <c r="E10" s="1029">
        <f>SUM(E6:E9)</f>
        <v>28.167568786648623</v>
      </c>
      <c r="F10" s="1029"/>
      <c r="G10" s="1029"/>
      <c r="H10" s="1029"/>
      <c r="I10" s="1029"/>
      <c r="J10" s="1029"/>
      <c r="K10" s="1029"/>
      <c r="L10" s="1029">
        <f>SUM(L6:L9)</f>
        <v>17736</v>
      </c>
      <c r="M10" s="1029"/>
      <c r="N10" s="1094">
        <f t="shared" ref="N10:X10" si="0">SUM(N6:N9)</f>
        <v>69968</v>
      </c>
      <c r="O10" s="1033">
        <f t="shared" si="0"/>
        <v>48115</v>
      </c>
      <c r="P10" s="1094">
        <f t="shared" si="0"/>
        <v>14200</v>
      </c>
      <c r="Q10" s="1094">
        <f t="shared" si="0"/>
        <v>62315</v>
      </c>
      <c r="R10" s="1094">
        <f t="shared" si="0"/>
        <v>0</v>
      </c>
      <c r="S10" s="1094">
        <f t="shared" si="0"/>
        <v>132283</v>
      </c>
      <c r="T10" s="1095">
        <f t="shared" si="0"/>
        <v>118083</v>
      </c>
      <c r="U10" s="1094">
        <f t="shared" si="0"/>
        <v>195794.96470379998</v>
      </c>
      <c r="V10" s="1094">
        <f t="shared" si="0"/>
        <v>109538.96103896105</v>
      </c>
      <c r="W10" s="1094">
        <f t="shared" si="0"/>
        <v>122711.50278293135</v>
      </c>
      <c r="X10" s="1094">
        <f t="shared" si="0"/>
        <v>181627.98209999996</v>
      </c>
      <c r="Y10" s="1094"/>
      <c r="Z10" s="1094">
        <f>SUM(Z6:Z9)</f>
        <v>94401.957623868599</v>
      </c>
      <c r="AA10" s="1031">
        <f>(Z10+X10)/W10</f>
        <v>2.2494218835551836</v>
      </c>
      <c r="AB10" s="1098">
        <f>(Z10)/V10</f>
        <v>0.86181169447363581</v>
      </c>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row>
    <row r="15" spans="1:69">
      <c r="C15" s="285"/>
      <c r="L15" s="240"/>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I1">
      <selection activeCell="M12" sqref="M12"/>
      <pageMargins left="0.7" right="0.7" top="0.75" bottom="0.75" header="0.3" footer="0.3"/>
      <pageSetup paperSize="3" scale="60" orientation="landscape" r:id="rId2"/>
    </customSheetView>
  </customSheetViews>
  <mergeCells count="2">
    <mergeCell ref="N3:S3"/>
    <mergeCell ref="W3:Y3"/>
  </mergeCells>
  <dataValidations count="5">
    <dataValidation type="list" allowBlank="1" showInputMessage="1" showErrorMessage="1" sqref="F6:F9">
      <formula1>INDIRECT($F6&amp;"Gas")</formula1>
    </dataValidation>
    <dataValidation type="decimal" operator="greaterThanOrEqual" allowBlank="1" errorTitle="Units Offered" error="Number of units must be greater than zero." sqref="G6:G9">
      <formula1>0</formula1>
    </dataValidation>
    <dataValidation allowBlank="1" showErrorMessage="1" sqref="J6:J9"/>
    <dataValidation type="decimal" operator="greaterThan" allowBlank="1" showInputMessage="1" showErrorMessage="1" errorTitle="Overhead" error="Overhead must be greater than zero." sqref="M6:M9">
      <formula1>0</formula1>
    </dataValidation>
    <dataValidation type="decimal" operator="greaterThan" allowBlank="1" showInputMessage="1" showErrorMessage="1" errorTitle="Measure Life" error="Measure Life must be greater than zero." sqref="D6:D9">
      <formula1>0</formula1>
    </dataValidation>
  </dataValidations>
  <hyperlinks>
    <hyperlink ref="A1" location="'Gas CE'!A1" display="Rtn to Summary"/>
  </hyperlinks>
  <pageMargins left="0.39" right="0.52" top="0.75" bottom="0.75" header="0.3" footer="0.3"/>
  <pageSetup paperSize="3" scale="45" orientation="landscape" r:id="rId3"/>
</worksheet>
</file>

<file path=xl/worksheets/sheet36.xml><?xml version="1.0" encoding="utf-8"?>
<worksheet xmlns="http://schemas.openxmlformats.org/spreadsheetml/2006/main" xmlns:r="http://schemas.openxmlformats.org/officeDocument/2006/relationships">
  <sheetPr>
    <tabColor theme="4" tint="-0.499984740745262"/>
  </sheetPr>
  <dimension ref="A1:KL17"/>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3.140625" style="98" customWidth="1"/>
    <col min="3" max="3" width="45.140625" style="98" customWidth="1"/>
    <col min="4" max="4" width="11.7109375" style="98" customWidth="1"/>
    <col min="5" max="5" width="11" style="98" customWidth="1"/>
    <col min="6" max="6" width="25.5703125" style="98" customWidth="1"/>
    <col min="7" max="9" width="11.42578125" style="98" customWidth="1"/>
    <col min="10" max="10" width="14" style="98" customWidth="1"/>
    <col min="11" max="11" width="11.42578125" style="98" customWidth="1"/>
    <col min="12" max="12" width="14.7109375" style="98" customWidth="1"/>
    <col min="13" max="13" width="16.42578125" style="98" customWidth="1"/>
    <col min="14" max="15" width="14.7109375" style="98" customWidth="1"/>
    <col min="16" max="16" width="16.85546875" style="98" customWidth="1"/>
    <col min="17" max="17" width="14.7109375" style="98" customWidth="1"/>
    <col min="18" max="18" width="19.42578125" style="98" customWidth="1"/>
    <col min="19" max="20" width="14.7109375" style="98" customWidth="1"/>
    <col min="21" max="24" width="14.140625" style="98" customWidth="1"/>
    <col min="25" max="26" width="18.28515625" style="98" customWidth="1"/>
    <col min="27" max="27" width="12.140625" style="98" customWidth="1"/>
    <col min="28" max="28" width="14.140625" style="97" customWidth="1"/>
    <col min="29" max="29" width="10.85546875" style="97" customWidth="1"/>
    <col min="30" max="69" width="9.140625" style="97"/>
    <col min="70" max="16384" width="9.140625" style="98"/>
  </cols>
  <sheetData>
    <row r="1" spans="1:298" ht="26.25">
      <c r="A1" s="1454" t="s">
        <v>680</v>
      </c>
      <c r="B1" t="s">
        <v>598</v>
      </c>
    </row>
    <row r="2" spans="1:298">
      <c r="B2" s="832" t="s">
        <v>605</v>
      </c>
      <c r="C2" s="833">
        <v>7.8E-2</v>
      </c>
    </row>
    <row r="3" spans="1:298" s="341" customFormat="1" ht="15.75" thickBot="1">
      <c r="A3" s="340"/>
      <c r="D3" s="355"/>
      <c r="E3" s="355"/>
      <c r="F3" s="355"/>
      <c r="G3" s="355"/>
      <c r="H3" s="355"/>
      <c r="I3" s="355"/>
      <c r="J3" s="355"/>
      <c r="K3" s="355"/>
      <c r="L3" s="355"/>
      <c r="M3" s="355"/>
      <c r="N3" s="1487"/>
      <c r="O3" s="1488"/>
      <c r="P3" s="1488"/>
      <c r="Q3" s="1488"/>
      <c r="R3" s="1488"/>
      <c r="S3" s="1488"/>
      <c r="T3" s="841"/>
      <c r="U3" s="356"/>
      <c r="V3" s="356"/>
      <c r="W3" s="1487"/>
      <c r="X3" s="1487"/>
      <c r="Y3" s="1487"/>
      <c r="Z3" s="840"/>
      <c r="AA3" s="357"/>
      <c r="AB3" s="358"/>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298" ht="60.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298" s="252" customFormat="1">
      <c r="A5" s="1348"/>
      <c r="B5" s="266">
        <v>218</v>
      </c>
      <c r="C5" s="230" t="s">
        <v>396</v>
      </c>
      <c r="D5" s="163">
        <v>24</v>
      </c>
      <c r="E5" s="1099">
        <f t="shared" ref="E5:E14" si="0">(L5/$L$15)*D5</f>
        <v>4.8808881332550971E-2</v>
      </c>
      <c r="F5" s="164" t="s">
        <v>164</v>
      </c>
      <c r="G5" s="165">
        <v>12500</v>
      </c>
      <c r="H5" s="270">
        <v>7.6E-3</v>
      </c>
      <c r="I5" s="270">
        <v>0.05</v>
      </c>
      <c r="J5" s="352">
        <v>4.7E-2</v>
      </c>
      <c r="K5" s="352">
        <f t="shared" ref="K5:K14" si="1">IF(J5&gt;I5,J5-I5,0)</f>
        <v>0</v>
      </c>
      <c r="L5" s="1432">
        <f t="shared" ref="L5:L14" si="2">H5*G5</f>
        <v>95</v>
      </c>
      <c r="M5" s="352">
        <v>0.2</v>
      </c>
      <c r="N5" s="268">
        <f>M5*G5</f>
        <v>2500</v>
      </c>
      <c r="O5" s="268">
        <f t="shared" ref="O5:O14" si="3">I5*G5</f>
        <v>625</v>
      </c>
      <c r="P5" s="268">
        <f t="shared" ref="P5:P14" si="4">K5*G5</f>
        <v>0</v>
      </c>
      <c r="Q5" s="268">
        <f t="shared" ref="Q5:Q14" si="5">O5+P5</f>
        <v>625</v>
      </c>
      <c r="R5" s="268">
        <v>0</v>
      </c>
      <c r="S5" s="268">
        <f t="shared" ref="S5:S14" si="6">N5+Q5+R5</f>
        <v>3125</v>
      </c>
      <c r="T5" s="268">
        <f t="shared" ref="T5:T14" si="7">O5+N5</f>
        <v>3125</v>
      </c>
      <c r="U5" s="268"/>
      <c r="V5" s="268">
        <f>T5/(1+$C$2)^1</f>
        <v>2898.886827458256</v>
      </c>
      <c r="W5" s="268">
        <f>S5/(1+$C$2)^1</f>
        <v>2898.886827458256</v>
      </c>
      <c r="X5" s="268">
        <f>U5/(1+$C$2)^1</f>
        <v>0</v>
      </c>
      <c r="Y5" s="268">
        <f>IF(L5=0,0,(HLOOKUP(F5,GasAvoidedCosts!$C$6:$N$36,D5+1,FALSE)))</f>
        <v>9.9798090227852647</v>
      </c>
      <c r="Z5" s="268">
        <f t="shared" ref="Z5:Z14" si="8">Y5*L5</f>
        <v>948.08185716460014</v>
      </c>
      <c r="AA5" s="264">
        <f t="shared" ref="AA5:AA15" si="9">(Z5+X5)/W5</f>
        <v>0.32705031744750046</v>
      </c>
      <c r="AB5" s="129">
        <f>(Z5)/V5</f>
        <v>0.32705031744750046</v>
      </c>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row>
    <row r="6" spans="1:298" s="250" customFormat="1">
      <c r="A6" s="351"/>
      <c r="B6" s="144">
        <v>218</v>
      </c>
      <c r="C6" s="183" t="s">
        <v>397</v>
      </c>
      <c r="D6" s="105">
        <v>24</v>
      </c>
      <c r="E6" s="1025">
        <f t="shared" si="0"/>
        <v>4.8808881332550971E-2</v>
      </c>
      <c r="F6" s="106" t="s">
        <v>164</v>
      </c>
      <c r="G6" s="107">
        <v>12500</v>
      </c>
      <c r="H6" s="271">
        <v>7.6E-3</v>
      </c>
      <c r="I6" s="271">
        <v>0.04</v>
      </c>
      <c r="J6" s="148">
        <v>3.7999999999999999E-2</v>
      </c>
      <c r="K6" s="148">
        <f t="shared" si="1"/>
        <v>0</v>
      </c>
      <c r="L6" s="1433">
        <f t="shared" si="2"/>
        <v>95</v>
      </c>
      <c r="M6" s="148">
        <v>0.2</v>
      </c>
      <c r="N6" s="147">
        <f t="shared" ref="N6:N14" si="10">M6*G6</f>
        <v>2500</v>
      </c>
      <c r="O6" s="147">
        <f t="shared" si="3"/>
        <v>500</v>
      </c>
      <c r="P6" s="147">
        <f t="shared" si="4"/>
        <v>0</v>
      </c>
      <c r="Q6" s="147">
        <f t="shared" si="5"/>
        <v>500</v>
      </c>
      <c r="R6" s="147">
        <v>0</v>
      </c>
      <c r="S6" s="147">
        <f t="shared" si="6"/>
        <v>3000</v>
      </c>
      <c r="T6" s="147">
        <f t="shared" si="7"/>
        <v>3000</v>
      </c>
      <c r="U6" s="147"/>
      <c r="V6" s="268">
        <f>T6/(1+$C$2)^1</f>
        <v>2782.9313543599255</v>
      </c>
      <c r="W6" s="268">
        <f>S6/(1+$C$2)^1</f>
        <v>2782.9313543599255</v>
      </c>
      <c r="X6" s="268">
        <f t="shared" ref="X6:X14" si="11">U6/(1+$C$2)^1</f>
        <v>0</v>
      </c>
      <c r="Y6" s="147">
        <f>IF(L6=0,0,(HLOOKUP(F6,GasAvoidedCosts!$C$6:$N$36,D6+1,FALSE)))</f>
        <v>9.9798090227852647</v>
      </c>
      <c r="Z6" s="147">
        <f t="shared" si="8"/>
        <v>948.08185716460014</v>
      </c>
      <c r="AA6" s="91">
        <f t="shared" si="9"/>
        <v>0.34067741400781304</v>
      </c>
      <c r="AB6" s="91">
        <f t="shared" ref="AB6:AB15" si="12">(Z6)/V6</f>
        <v>0.34067741400781304</v>
      </c>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row>
    <row r="7" spans="1:298" s="250" customFormat="1">
      <c r="A7" s="351"/>
      <c r="B7" s="144">
        <v>218</v>
      </c>
      <c r="C7" s="183" t="s">
        <v>398</v>
      </c>
      <c r="D7" s="105">
        <v>15</v>
      </c>
      <c r="E7" s="1025">
        <f t="shared" si="0"/>
        <v>3.5013950134877361E-2</v>
      </c>
      <c r="F7" s="106" t="s">
        <v>164</v>
      </c>
      <c r="G7" s="107">
        <v>1880</v>
      </c>
      <c r="H7" s="271">
        <v>5.8000000000000003E-2</v>
      </c>
      <c r="I7" s="271">
        <v>0.32</v>
      </c>
      <c r="J7" s="148">
        <v>0.32800000000000001</v>
      </c>
      <c r="K7" s="148">
        <f t="shared" si="1"/>
        <v>8.0000000000000071E-3</v>
      </c>
      <c r="L7" s="1433">
        <f t="shared" si="2"/>
        <v>109.04</v>
      </c>
      <c r="M7" s="148">
        <v>0.2</v>
      </c>
      <c r="N7" s="147">
        <f t="shared" si="10"/>
        <v>376</v>
      </c>
      <c r="O7" s="147">
        <f t="shared" si="3"/>
        <v>601.6</v>
      </c>
      <c r="P7" s="147">
        <f t="shared" si="4"/>
        <v>15.040000000000013</v>
      </c>
      <c r="Q7" s="147">
        <f t="shared" si="5"/>
        <v>616.64</v>
      </c>
      <c r="R7" s="147">
        <v>0</v>
      </c>
      <c r="S7" s="147">
        <f t="shared" si="6"/>
        <v>992.64</v>
      </c>
      <c r="T7" s="147">
        <f t="shared" si="7"/>
        <v>977.6</v>
      </c>
      <c r="U7" s="147"/>
      <c r="V7" s="268">
        <f t="shared" ref="V7:V14" si="13">T7/(1+$C$2)^1</f>
        <v>906.86456400742111</v>
      </c>
      <c r="W7" s="268">
        <f t="shared" ref="W7:W14" si="14">S7/(1+$C$2)^1</f>
        <v>920.81632653061217</v>
      </c>
      <c r="X7" s="268">
        <f t="shared" si="11"/>
        <v>0</v>
      </c>
      <c r="Y7" s="147">
        <f>IF(L7=0,0,(HLOOKUP(F7,GasAvoidedCosts!$C$6:$N$36,D7+1,FALSE)))</f>
        <v>7.2032307245752607</v>
      </c>
      <c r="Z7" s="147">
        <f t="shared" si="8"/>
        <v>785.44027820768645</v>
      </c>
      <c r="AA7" s="91">
        <f t="shared" si="9"/>
        <v>0.85298257163512059</v>
      </c>
      <c r="AB7" s="91">
        <f t="shared" si="12"/>
        <v>0.86610538042950702</v>
      </c>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row>
    <row r="8" spans="1:298" s="250" customFormat="1">
      <c r="A8" s="351"/>
      <c r="B8" s="144">
        <v>218</v>
      </c>
      <c r="C8" s="192" t="s">
        <v>399</v>
      </c>
      <c r="D8" s="105">
        <v>15</v>
      </c>
      <c r="E8" s="1025">
        <f t="shared" si="0"/>
        <v>4.9707992304466382E-2</v>
      </c>
      <c r="F8" s="106" t="s">
        <v>164</v>
      </c>
      <c r="G8" s="107">
        <v>4300</v>
      </c>
      <c r="H8" s="271">
        <v>3.5999999999999997E-2</v>
      </c>
      <c r="I8" s="271">
        <v>0.18</v>
      </c>
      <c r="J8" s="148">
        <v>0.32800000000000001</v>
      </c>
      <c r="K8" s="148">
        <f t="shared" si="1"/>
        <v>0.14800000000000002</v>
      </c>
      <c r="L8" s="1433">
        <f t="shared" si="2"/>
        <v>154.79999999999998</v>
      </c>
      <c r="M8" s="148">
        <v>0.2</v>
      </c>
      <c r="N8" s="147">
        <f t="shared" si="10"/>
        <v>860</v>
      </c>
      <c r="O8" s="147">
        <f t="shared" si="3"/>
        <v>774</v>
      </c>
      <c r="P8" s="147">
        <f t="shared" si="4"/>
        <v>636.40000000000009</v>
      </c>
      <c r="Q8" s="147">
        <f t="shared" si="5"/>
        <v>1410.4</v>
      </c>
      <c r="R8" s="147">
        <v>0</v>
      </c>
      <c r="S8" s="147">
        <f t="shared" si="6"/>
        <v>2270.4</v>
      </c>
      <c r="T8" s="147">
        <f t="shared" si="7"/>
        <v>1634</v>
      </c>
      <c r="U8" s="147"/>
      <c r="V8" s="268">
        <f t="shared" si="13"/>
        <v>1515.7699443413728</v>
      </c>
      <c r="W8" s="268">
        <f t="shared" si="14"/>
        <v>2106.1224489795918</v>
      </c>
      <c r="X8" s="268">
        <f t="shared" si="11"/>
        <v>0</v>
      </c>
      <c r="Y8" s="147">
        <f>IF(L8=0,0,(HLOOKUP(F8,GasAvoidedCosts!$C$6:$N$36,D8+1,FALSE)))</f>
        <v>7.2032307245752607</v>
      </c>
      <c r="Z8" s="147">
        <f t="shared" si="8"/>
        <v>1115.0601161642503</v>
      </c>
      <c r="AA8" s="91">
        <f t="shared" si="9"/>
        <v>0.52943745825628163</v>
      </c>
      <c r="AB8" s="91">
        <f t="shared" si="12"/>
        <v>0.73563941568241242</v>
      </c>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row>
    <row r="9" spans="1:298" s="250" customFormat="1">
      <c r="A9" s="351"/>
      <c r="B9" s="144">
        <v>218</v>
      </c>
      <c r="C9" s="192" t="s">
        <v>400</v>
      </c>
      <c r="D9" s="105">
        <v>15</v>
      </c>
      <c r="E9" s="1025">
        <f t="shared" si="0"/>
        <v>0</v>
      </c>
      <c r="F9" s="106" t="s">
        <v>166</v>
      </c>
      <c r="G9" s="107">
        <v>0</v>
      </c>
      <c r="H9" s="271">
        <v>2.1499999999999998E-2</v>
      </c>
      <c r="I9" s="271">
        <v>0.129</v>
      </c>
      <c r="J9" s="148">
        <v>0.185</v>
      </c>
      <c r="K9" s="148">
        <f t="shared" si="1"/>
        <v>5.5999999999999994E-2</v>
      </c>
      <c r="L9" s="1433">
        <f t="shared" si="2"/>
        <v>0</v>
      </c>
      <c r="M9" s="148">
        <v>1</v>
      </c>
      <c r="N9" s="147">
        <f t="shared" si="10"/>
        <v>0</v>
      </c>
      <c r="O9" s="147">
        <f t="shared" si="3"/>
        <v>0</v>
      </c>
      <c r="P9" s="147">
        <f t="shared" si="4"/>
        <v>0</v>
      </c>
      <c r="Q9" s="147">
        <f t="shared" si="5"/>
        <v>0</v>
      </c>
      <c r="R9" s="147">
        <v>0</v>
      </c>
      <c r="S9" s="147">
        <f t="shared" si="6"/>
        <v>0</v>
      </c>
      <c r="T9" s="147">
        <f t="shared" si="7"/>
        <v>0</v>
      </c>
      <c r="U9" s="147"/>
      <c r="V9" s="268">
        <f t="shared" si="13"/>
        <v>0</v>
      </c>
      <c r="W9" s="268">
        <f t="shared" si="14"/>
        <v>0</v>
      </c>
      <c r="X9" s="268">
        <f t="shared" si="11"/>
        <v>0</v>
      </c>
      <c r="Y9" s="147">
        <f>IF(L9=0,0,(HLOOKUP(F9,GasAvoidedCosts!$C$6:$N$36,D9+1,FALSE)))</f>
        <v>0</v>
      </c>
      <c r="Z9" s="147">
        <f t="shared" si="8"/>
        <v>0</v>
      </c>
      <c r="AA9" s="91" t="e">
        <f t="shared" si="9"/>
        <v>#DIV/0!</v>
      </c>
      <c r="AB9" s="91" t="e">
        <f t="shared" si="12"/>
        <v>#DIV/0!</v>
      </c>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row>
    <row r="10" spans="1:298" s="250" customFormat="1">
      <c r="A10" s="351"/>
      <c r="B10" s="144">
        <v>218</v>
      </c>
      <c r="C10" s="192" t="s">
        <v>401</v>
      </c>
      <c r="D10" s="105">
        <v>7</v>
      </c>
      <c r="E10" s="1025">
        <f t="shared" si="0"/>
        <v>0</v>
      </c>
      <c r="F10" s="106" t="s">
        <v>166</v>
      </c>
      <c r="G10" s="107">
        <v>0</v>
      </c>
      <c r="H10" s="271">
        <v>2.1499999999999998E-2</v>
      </c>
      <c r="I10" s="271">
        <v>0.04</v>
      </c>
      <c r="J10" s="148">
        <v>7.0000000000000007E-2</v>
      </c>
      <c r="K10" s="148">
        <f t="shared" si="1"/>
        <v>3.0000000000000006E-2</v>
      </c>
      <c r="L10" s="1433">
        <f t="shared" si="2"/>
        <v>0</v>
      </c>
      <c r="M10" s="148">
        <v>1</v>
      </c>
      <c r="N10" s="147">
        <f t="shared" si="10"/>
        <v>0</v>
      </c>
      <c r="O10" s="147">
        <f t="shared" si="3"/>
        <v>0</v>
      </c>
      <c r="P10" s="147">
        <f t="shared" si="4"/>
        <v>0</v>
      </c>
      <c r="Q10" s="147">
        <f t="shared" si="5"/>
        <v>0</v>
      </c>
      <c r="R10" s="147">
        <v>0</v>
      </c>
      <c r="S10" s="147">
        <f t="shared" si="6"/>
        <v>0</v>
      </c>
      <c r="T10" s="147">
        <f t="shared" si="7"/>
        <v>0</v>
      </c>
      <c r="U10" s="147"/>
      <c r="V10" s="268">
        <f t="shared" si="13"/>
        <v>0</v>
      </c>
      <c r="W10" s="268">
        <f t="shared" si="14"/>
        <v>0</v>
      </c>
      <c r="X10" s="268">
        <f t="shared" si="11"/>
        <v>0</v>
      </c>
      <c r="Y10" s="147">
        <f>IF(L10=0,0,(HLOOKUP(F10,GasAvoidedCosts!$C$6:$N$36,D10+1,FALSE)))</f>
        <v>0</v>
      </c>
      <c r="Z10" s="147">
        <f t="shared" si="8"/>
        <v>0</v>
      </c>
      <c r="AA10" s="91" t="e">
        <f t="shared" si="9"/>
        <v>#DIV/0!</v>
      </c>
      <c r="AB10" s="91" t="e">
        <f t="shared" si="12"/>
        <v>#DIV/0!</v>
      </c>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row>
    <row r="11" spans="1:298" s="250" customFormat="1">
      <c r="A11" s="351"/>
      <c r="B11" s="144">
        <v>218</v>
      </c>
      <c r="C11" s="192" t="s">
        <v>402</v>
      </c>
      <c r="D11" s="105">
        <v>6</v>
      </c>
      <c r="E11" s="1025">
        <f t="shared" si="0"/>
        <v>0</v>
      </c>
      <c r="F11" s="106" t="s">
        <v>166</v>
      </c>
      <c r="G11" s="107">
        <v>0</v>
      </c>
      <c r="H11" s="271">
        <v>5</v>
      </c>
      <c r="I11" s="271">
        <v>5</v>
      </c>
      <c r="J11" s="148">
        <v>30</v>
      </c>
      <c r="K11" s="148">
        <f t="shared" si="1"/>
        <v>25</v>
      </c>
      <c r="L11" s="1433">
        <f t="shared" si="2"/>
        <v>0</v>
      </c>
      <c r="M11" s="148">
        <v>1</v>
      </c>
      <c r="N11" s="147">
        <f t="shared" si="10"/>
        <v>0</v>
      </c>
      <c r="O11" s="147">
        <f t="shared" si="3"/>
        <v>0</v>
      </c>
      <c r="P11" s="147">
        <f t="shared" si="4"/>
        <v>0</v>
      </c>
      <c r="Q11" s="147">
        <f t="shared" si="5"/>
        <v>0</v>
      </c>
      <c r="R11" s="147">
        <v>0</v>
      </c>
      <c r="S11" s="147">
        <f t="shared" si="6"/>
        <v>0</v>
      </c>
      <c r="T11" s="147">
        <f t="shared" si="7"/>
        <v>0</v>
      </c>
      <c r="U11" s="147">
        <v>0</v>
      </c>
      <c r="V11" s="268">
        <f t="shared" si="13"/>
        <v>0</v>
      </c>
      <c r="W11" s="268">
        <f t="shared" si="14"/>
        <v>0</v>
      </c>
      <c r="X11" s="268">
        <f t="shared" si="11"/>
        <v>0</v>
      </c>
      <c r="Y11" s="147">
        <f>IF(L11=0,0,(HLOOKUP(F11,GasAvoidedCosts!$C$6:$N$36,D11+1,FALSE)))</f>
        <v>0</v>
      </c>
      <c r="Z11" s="147">
        <f t="shared" si="8"/>
        <v>0</v>
      </c>
      <c r="AA11" s="91" t="e">
        <f t="shared" si="9"/>
        <v>#DIV/0!</v>
      </c>
      <c r="AB11" s="91" t="e">
        <f t="shared" si="12"/>
        <v>#DIV/0!</v>
      </c>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row>
    <row r="12" spans="1:298" s="250" customFormat="1">
      <c r="A12" s="351"/>
      <c r="B12" s="144">
        <v>218</v>
      </c>
      <c r="C12" s="192" t="s">
        <v>403</v>
      </c>
      <c r="D12" s="105">
        <v>15</v>
      </c>
      <c r="E12" s="1025">
        <f t="shared" si="0"/>
        <v>11.816556315066467</v>
      </c>
      <c r="F12" s="106" t="s">
        <v>166</v>
      </c>
      <c r="G12" s="107">
        <v>1711580</v>
      </c>
      <c r="H12" s="271">
        <v>2.1499999999999998E-2</v>
      </c>
      <c r="I12" s="271">
        <v>0.13</v>
      </c>
      <c r="J12" s="148">
        <v>0.13800000000000001</v>
      </c>
      <c r="K12" s="148">
        <f t="shared" si="1"/>
        <v>8.0000000000000071E-3</v>
      </c>
      <c r="L12" s="1433">
        <f t="shared" si="2"/>
        <v>36798.969999999994</v>
      </c>
      <c r="M12" s="148">
        <v>3.9633500000000002E-2</v>
      </c>
      <c r="N12" s="147">
        <f t="shared" si="10"/>
        <v>67835.905930000008</v>
      </c>
      <c r="O12" s="147">
        <f t="shared" si="3"/>
        <v>222505.4</v>
      </c>
      <c r="P12" s="147">
        <f t="shared" si="4"/>
        <v>13692.640000000012</v>
      </c>
      <c r="Q12" s="147">
        <f t="shared" si="5"/>
        <v>236198.04</v>
      </c>
      <c r="R12" s="147">
        <v>0</v>
      </c>
      <c r="S12" s="147">
        <f t="shared" si="6"/>
        <v>304033.94593000005</v>
      </c>
      <c r="T12" s="147">
        <f t="shared" si="7"/>
        <v>290341.30593000003</v>
      </c>
      <c r="U12" s="147"/>
      <c r="V12" s="268">
        <f t="shared" si="13"/>
        <v>269333.30791280151</v>
      </c>
      <c r="W12" s="268">
        <f t="shared" si="14"/>
        <v>282035.20030612248</v>
      </c>
      <c r="X12" s="268">
        <f t="shared" si="11"/>
        <v>0</v>
      </c>
      <c r="Y12" s="147">
        <f>IF(L12=0,0,(HLOOKUP(F12,GasAvoidedCosts!$C$6:$N$36,D12+1,FALSE)))</f>
        <v>4.9713877884190882</v>
      </c>
      <c r="Z12" s="147">
        <f t="shared" si="8"/>
        <v>182941.95008440033</v>
      </c>
      <c r="AA12" s="91">
        <f t="shared" si="9"/>
        <v>0.64864935258377032</v>
      </c>
      <c r="AB12" s="91">
        <f t="shared" si="12"/>
        <v>0.67923997778852152</v>
      </c>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row>
    <row r="13" spans="1:298" s="250" customFormat="1">
      <c r="A13" s="351"/>
      <c r="B13" s="144">
        <v>218</v>
      </c>
      <c r="C13" s="192" t="s">
        <v>404</v>
      </c>
      <c r="D13" s="105">
        <v>6</v>
      </c>
      <c r="E13" s="1025">
        <f t="shared" si="0"/>
        <v>0.49707992304466386</v>
      </c>
      <c r="F13" s="106" t="s">
        <v>166</v>
      </c>
      <c r="G13" s="107">
        <v>430</v>
      </c>
      <c r="H13" s="271">
        <v>9</v>
      </c>
      <c r="I13" s="271">
        <v>15</v>
      </c>
      <c r="J13" s="148">
        <v>30</v>
      </c>
      <c r="K13" s="148">
        <f t="shared" si="1"/>
        <v>15</v>
      </c>
      <c r="L13" s="1433">
        <f t="shared" si="2"/>
        <v>3870</v>
      </c>
      <c r="M13" s="148">
        <v>0.8</v>
      </c>
      <c r="N13" s="147">
        <f t="shared" si="10"/>
        <v>344</v>
      </c>
      <c r="O13" s="147">
        <f t="shared" si="3"/>
        <v>6450</v>
      </c>
      <c r="P13" s="147">
        <f t="shared" si="4"/>
        <v>6450</v>
      </c>
      <c r="Q13" s="147">
        <f t="shared" si="5"/>
        <v>12900</v>
      </c>
      <c r="R13" s="147">
        <v>0</v>
      </c>
      <c r="S13" s="147">
        <f t="shared" si="6"/>
        <v>13244</v>
      </c>
      <c r="T13" s="147">
        <f t="shared" si="7"/>
        <v>6794</v>
      </c>
      <c r="U13" s="147">
        <v>61920</v>
      </c>
      <c r="V13" s="268">
        <f t="shared" si="13"/>
        <v>6302.411873840445</v>
      </c>
      <c r="W13" s="268">
        <f t="shared" si="14"/>
        <v>12285.714285714284</v>
      </c>
      <c r="X13" s="268">
        <f t="shared" si="11"/>
        <v>57439.703153988863</v>
      </c>
      <c r="Y13" s="147">
        <f>IF(L13=0,0,(HLOOKUP(F13,GasAvoidedCosts!$C$6:$N$36,D13+1,FALSE)))</f>
        <v>1.9912190602819073</v>
      </c>
      <c r="Z13" s="147">
        <f t="shared" si="8"/>
        <v>7706.0177632909817</v>
      </c>
      <c r="AA13" s="91">
        <f t="shared" si="9"/>
        <v>5.302558679313476</v>
      </c>
      <c r="AB13" s="91">
        <f t="shared" si="12"/>
        <v>1.2227093242313334</v>
      </c>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40"/>
      <c r="EG13" s="340"/>
      <c r="EH13" s="340"/>
      <c r="EI13" s="340"/>
      <c r="EJ13" s="340"/>
      <c r="EK13" s="340"/>
      <c r="EL13" s="340"/>
      <c r="EM13" s="340"/>
      <c r="EN13" s="340"/>
      <c r="EO13" s="340"/>
      <c r="EP13" s="340"/>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c r="FP13" s="340"/>
      <c r="FQ13" s="340"/>
      <c r="FR13" s="340"/>
      <c r="FS13" s="340"/>
      <c r="FT13" s="340"/>
      <c r="FU13" s="340"/>
      <c r="FV13" s="340"/>
      <c r="FW13" s="340"/>
      <c r="FX13" s="340"/>
      <c r="FY13" s="340"/>
      <c r="FZ13" s="340"/>
      <c r="GA13" s="340"/>
      <c r="GB13" s="340"/>
      <c r="GC13" s="340"/>
      <c r="GD13" s="340"/>
      <c r="GE13" s="340"/>
      <c r="GF13" s="340"/>
      <c r="GG13" s="340"/>
      <c r="GH13" s="340"/>
      <c r="GI13" s="340"/>
      <c r="GJ13" s="340"/>
      <c r="GK13" s="340"/>
      <c r="GL13" s="340"/>
      <c r="GM13" s="340"/>
      <c r="GN13" s="340"/>
      <c r="GO13" s="340"/>
      <c r="GP13" s="340"/>
      <c r="GQ13" s="340"/>
      <c r="GR13" s="340"/>
      <c r="GS13" s="340"/>
      <c r="GT13" s="340"/>
      <c r="GU13" s="340"/>
      <c r="GV13" s="340"/>
      <c r="GW13" s="340"/>
      <c r="GX13" s="340"/>
      <c r="GY13" s="340"/>
      <c r="GZ13" s="340"/>
      <c r="HA13" s="340"/>
      <c r="HB13" s="340"/>
      <c r="HC13" s="340"/>
      <c r="HD13" s="340"/>
      <c r="HE13" s="340"/>
      <c r="HF13" s="340"/>
      <c r="HG13" s="340"/>
      <c r="HH13" s="340"/>
      <c r="HI13" s="340"/>
      <c r="HJ13" s="340"/>
      <c r="HK13" s="340"/>
      <c r="HL13" s="340"/>
      <c r="HM13" s="340"/>
      <c r="HN13" s="340"/>
      <c r="HO13" s="340"/>
      <c r="HP13" s="340"/>
      <c r="HQ13" s="340"/>
      <c r="HR13" s="340"/>
      <c r="HS13" s="340"/>
      <c r="HT13" s="340"/>
      <c r="HU13" s="340"/>
      <c r="HV13" s="340"/>
      <c r="HW13" s="340"/>
      <c r="HX13" s="340"/>
      <c r="HY13" s="340"/>
      <c r="HZ13" s="340"/>
      <c r="IA13" s="340"/>
      <c r="IB13" s="340"/>
      <c r="IC13" s="340"/>
      <c r="ID13" s="340"/>
      <c r="IE13" s="340"/>
      <c r="IF13" s="340"/>
      <c r="IG13" s="340"/>
      <c r="IH13" s="340"/>
      <c r="II13" s="340"/>
      <c r="IJ13" s="340"/>
      <c r="IK13" s="340"/>
      <c r="IL13" s="340"/>
      <c r="IM13" s="340"/>
      <c r="IN13" s="340"/>
      <c r="IO13" s="340"/>
      <c r="IP13" s="340"/>
      <c r="IQ13" s="340"/>
      <c r="IR13" s="340"/>
      <c r="IS13" s="340"/>
      <c r="IT13" s="340"/>
      <c r="IU13" s="340"/>
      <c r="IV13" s="340"/>
      <c r="IW13" s="340"/>
      <c r="IX13" s="340"/>
      <c r="IY13" s="340"/>
      <c r="IZ13" s="340"/>
      <c r="JA13" s="340"/>
      <c r="JB13" s="340"/>
      <c r="JC13" s="340"/>
      <c r="JD13" s="340"/>
      <c r="JE13" s="340"/>
      <c r="JF13" s="340"/>
      <c r="JG13" s="340"/>
      <c r="JH13" s="340"/>
      <c r="JI13" s="340"/>
      <c r="JJ13" s="340"/>
      <c r="JK13" s="340"/>
      <c r="JL13" s="340"/>
      <c r="JM13" s="340"/>
      <c r="JN13" s="340"/>
      <c r="JO13" s="340"/>
      <c r="JP13" s="340"/>
      <c r="JQ13" s="340"/>
      <c r="JR13" s="340"/>
      <c r="JS13" s="340"/>
      <c r="JT13" s="340"/>
      <c r="JU13" s="340"/>
      <c r="JV13" s="340"/>
      <c r="JW13" s="340"/>
      <c r="JX13" s="340"/>
      <c r="JY13" s="340"/>
      <c r="JZ13" s="340"/>
      <c r="KA13" s="340"/>
      <c r="KB13" s="340"/>
      <c r="KC13" s="340"/>
      <c r="KD13" s="340"/>
      <c r="KE13" s="340"/>
      <c r="KF13" s="340"/>
      <c r="KG13" s="340"/>
      <c r="KH13" s="340"/>
      <c r="KI13" s="340"/>
      <c r="KJ13" s="340"/>
      <c r="KK13" s="340"/>
      <c r="KL13" s="340"/>
    </row>
    <row r="14" spans="1:298" s="134" customFormat="1" ht="15.75" thickBot="1">
      <c r="A14" s="351"/>
      <c r="B14" s="112">
        <v>218</v>
      </c>
      <c r="C14" s="194" t="s">
        <v>405</v>
      </c>
      <c r="D14" s="116">
        <v>6</v>
      </c>
      <c r="E14" s="1026">
        <f t="shared" si="0"/>
        <v>0.71800433328673674</v>
      </c>
      <c r="F14" s="122" t="s">
        <v>166</v>
      </c>
      <c r="G14" s="123">
        <v>430</v>
      </c>
      <c r="H14" s="272">
        <v>13</v>
      </c>
      <c r="I14" s="272">
        <v>25</v>
      </c>
      <c r="J14" s="132">
        <v>30</v>
      </c>
      <c r="K14" s="132">
        <f t="shared" si="1"/>
        <v>5</v>
      </c>
      <c r="L14" s="1434">
        <f t="shared" si="2"/>
        <v>5590</v>
      </c>
      <c r="M14" s="132">
        <v>0.8</v>
      </c>
      <c r="N14" s="127">
        <f t="shared" si="10"/>
        <v>344</v>
      </c>
      <c r="O14" s="127">
        <f t="shared" si="3"/>
        <v>10750</v>
      </c>
      <c r="P14" s="127">
        <f t="shared" si="4"/>
        <v>2150</v>
      </c>
      <c r="Q14" s="127">
        <f t="shared" si="5"/>
        <v>12900</v>
      </c>
      <c r="R14" s="127">
        <v>0</v>
      </c>
      <c r="S14" s="127">
        <f t="shared" si="6"/>
        <v>13244</v>
      </c>
      <c r="T14" s="127">
        <f t="shared" si="7"/>
        <v>11094</v>
      </c>
      <c r="U14" s="127">
        <v>83850</v>
      </c>
      <c r="V14" s="268">
        <f t="shared" si="13"/>
        <v>10291.280148423006</v>
      </c>
      <c r="W14" s="268">
        <f t="shared" si="14"/>
        <v>12285.714285714284</v>
      </c>
      <c r="X14" s="268">
        <f t="shared" si="11"/>
        <v>77782.931354359927</v>
      </c>
      <c r="Y14" s="127">
        <f>IF(L14=0,0,(HLOOKUP(F14,GasAvoidedCosts!$C$6:$N$36,D14+1,FALSE)))</f>
        <v>1.9912190602819073</v>
      </c>
      <c r="Z14" s="127">
        <f t="shared" si="8"/>
        <v>11130.914546975862</v>
      </c>
      <c r="AA14" s="133">
        <f t="shared" si="9"/>
        <v>7.2371735035971003</v>
      </c>
      <c r="AB14" s="95">
        <f t="shared" si="12"/>
        <v>1.0815869732864594</v>
      </c>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40"/>
      <c r="EG14" s="340"/>
      <c r="EH14" s="340"/>
      <c r="EI14" s="340"/>
      <c r="EJ14" s="340"/>
      <c r="EK14" s="340"/>
      <c r="EL14" s="340"/>
      <c r="EM14" s="340"/>
      <c r="EN14" s="340"/>
      <c r="EO14" s="340"/>
      <c r="EP14" s="340"/>
      <c r="EQ14" s="340"/>
      <c r="ER14" s="340"/>
      <c r="ES14" s="340"/>
      <c r="ET14" s="340"/>
      <c r="EU14" s="340"/>
      <c r="EV14" s="340"/>
      <c r="EW14" s="340"/>
      <c r="EX14" s="340"/>
      <c r="EY14" s="340"/>
      <c r="EZ14" s="340"/>
      <c r="FA14" s="340"/>
      <c r="FB14" s="340"/>
      <c r="FC14" s="340"/>
      <c r="FD14" s="340"/>
      <c r="FE14" s="340"/>
      <c r="FF14" s="340"/>
      <c r="FG14" s="340"/>
      <c r="FH14" s="340"/>
      <c r="FI14" s="340"/>
      <c r="FJ14" s="340"/>
      <c r="FK14" s="340"/>
      <c r="FL14" s="340"/>
      <c r="FM14" s="340"/>
      <c r="FN14" s="340"/>
      <c r="FO14" s="340"/>
      <c r="FP14" s="340"/>
      <c r="FQ14" s="340"/>
      <c r="FR14" s="340"/>
      <c r="FS14" s="340"/>
      <c r="FT14" s="340"/>
      <c r="FU14" s="340"/>
      <c r="FV14" s="340"/>
      <c r="FW14" s="340"/>
      <c r="FX14" s="340"/>
      <c r="FY14" s="340"/>
      <c r="FZ14" s="340"/>
      <c r="GA14" s="340"/>
      <c r="GB14" s="340"/>
      <c r="GC14" s="340"/>
      <c r="GD14" s="340"/>
      <c r="GE14" s="340"/>
      <c r="GF14" s="340"/>
      <c r="GG14" s="340"/>
      <c r="GH14" s="340"/>
      <c r="GI14" s="340"/>
      <c r="GJ14" s="340"/>
      <c r="GK14" s="340"/>
      <c r="GL14" s="340"/>
      <c r="GM14" s="340"/>
      <c r="GN14" s="340"/>
      <c r="GO14" s="340"/>
      <c r="GP14" s="340"/>
      <c r="GQ14" s="340"/>
      <c r="GR14" s="340"/>
      <c r="GS14" s="340"/>
      <c r="GT14" s="340"/>
      <c r="GU14" s="340"/>
      <c r="GV14" s="340"/>
      <c r="GW14" s="340"/>
      <c r="GX14" s="340"/>
      <c r="GY14" s="340"/>
      <c r="GZ14" s="340"/>
      <c r="HA14" s="340"/>
      <c r="HB14" s="340"/>
      <c r="HC14" s="340"/>
      <c r="HD14" s="340"/>
      <c r="HE14" s="340"/>
      <c r="HF14" s="340"/>
      <c r="HG14" s="340"/>
      <c r="HH14" s="340"/>
      <c r="HI14" s="340"/>
      <c r="HJ14" s="340"/>
      <c r="HK14" s="340"/>
      <c r="HL14" s="340"/>
      <c r="HM14" s="340"/>
      <c r="HN14" s="340"/>
      <c r="HO14" s="340"/>
      <c r="HP14" s="340"/>
      <c r="HQ14" s="340"/>
      <c r="HR14" s="340"/>
      <c r="HS14" s="340"/>
      <c r="HT14" s="340"/>
      <c r="HU14" s="340"/>
      <c r="HV14" s="340"/>
      <c r="HW14" s="340"/>
      <c r="HX14" s="340"/>
      <c r="HY14" s="340"/>
      <c r="HZ14" s="340"/>
      <c r="IA14" s="340"/>
      <c r="IB14" s="340"/>
      <c r="IC14" s="340"/>
      <c r="ID14" s="340"/>
      <c r="IE14" s="340"/>
      <c r="IF14" s="340"/>
      <c r="IG14" s="340"/>
      <c r="IH14" s="340"/>
      <c r="II14" s="340"/>
      <c r="IJ14" s="340"/>
      <c r="IK14" s="340"/>
      <c r="IL14" s="340"/>
      <c r="IM14" s="340"/>
      <c r="IN14" s="340"/>
      <c r="IO14" s="340"/>
      <c r="IP14" s="340"/>
      <c r="IQ14" s="340"/>
      <c r="IR14" s="340"/>
      <c r="IS14" s="340"/>
      <c r="IT14" s="340"/>
      <c r="IU14" s="340"/>
      <c r="IV14" s="340"/>
      <c r="IW14" s="340"/>
      <c r="IX14" s="340"/>
      <c r="IY14" s="340"/>
      <c r="IZ14" s="340"/>
      <c r="JA14" s="340"/>
      <c r="JB14" s="340"/>
      <c r="JC14" s="340"/>
      <c r="JD14" s="340"/>
      <c r="JE14" s="340"/>
      <c r="JF14" s="340"/>
      <c r="JG14" s="340"/>
      <c r="JH14" s="340"/>
      <c r="JI14" s="340"/>
      <c r="JJ14" s="340"/>
      <c r="JK14" s="340"/>
      <c r="JL14" s="340"/>
      <c r="JM14" s="340"/>
      <c r="JN14" s="340"/>
      <c r="JO14" s="340"/>
      <c r="JP14" s="340"/>
      <c r="JQ14" s="340"/>
      <c r="JR14" s="340"/>
      <c r="JS14" s="340"/>
      <c r="JT14" s="340"/>
      <c r="JU14" s="340"/>
      <c r="JV14" s="340"/>
      <c r="JW14" s="340"/>
      <c r="JX14" s="340"/>
      <c r="JY14" s="340"/>
      <c r="JZ14" s="340"/>
      <c r="KA14" s="340"/>
      <c r="KB14" s="340"/>
      <c r="KC14" s="340"/>
      <c r="KD14" s="340"/>
      <c r="KE14" s="340"/>
      <c r="KF14" s="340"/>
      <c r="KG14" s="340"/>
      <c r="KH14" s="340"/>
      <c r="KI14" s="340"/>
      <c r="KJ14" s="340"/>
      <c r="KK14" s="340"/>
      <c r="KL14" s="340"/>
    </row>
    <row r="15" spans="1:298" s="100" customFormat="1" thickBot="1">
      <c r="A15" s="99"/>
      <c r="B15" s="1019"/>
      <c r="C15" s="1020" t="s">
        <v>580</v>
      </c>
      <c r="D15" s="1020"/>
      <c r="E15" s="1020">
        <f>SUM(E5:E14)</f>
        <v>13.213980276502314</v>
      </c>
      <c r="F15" s="1020"/>
      <c r="G15" s="1020"/>
      <c r="H15" s="1020"/>
      <c r="I15" s="1020"/>
      <c r="J15" s="1020"/>
      <c r="K15" s="1020"/>
      <c r="L15" s="1020">
        <f>SUM(L5:L14)</f>
        <v>46712.80999999999</v>
      </c>
      <c r="M15" s="1020"/>
      <c r="N15" s="1021">
        <f>SUM(N5:N14)</f>
        <v>74759.905930000008</v>
      </c>
      <c r="O15" s="1123">
        <f>SUM(O5:O14)</f>
        <v>242206</v>
      </c>
      <c r="P15" s="1022">
        <f>SUM(P5:P14)</f>
        <v>22944.080000000013</v>
      </c>
      <c r="Q15" s="1022">
        <f>SUM(Q5:Q14)</f>
        <v>265150.08000000002</v>
      </c>
      <c r="R15" s="1022">
        <f>SUM(R5:R14)</f>
        <v>0</v>
      </c>
      <c r="S15" s="1022">
        <f>N15+O15+P15</f>
        <v>339909.98593000002</v>
      </c>
      <c r="T15" s="1022">
        <f>N15+O15</f>
        <v>316965.90593000001</v>
      </c>
      <c r="U15" s="1022">
        <f>SUM(U5:U14)</f>
        <v>145770</v>
      </c>
      <c r="V15" s="1022">
        <f>SUM(V5:V14)</f>
        <v>294031.45262523193</v>
      </c>
      <c r="W15" s="1022">
        <f>SUM(W5:W14)</f>
        <v>315315.38583487942</v>
      </c>
      <c r="X15" s="1022">
        <f>SUM(X5:X14)</f>
        <v>135222.6345083488</v>
      </c>
      <c r="Y15" s="1022"/>
      <c r="Z15" s="1022">
        <f>SUM(Z5:Z14)</f>
        <v>205575.54650336833</v>
      </c>
      <c r="AA15" s="1023">
        <f t="shared" si="9"/>
        <v>1.0808168466291785</v>
      </c>
      <c r="AB15" s="1024">
        <f t="shared" si="12"/>
        <v>0.69916175520648072</v>
      </c>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row>
    <row r="17" spans="19:28" s="97" customFormat="1">
      <c r="S17" s="1018"/>
      <c r="T17" s="1018"/>
      <c r="U17" s="1018"/>
      <c r="V17" s="1018"/>
      <c r="W17" s="1018"/>
      <c r="X17" s="1018"/>
      <c r="Y17" s="1018"/>
      <c r="Z17" s="1018"/>
      <c r="AA17" s="98"/>
      <c r="AB17" s="98"/>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F1">
      <selection activeCell="L29" sqref="L29"/>
      <pageMargins left="0.7" right="0.7" top="0.75" bottom="0.75" header="0.3" footer="0.3"/>
      <pageSetup paperSize="3" scale="60" orientation="landscape" r:id="rId2"/>
    </customSheetView>
  </customSheetViews>
  <mergeCells count="2">
    <mergeCell ref="N3:S3"/>
    <mergeCell ref="W3:Y3"/>
  </mergeCells>
  <dataValidations count="5">
    <dataValidation type="list" allowBlank="1" showInputMessage="1" showErrorMessage="1" sqref="F5:F14">
      <formula1>INDIRECT($F5&amp;"Gas")</formula1>
    </dataValidation>
    <dataValidation type="decimal" operator="greaterThan" allowBlank="1" showInputMessage="1" showErrorMessage="1" errorTitle="Measure Life" error="Measure Life must be greater than zero." sqref="D5:D14">
      <formula1>0</formula1>
    </dataValidation>
    <dataValidation type="decimal" operator="greaterThanOrEqual" allowBlank="1" errorTitle="Units Offered" error="Number of units must be greater than zero." sqref="G5:G14">
      <formula1>0</formula1>
    </dataValidation>
    <dataValidation allowBlank="1" showErrorMessage="1" sqref="J5:J14"/>
    <dataValidation type="decimal" operator="greaterThan" allowBlank="1" showInputMessage="1" showErrorMessage="1" errorTitle="Overhead" error="Overhead must be greater than zero." sqref="M5:M14">
      <formula1>0</formula1>
    </dataValidation>
  </dataValidations>
  <hyperlinks>
    <hyperlink ref="A1" location="'Gas CE'!A1" display="Rtn to Summary"/>
  </hyperlinks>
  <pageMargins left="0.47" right="0.24" top="0.75" bottom="0.75" header="0.3" footer="0.3"/>
  <pageSetup paperSize="3" scale="45" orientation="landscape" r:id="rId3"/>
</worksheet>
</file>

<file path=xl/worksheets/sheet37.xml><?xml version="1.0" encoding="utf-8"?>
<worksheet xmlns="http://schemas.openxmlformats.org/spreadsheetml/2006/main" xmlns:r="http://schemas.openxmlformats.org/officeDocument/2006/relationships">
  <sheetPr>
    <tabColor theme="4"/>
  </sheetPr>
  <dimension ref="A1:BQ15"/>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0.85546875" style="98" customWidth="1"/>
    <col min="3" max="3" width="32.85546875" style="98" customWidth="1"/>
    <col min="4" max="4" width="12.42578125" style="98" customWidth="1"/>
    <col min="5" max="5" width="13.28515625" style="98" customWidth="1"/>
    <col min="6" max="6" width="24.85546875" style="98" customWidth="1"/>
    <col min="7" max="7" width="11.42578125" style="98" customWidth="1"/>
    <col min="8" max="8" width="14.28515625" style="98" customWidth="1"/>
    <col min="9" max="9" width="14.85546875" style="98" customWidth="1"/>
    <col min="10" max="10" width="16.28515625" style="98" customWidth="1"/>
    <col min="11" max="11" width="13" style="98" customWidth="1"/>
    <col min="12" max="12" width="14.7109375" style="98" customWidth="1"/>
    <col min="13" max="13" width="16.42578125" style="98" customWidth="1"/>
    <col min="14" max="15" width="14.7109375" style="98" customWidth="1"/>
    <col min="16" max="16" width="16.85546875" style="98" customWidth="1"/>
    <col min="17" max="20" width="14.7109375" style="98" customWidth="1"/>
    <col min="21" max="24" width="14.140625" style="98" customWidth="1"/>
    <col min="25" max="26" width="18.28515625" style="98" customWidth="1"/>
    <col min="27" max="27" width="12" style="98" customWidth="1"/>
    <col min="28" max="28" width="13" style="97" customWidth="1"/>
    <col min="29" max="29" width="10.85546875" style="97" customWidth="1"/>
    <col min="30" max="69" width="9.140625" style="97"/>
    <col min="70" max="16384" width="9.140625" style="98"/>
  </cols>
  <sheetData>
    <row r="1" spans="1:69" ht="26.25">
      <c r="A1" s="1454" t="s">
        <v>680</v>
      </c>
      <c r="B1" t="s">
        <v>565</v>
      </c>
    </row>
    <row r="2" spans="1:69">
      <c r="B2" s="832" t="s">
        <v>605</v>
      </c>
      <c r="C2" s="833">
        <v>7.8E-2</v>
      </c>
    </row>
    <row r="3" spans="1:69" s="341" customFormat="1">
      <c r="A3" s="340"/>
      <c r="C3" s="607"/>
      <c r="D3" s="338"/>
      <c r="E3" s="338"/>
      <c r="F3" s="338"/>
      <c r="G3" s="338"/>
      <c r="H3" s="338"/>
      <c r="I3" s="338"/>
      <c r="J3" s="338"/>
      <c r="K3" s="338"/>
      <c r="L3" s="338"/>
      <c r="M3" s="338"/>
      <c r="N3" s="1474"/>
      <c r="O3" s="1475"/>
      <c r="P3" s="1475"/>
      <c r="Q3" s="1475"/>
      <c r="R3" s="1475"/>
      <c r="S3" s="1475"/>
      <c r="T3" s="837"/>
      <c r="U3" s="339"/>
      <c r="V3" s="339"/>
      <c r="W3" s="1474"/>
      <c r="X3" s="1474"/>
      <c r="Y3" s="1474"/>
      <c r="Z3" s="836"/>
      <c r="AA3" s="608"/>
      <c r="AB3" s="463"/>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69" ht="60">
      <c r="B4" s="1105" t="s">
        <v>2</v>
      </c>
      <c r="C4" s="1106" t="s">
        <v>558</v>
      </c>
      <c r="D4" s="1107" t="s">
        <v>1</v>
      </c>
      <c r="E4" s="1107" t="s">
        <v>140</v>
      </c>
      <c r="F4" s="1108" t="s">
        <v>507</v>
      </c>
      <c r="G4" s="1108" t="s">
        <v>43</v>
      </c>
      <c r="H4" s="1108" t="s">
        <v>562</v>
      </c>
      <c r="I4" s="1108" t="s">
        <v>48</v>
      </c>
      <c r="J4" s="1108" t="s">
        <v>563</v>
      </c>
      <c r="K4" s="1108" t="s">
        <v>49</v>
      </c>
      <c r="L4" s="1107" t="s">
        <v>167</v>
      </c>
      <c r="M4" s="1107" t="s">
        <v>549</v>
      </c>
      <c r="N4" s="1109" t="s">
        <v>564</v>
      </c>
      <c r="O4" s="1109" t="s">
        <v>46</v>
      </c>
      <c r="P4" s="1109" t="s">
        <v>47</v>
      </c>
      <c r="Q4" s="1109" t="s">
        <v>51</v>
      </c>
      <c r="R4" s="1109" t="s">
        <v>9</v>
      </c>
      <c r="S4" s="1109" t="s">
        <v>5</v>
      </c>
      <c r="T4" s="1109" t="s">
        <v>561</v>
      </c>
      <c r="U4" s="1109" t="s">
        <v>7</v>
      </c>
      <c r="V4" s="1109" t="s">
        <v>409</v>
      </c>
      <c r="W4" s="1109" t="s">
        <v>10</v>
      </c>
      <c r="X4" s="1109" t="s">
        <v>11</v>
      </c>
      <c r="Y4" s="1110" t="s">
        <v>560</v>
      </c>
      <c r="Z4" s="1110" t="s">
        <v>168</v>
      </c>
      <c r="AA4" s="1108" t="s">
        <v>6</v>
      </c>
      <c r="AB4" s="1111" t="s">
        <v>169</v>
      </c>
    </row>
    <row r="5" spans="1:69" s="234" customFormat="1">
      <c r="A5" s="97"/>
      <c r="B5" s="359"/>
      <c r="C5" s="360"/>
      <c r="D5" s="242"/>
      <c r="E5" s="242"/>
      <c r="F5" s="361"/>
      <c r="G5" s="361"/>
      <c r="H5" s="361"/>
      <c r="I5" s="361"/>
      <c r="J5" s="361"/>
      <c r="K5" s="361"/>
      <c r="L5" s="242"/>
      <c r="M5" s="242"/>
      <c r="N5" s="1117"/>
      <c r="O5" s="1118"/>
      <c r="P5" s="1118"/>
      <c r="Q5" s="1117"/>
      <c r="R5" s="1117"/>
      <c r="S5" s="1117"/>
      <c r="T5" s="1117"/>
      <c r="U5" s="1117"/>
      <c r="V5" s="1117"/>
      <c r="W5" s="1117"/>
      <c r="X5" s="1117"/>
      <c r="Y5" s="1117"/>
      <c r="Z5" s="1117"/>
      <c r="AA5" s="361"/>
      <c r="AB5" s="1119"/>
    </row>
    <row r="6" spans="1:69" s="1114" customFormat="1">
      <c r="B6" s="635" t="s">
        <v>187</v>
      </c>
      <c r="C6" s="937" t="s">
        <v>550</v>
      </c>
      <c r="D6" s="938">
        <v>17</v>
      </c>
      <c r="E6" s="1112">
        <f>(L6/$L$11)*D6</f>
        <v>0.69800862245945383</v>
      </c>
      <c r="F6" s="940" t="s">
        <v>41</v>
      </c>
      <c r="G6" s="653">
        <v>1</v>
      </c>
      <c r="H6" s="941">
        <v>20000</v>
      </c>
      <c r="I6" s="1285">
        <v>95000</v>
      </c>
      <c r="J6" s="1285">
        <v>118750</v>
      </c>
      <c r="K6" s="1393">
        <f>IF(J6&gt;I6,J6-I6,0)</f>
        <v>23750</v>
      </c>
      <c r="L6" s="941">
        <f>H6*G6</f>
        <v>20000</v>
      </c>
      <c r="M6" s="1285">
        <v>51258.144523826399</v>
      </c>
      <c r="N6" s="1393">
        <f>M6*G6</f>
        <v>51258.144523826399</v>
      </c>
      <c r="O6" s="1393">
        <f>I6*G6</f>
        <v>95000</v>
      </c>
      <c r="P6" s="1393">
        <f>K6*G6</f>
        <v>23750</v>
      </c>
      <c r="Q6" s="1393">
        <f>O6+P6</f>
        <v>118750</v>
      </c>
      <c r="R6" s="641">
        <v>0</v>
      </c>
      <c r="S6" s="1393">
        <f>N6+Q6+R6</f>
        <v>170008.1445238264</v>
      </c>
      <c r="T6" s="1393">
        <f>O6+N6</f>
        <v>146258.1445238264</v>
      </c>
      <c r="U6" s="1393"/>
      <c r="V6" s="1393">
        <f>T6/(1+$C$2)^1</f>
        <v>135675.45874195397</v>
      </c>
      <c r="W6" s="1393">
        <f>S6/(1+$C$2)^1</f>
        <v>157706.99863063672</v>
      </c>
      <c r="X6" s="1113">
        <f>U6/(1+$C$2)^1</f>
        <v>0</v>
      </c>
      <c r="Y6" s="1113">
        <f>IF(L6=0,0,(HLOOKUP(F6,GasAvoidedCosts!$C$6:$N$36,D6+1,FALSE)))</f>
        <v>5.4707036054807601</v>
      </c>
      <c r="Z6" s="1393">
        <f>Y6*L6</f>
        <v>109414.0721096152</v>
      </c>
      <c r="AA6" s="642">
        <f t="shared" ref="AA6:AA11" si="0">(Z6+X6)/W6</f>
        <v>0.69378070129831282</v>
      </c>
      <c r="AB6" s="644">
        <f t="shared" ref="AB6:AB11" si="1">(Z6)/V6</f>
        <v>0.80643966951837431</v>
      </c>
    </row>
    <row r="7" spans="1:69" s="1114" customFormat="1">
      <c r="B7" s="635" t="s">
        <v>187</v>
      </c>
      <c r="C7" s="937" t="s">
        <v>551</v>
      </c>
      <c r="D7" s="938">
        <v>5</v>
      </c>
      <c r="E7" s="1112">
        <f>(L7/$L$11)*D7</f>
        <v>0.20529665366454525</v>
      </c>
      <c r="F7" s="940" t="s">
        <v>164</v>
      </c>
      <c r="G7" s="653">
        <v>1</v>
      </c>
      <c r="H7" s="941">
        <v>20000</v>
      </c>
      <c r="I7" s="1285">
        <v>12000</v>
      </c>
      <c r="J7" s="1285">
        <v>40000</v>
      </c>
      <c r="K7" s="1393">
        <f>IF(J7&gt;I7,J7-I7,0)</f>
        <v>28000</v>
      </c>
      <c r="L7" s="941">
        <f>H7*G7</f>
        <v>20000</v>
      </c>
      <c r="M7" s="1285">
        <v>45155.984461466112</v>
      </c>
      <c r="N7" s="1393">
        <f>M7*G7</f>
        <v>45155.984461466112</v>
      </c>
      <c r="O7" s="1393">
        <f>I7*G7</f>
        <v>12000</v>
      </c>
      <c r="P7" s="1393">
        <f>K7*G7</f>
        <v>28000</v>
      </c>
      <c r="Q7" s="1393">
        <f>O7+P7</f>
        <v>40000</v>
      </c>
      <c r="R7" s="641">
        <v>0</v>
      </c>
      <c r="S7" s="1393">
        <f>N7+Q7+R7</f>
        <v>85155.984461466112</v>
      </c>
      <c r="T7" s="1393">
        <f>O7+N7</f>
        <v>57155.984461466112</v>
      </c>
      <c r="U7" s="1393"/>
      <c r="V7" s="1393">
        <f>T7/(1+$C$2)^1</f>
        <v>53020.393749040915</v>
      </c>
      <c r="W7" s="1393">
        <f>S7/(1+$C$2)^1</f>
        <v>78994.419723066894</v>
      </c>
      <c r="X7" s="1113">
        <f>U7/(1+$C$2)^1</f>
        <v>0</v>
      </c>
      <c r="Y7" s="1113">
        <f>IF(L7=0,0,(HLOOKUP(F7,GasAvoidedCosts!$C$6:$N$36,D7+1,FALSE)))</f>
        <v>2.3544172920904916</v>
      </c>
      <c r="Z7" s="1393">
        <f>Y7*L7</f>
        <v>47088.345841809831</v>
      </c>
      <c r="AA7" s="642">
        <f t="shared" si="0"/>
        <v>0.59609711682026223</v>
      </c>
      <c r="AB7" s="644">
        <f t="shared" si="1"/>
        <v>0.88811761875422912</v>
      </c>
    </row>
    <row r="8" spans="1:69" s="1114" customFormat="1">
      <c r="B8" s="635" t="s">
        <v>187</v>
      </c>
      <c r="C8" s="937" t="s">
        <v>552</v>
      </c>
      <c r="D8" s="938">
        <v>17</v>
      </c>
      <c r="E8" s="1112">
        <f>(L8/$L$11)*D8</f>
        <v>9.3323752822829</v>
      </c>
      <c r="F8" s="940" t="s">
        <v>164</v>
      </c>
      <c r="G8" s="653">
        <v>1</v>
      </c>
      <c r="H8" s="941">
        <v>267400</v>
      </c>
      <c r="I8" s="1285">
        <v>1096340</v>
      </c>
      <c r="J8" s="1285">
        <v>1370425</v>
      </c>
      <c r="K8" s="1393">
        <f>IF(J8&gt;I8,J8-I8,0)</f>
        <v>274085</v>
      </c>
      <c r="L8" s="941">
        <f>H8*G8</f>
        <v>267400</v>
      </c>
      <c r="M8" s="1285">
        <v>628144.15249924303</v>
      </c>
      <c r="N8" s="1393">
        <f>M8*G8</f>
        <v>628144.15249924303</v>
      </c>
      <c r="O8" s="1393">
        <f>I8*G8</f>
        <v>1096340</v>
      </c>
      <c r="P8" s="1393">
        <f>K8*G8</f>
        <v>274085</v>
      </c>
      <c r="Q8" s="1393">
        <f>O8+P8</f>
        <v>1370425</v>
      </c>
      <c r="R8" s="1115">
        <v>0</v>
      </c>
      <c r="S8" s="1393">
        <f>N8+Q8+R8</f>
        <v>1998569.1524992432</v>
      </c>
      <c r="T8" s="1393">
        <f>O8+N8</f>
        <v>1724484.1524992432</v>
      </c>
      <c r="U8" s="1393"/>
      <c r="V8" s="1393">
        <f>T8/(1+$C$2)^1</f>
        <v>1599707.0060289823</v>
      </c>
      <c r="W8" s="1393">
        <f>S8/(1+$C$2)^1</f>
        <v>1853960.2527822291</v>
      </c>
      <c r="X8" s="1113">
        <f>U8/(1+$C$2)^1</f>
        <v>0</v>
      </c>
      <c r="Y8" s="1113">
        <f>IF(L8=0,0,(HLOOKUP(F8,GasAvoidedCosts!$C$6:$N$36,D8+1,FALSE)))</f>
        <v>7.9241831287383873</v>
      </c>
      <c r="Z8" s="1393">
        <f>Y8*L8</f>
        <v>2118926.5686246445</v>
      </c>
      <c r="AA8" s="642">
        <f t="shared" si="0"/>
        <v>1.1429190919518268</v>
      </c>
      <c r="AB8" s="644">
        <f t="shared" si="1"/>
        <v>1.3245716625849768</v>
      </c>
    </row>
    <row r="9" spans="1:69" s="1114" customFormat="1">
      <c r="B9" s="635" t="s">
        <v>187</v>
      </c>
      <c r="C9" s="937" t="s">
        <v>553</v>
      </c>
      <c r="D9" s="938">
        <v>17</v>
      </c>
      <c r="E9" s="1112">
        <f>(L9/$L$11)*D9</f>
        <v>3.4900431122972697</v>
      </c>
      <c r="F9" s="940" t="s">
        <v>41</v>
      </c>
      <c r="G9" s="653">
        <v>1</v>
      </c>
      <c r="H9" s="941">
        <v>100000</v>
      </c>
      <c r="I9" s="1285">
        <v>225000</v>
      </c>
      <c r="J9" s="1285">
        <v>300000</v>
      </c>
      <c r="K9" s="1393">
        <f>IF(J9&gt;I9,J9-I9,0)</f>
        <v>75000</v>
      </c>
      <c r="L9" s="941">
        <f>H9*G9</f>
        <v>100000</v>
      </c>
      <c r="M9" s="1285">
        <v>24408.640249441141</v>
      </c>
      <c r="N9" s="1393">
        <f>M9*G9</f>
        <v>24408.640249441141</v>
      </c>
      <c r="O9" s="1393">
        <f>I9*G9</f>
        <v>225000</v>
      </c>
      <c r="P9" s="1393">
        <f>K9*G9</f>
        <v>75000</v>
      </c>
      <c r="Q9" s="1393">
        <f>O9+P9</f>
        <v>300000</v>
      </c>
      <c r="R9" s="1115">
        <v>0</v>
      </c>
      <c r="S9" s="1393">
        <f>N9+Q9+R9</f>
        <v>324408.64024944114</v>
      </c>
      <c r="T9" s="1393">
        <f>O9+N9</f>
        <v>249408.64024944114</v>
      </c>
      <c r="U9" s="1393"/>
      <c r="V9" s="1393">
        <f>T9/(1+$C$2)^1</f>
        <v>231362.37499948157</v>
      </c>
      <c r="W9" s="1393">
        <f>S9/(1+$C$2)^1</f>
        <v>300935.6588584797</v>
      </c>
      <c r="X9" s="1113">
        <f>U9/(1+$C$2)^1</f>
        <v>0</v>
      </c>
      <c r="Y9" s="1113">
        <f>IF(L9=0,0,(HLOOKUP(F9,GasAvoidedCosts!$C$6:$N$36,D9+1,FALSE)))</f>
        <v>5.4707036054807601</v>
      </c>
      <c r="Z9" s="1393">
        <f>Y9*L9</f>
        <v>547070.36054807599</v>
      </c>
      <c r="AA9" s="642">
        <f t="shared" si="0"/>
        <v>1.8178980936431515</v>
      </c>
      <c r="AB9" s="644">
        <f t="shared" si="1"/>
        <v>2.3645606185936749</v>
      </c>
    </row>
    <row r="10" spans="1:69" s="1114" customFormat="1">
      <c r="B10" s="635" t="s">
        <v>187</v>
      </c>
      <c r="C10" s="937" t="s">
        <v>554</v>
      </c>
      <c r="D10" s="938">
        <v>17</v>
      </c>
      <c r="E10" s="1112">
        <f>(L10/$L$11)*D10</f>
        <v>2.7815643605009237</v>
      </c>
      <c r="F10" s="940" t="s">
        <v>41</v>
      </c>
      <c r="G10" s="653">
        <v>1</v>
      </c>
      <c r="H10" s="941">
        <v>79700</v>
      </c>
      <c r="I10" s="1285">
        <v>326770</v>
      </c>
      <c r="J10" s="1285">
        <v>408462.5</v>
      </c>
      <c r="K10" s="1393">
        <f>IF(J10&gt;I10,J10-I10,0)</f>
        <v>81692.5</v>
      </c>
      <c r="L10" s="941">
        <f>H10*G10</f>
        <v>79700</v>
      </c>
      <c r="M10" s="1285">
        <v>198253.07826602331</v>
      </c>
      <c r="N10" s="1393">
        <f>M10*G10</f>
        <v>198253.07826602331</v>
      </c>
      <c r="O10" s="1393">
        <f>I10*G10</f>
        <v>326770</v>
      </c>
      <c r="P10" s="1393">
        <f>K10*G10</f>
        <v>81692.5</v>
      </c>
      <c r="Q10" s="1393">
        <f>O10+P10</f>
        <v>408462.5</v>
      </c>
      <c r="R10" s="1115">
        <v>0</v>
      </c>
      <c r="S10" s="1393">
        <f>N10+Q10+R10</f>
        <v>606715.57826602331</v>
      </c>
      <c r="T10" s="1393">
        <f>O10+N10</f>
        <v>525023.07826602331</v>
      </c>
      <c r="U10" s="1393"/>
      <c r="V10" s="1393">
        <f>T10/(1+$C$2)^1</f>
        <v>487034.39542302716</v>
      </c>
      <c r="W10" s="1393">
        <f>S10/(1+$C$2)^1</f>
        <v>562815.93531170988</v>
      </c>
      <c r="X10" s="1113">
        <f>U10/(1+$C$2)^1</f>
        <v>0</v>
      </c>
      <c r="Y10" s="1113">
        <f>IF(L10=0,0,(HLOOKUP(F10,GasAvoidedCosts!$C$6:$N$36,D10+1,FALSE)))</f>
        <v>5.4707036054807601</v>
      </c>
      <c r="Z10" s="1393">
        <f>Y10*L10</f>
        <v>436015.07735681656</v>
      </c>
      <c r="AA10" s="642">
        <f t="shared" si="0"/>
        <v>0.77470279357910155</v>
      </c>
      <c r="AB10" s="644">
        <f t="shared" si="1"/>
        <v>0.89524493845676678</v>
      </c>
      <c r="AC10" s="1116"/>
    </row>
    <row r="11" spans="1:69" s="100" customFormat="1" ht="14.25">
      <c r="A11" s="99"/>
      <c r="B11" s="1100"/>
      <c r="C11" s="1101" t="s">
        <v>566</v>
      </c>
      <c r="D11" s="1101"/>
      <c r="E11" s="1102">
        <f>SUM(E6:E10)</f>
        <v>16.507288031205093</v>
      </c>
      <c r="F11" s="1101"/>
      <c r="G11" s="1101"/>
      <c r="H11" s="1101"/>
      <c r="I11" s="1101"/>
      <c r="J11" s="1101"/>
      <c r="K11" s="1101"/>
      <c r="L11" s="1101">
        <f t="shared" ref="L11:X11" si="2">SUM(L6:L10)</f>
        <v>487100</v>
      </c>
      <c r="M11" s="1103">
        <f t="shared" si="2"/>
        <v>947220</v>
      </c>
      <c r="N11" s="1103">
        <f t="shared" si="2"/>
        <v>947220</v>
      </c>
      <c r="O11" s="1103">
        <f t="shared" si="2"/>
        <v>1755110</v>
      </c>
      <c r="P11" s="1104">
        <f t="shared" si="2"/>
        <v>482527.5</v>
      </c>
      <c r="Q11" s="1104">
        <f t="shared" si="2"/>
        <v>2237637.5</v>
      </c>
      <c r="R11" s="1104">
        <f t="shared" si="2"/>
        <v>0</v>
      </c>
      <c r="S11" s="1104">
        <f t="shared" si="2"/>
        <v>3184857.5000000005</v>
      </c>
      <c r="T11" s="1104">
        <f t="shared" si="2"/>
        <v>2702330</v>
      </c>
      <c r="U11" s="1104">
        <f t="shared" si="2"/>
        <v>0</v>
      </c>
      <c r="V11" s="1104">
        <f t="shared" si="2"/>
        <v>2506799.6289424859</v>
      </c>
      <c r="W11" s="1104">
        <f t="shared" si="2"/>
        <v>2954413.2653061221</v>
      </c>
      <c r="X11" s="1104">
        <f t="shared" si="2"/>
        <v>0</v>
      </c>
      <c r="Y11" s="1104"/>
      <c r="Z11" s="1104">
        <f>SUM(Z6:Z10)</f>
        <v>3258514.4244809621</v>
      </c>
      <c r="AA11" s="1241">
        <f t="shared" si="0"/>
        <v>1.1029311514221523</v>
      </c>
      <c r="AB11" s="1242">
        <f t="shared" si="1"/>
        <v>1.2998703154649793</v>
      </c>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row>
    <row r="15" spans="1:69">
      <c r="N15" s="1037"/>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R1">
      <selection activeCell="I29" sqref="I29"/>
      <pageMargins left="0.7" right="0.7" top="0.75" bottom="0.75" header="0.3" footer="0.3"/>
      <pageSetup paperSize="3" scale="60" orientation="landscape" r:id="rId2"/>
    </customSheetView>
  </customSheetViews>
  <mergeCells count="2">
    <mergeCell ref="N3:S3"/>
    <mergeCell ref="W3:Y3"/>
  </mergeCells>
  <dataValidations count="5">
    <dataValidation type="list" allowBlank="1" showInputMessage="1" showErrorMessage="1" sqref="F6:F10">
      <formula1>INDIRECT($F6&amp;"Gas")</formula1>
    </dataValidation>
    <dataValidation type="decimal" operator="greaterThan" allowBlank="1" showInputMessage="1" showErrorMessage="1" errorTitle="Measure Life" error="Measure Life must be greater than zero." sqref="D6:D10">
      <formula1>0</formula1>
    </dataValidation>
    <dataValidation type="decimal" operator="greaterThanOrEqual" allowBlank="1" errorTitle="Units Offered" error="Number of units must be greater than zero." sqref="G6:G10">
      <formula1>0</formula1>
    </dataValidation>
    <dataValidation allowBlank="1" showErrorMessage="1" sqref="J6:J10"/>
    <dataValidation type="decimal" operator="greaterThan" allowBlank="1" showInputMessage="1" showErrorMessage="1" errorTitle="Overhead" error="Overhead must be greater than zero." sqref="M6:M10">
      <formula1>0</formula1>
    </dataValidation>
  </dataValidations>
  <hyperlinks>
    <hyperlink ref="A1" location="'Gas CE'!A1" display="Rtn to Summary"/>
  </hyperlinks>
  <pageMargins left="0.44" right="0.23" top="0.75" bottom="0.75" header="0.3" footer="0.3"/>
  <pageSetup paperSize="3" scale="45" orientation="landscape" r:id="rId3"/>
</worksheet>
</file>

<file path=xl/worksheets/sheet38.xml><?xml version="1.0" encoding="utf-8"?>
<worksheet xmlns="http://schemas.openxmlformats.org/spreadsheetml/2006/main" xmlns:r="http://schemas.openxmlformats.org/officeDocument/2006/relationships">
  <sheetPr>
    <tabColor theme="4" tint="-0.499984740745262"/>
  </sheetPr>
  <dimension ref="A1:BQ12"/>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83"/>
    <col min="2" max="2" width="12.85546875" style="84" customWidth="1"/>
    <col min="3" max="3" width="30.85546875" style="84" customWidth="1"/>
    <col min="4" max="4" width="11.85546875" style="84" customWidth="1"/>
    <col min="5" max="5" width="13.28515625" style="84" customWidth="1"/>
    <col min="6" max="6" width="23.5703125" style="84" customWidth="1"/>
    <col min="7" max="7" width="11.42578125" style="84" customWidth="1"/>
    <col min="8" max="8" width="13.28515625" style="84" customWidth="1"/>
    <col min="9" max="9" width="14.85546875" style="84" customWidth="1"/>
    <col min="10" max="10" width="16.28515625" style="84" customWidth="1"/>
    <col min="11" max="11" width="11.42578125" style="84" customWidth="1"/>
    <col min="12" max="12" width="14.7109375" style="84" customWidth="1"/>
    <col min="13" max="13" width="16.42578125" style="84" customWidth="1"/>
    <col min="14" max="15" width="14.7109375" style="84" customWidth="1"/>
    <col min="16" max="16" width="16.85546875" style="84" customWidth="1"/>
    <col min="17" max="20" width="14.7109375" style="84" customWidth="1"/>
    <col min="21" max="24" width="14.140625" style="84" customWidth="1"/>
    <col min="25" max="26" width="18.28515625" style="84" customWidth="1"/>
    <col min="27" max="27" width="12.7109375" style="84" customWidth="1"/>
    <col min="28" max="28" width="12.28515625" style="83" customWidth="1"/>
    <col min="29" max="29" width="10.85546875" style="83" customWidth="1"/>
    <col min="30" max="69" width="9.140625" style="83"/>
    <col min="70" max="16384" width="9.140625" style="84"/>
  </cols>
  <sheetData>
    <row r="1" spans="1:69" ht="26.25">
      <c r="A1" s="1454" t="s">
        <v>680</v>
      </c>
      <c r="B1" t="s">
        <v>567</v>
      </c>
    </row>
    <row r="2" spans="1:69">
      <c r="B2" s="832" t="s">
        <v>605</v>
      </c>
      <c r="C2" s="833">
        <v>7.8E-2</v>
      </c>
    </row>
    <row r="3" spans="1:69" s="899" customFormat="1" ht="15.75" thickBot="1">
      <c r="A3" s="901"/>
      <c r="D3" s="1120"/>
      <c r="E3" s="1120"/>
      <c r="F3" s="1120"/>
      <c r="G3" s="1120"/>
      <c r="H3" s="1120"/>
      <c r="I3" s="1120"/>
      <c r="J3" s="1120"/>
      <c r="K3" s="1120"/>
      <c r="L3" s="1120"/>
      <c r="M3" s="1120"/>
      <c r="N3" s="1489"/>
      <c r="O3" s="1491"/>
      <c r="P3" s="1491"/>
      <c r="Q3" s="1491"/>
      <c r="R3" s="1491"/>
      <c r="S3" s="1491"/>
      <c r="T3" s="1121"/>
      <c r="U3" s="1045"/>
      <c r="V3" s="1045"/>
      <c r="W3" s="1489"/>
      <c r="X3" s="1489"/>
      <c r="Y3" s="1489"/>
      <c r="Z3" s="1046"/>
      <c r="AA3" s="1126"/>
      <c r="AB3" s="358"/>
      <c r="AC3" s="110"/>
      <c r="AD3" s="901"/>
      <c r="AE3" s="901"/>
      <c r="AF3" s="901"/>
      <c r="AG3" s="901"/>
      <c r="AH3" s="901"/>
      <c r="AI3" s="901"/>
      <c r="AJ3" s="901"/>
      <c r="AK3" s="901"/>
      <c r="AL3" s="901"/>
      <c r="AM3" s="901"/>
      <c r="AN3" s="901"/>
      <c r="AO3" s="901"/>
      <c r="AP3" s="901"/>
      <c r="AQ3" s="901"/>
      <c r="AR3" s="901"/>
      <c r="AS3" s="901"/>
      <c r="AT3" s="901"/>
      <c r="AU3" s="901"/>
      <c r="AV3" s="901"/>
      <c r="AW3" s="901"/>
      <c r="AX3" s="901"/>
      <c r="AY3" s="901"/>
      <c r="AZ3" s="901"/>
      <c r="BA3" s="901"/>
      <c r="BB3" s="901"/>
      <c r="BC3" s="901"/>
      <c r="BD3" s="901"/>
      <c r="BE3" s="901"/>
      <c r="BF3" s="901"/>
      <c r="BG3" s="901"/>
      <c r="BH3" s="901"/>
      <c r="BI3" s="901"/>
      <c r="BJ3" s="901"/>
      <c r="BK3" s="901"/>
      <c r="BL3" s="901"/>
      <c r="BM3" s="901"/>
      <c r="BN3" s="901"/>
      <c r="BO3" s="901"/>
      <c r="BP3" s="901"/>
      <c r="BQ3" s="901"/>
    </row>
    <row r="4" spans="1:69" ht="60.75"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69" s="89" customFormat="1">
      <c r="A5" s="83"/>
      <c r="B5" s="101"/>
      <c r="C5" s="102"/>
      <c r="D5" s="103"/>
      <c r="E5" s="103"/>
      <c r="F5" s="85"/>
      <c r="G5" s="85"/>
      <c r="H5" s="85"/>
      <c r="I5" s="85"/>
      <c r="J5" s="85"/>
      <c r="K5" s="85"/>
      <c r="L5" s="103"/>
      <c r="M5" s="103"/>
      <c r="N5" s="86"/>
      <c r="O5" s="87"/>
      <c r="P5" s="87"/>
      <c r="Q5" s="86"/>
      <c r="R5" s="86"/>
      <c r="S5" s="86"/>
      <c r="T5" s="86"/>
      <c r="U5" s="86"/>
      <c r="V5" s="86"/>
      <c r="W5" s="86"/>
      <c r="X5" s="86"/>
      <c r="Y5" s="86"/>
      <c r="Z5" s="86"/>
      <c r="AA5" s="85"/>
      <c r="AB5" s="88"/>
    </row>
    <row r="6" spans="1:69" s="83" customFormat="1">
      <c r="B6" s="90" t="s">
        <v>189</v>
      </c>
      <c r="C6" s="104" t="s">
        <v>528</v>
      </c>
      <c r="D6" s="105">
        <v>15</v>
      </c>
      <c r="E6" s="265">
        <f>(L6/$L$8)*D6</f>
        <v>2.0192307692307692</v>
      </c>
      <c r="F6" s="106" t="s">
        <v>164</v>
      </c>
      <c r="G6" s="107">
        <v>1</v>
      </c>
      <c r="H6" s="145">
        <v>21000</v>
      </c>
      <c r="I6" s="1391">
        <v>105000</v>
      </c>
      <c r="J6" s="1391">
        <v>195000</v>
      </c>
      <c r="K6" s="1392">
        <f>IF(J6&gt;I6,J6-I6,0)</f>
        <v>90000</v>
      </c>
      <c r="L6" s="1127">
        <f>H6*G6</f>
        <v>21000</v>
      </c>
      <c r="M6" s="1328">
        <v>225037.87878787878</v>
      </c>
      <c r="N6" s="1390">
        <f>M6*G6</f>
        <v>225037.87878787878</v>
      </c>
      <c r="O6" s="1390">
        <f>I6*G6</f>
        <v>105000</v>
      </c>
      <c r="P6" s="1390">
        <f>K6*G6</f>
        <v>90000</v>
      </c>
      <c r="Q6" s="1390">
        <f>O6+P6</f>
        <v>195000</v>
      </c>
      <c r="R6" s="1125">
        <v>0</v>
      </c>
      <c r="S6" s="1390">
        <f>N6+Q6+R6</f>
        <v>420037.87878787878</v>
      </c>
      <c r="T6" s="1390">
        <f>O6+N6</f>
        <v>330037.87878787878</v>
      </c>
      <c r="U6" s="1390"/>
      <c r="V6" s="1390">
        <f>T6/(1+$C$2)^1</f>
        <v>306157.5870017428</v>
      </c>
      <c r="W6" s="1390">
        <f>S6/(1+$C$2)^1</f>
        <v>389645.52763254062</v>
      </c>
      <c r="X6" s="1124">
        <f>U6/(1+$C$2)^1</f>
        <v>0</v>
      </c>
      <c r="Y6" s="1124">
        <f>IF(L6=0,0,(HLOOKUP(F6,GasAvoidedCosts!$C$6:$N$36,D6+1,FALSE)))</f>
        <v>7.2032307245752607</v>
      </c>
      <c r="Z6" s="1390">
        <f>Y6*L6</f>
        <v>151267.84521608049</v>
      </c>
      <c r="AA6" s="91">
        <f>(Z6+X6)/W6</f>
        <v>0.38821912350739274</v>
      </c>
      <c r="AB6" s="93">
        <f>(Z6)/V6</f>
        <v>0.49408491456140002</v>
      </c>
    </row>
    <row r="7" spans="1:69" s="83" customFormat="1" ht="15.75" thickBot="1">
      <c r="B7" s="90" t="s">
        <v>189</v>
      </c>
      <c r="C7" s="94" t="s">
        <v>529</v>
      </c>
      <c r="D7" s="105">
        <v>15</v>
      </c>
      <c r="E7" s="265">
        <f>(L7/$L$8)*D7</f>
        <v>12.980769230769232</v>
      </c>
      <c r="F7" s="106" t="s">
        <v>41</v>
      </c>
      <c r="G7" s="107">
        <v>1</v>
      </c>
      <c r="H7" s="145">
        <v>135000</v>
      </c>
      <c r="I7" s="1391">
        <v>220000</v>
      </c>
      <c r="J7" s="1391">
        <v>250000</v>
      </c>
      <c r="K7" s="1392">
        <f>IF(J7&gt;I7,J7-I7,0)</f>
        <v>30000</v>
      </c>
      <c r="L7" s="1127">
        <f>H7*G7</f>
        <v>135000</v>
      </c>
      <c r="M7" s="1328">
        <v>72012.121212121216</v>
      </c>
      <c r="N7" s="1390">
        <f>M7*G7</f>
        <v>72012.121212121216</v>
      </c>
      <c r="O7" s="1390">
        <f>I7*G7</f>
        <v>220000</v>
      </c>
      <c r="P7" s="1390">
        <f>K7*G7</f>
        <v>30000</v>
      </c>
      <c r="Q7" s="1390">
        <f>O7+P7</f>
        <v>250000</v>
      </c>
      <c r="R7" s="1125">
        <v>0</v>
      </c>
      <c r="S7" s="1390">
        <f>N7+Q7+R7</f>
        <v>322012.12121212122</v>
      </c>
      <c r="T7" s="1390">
        <f>O7+N7</f>
        <v>292012.12121212122</v>
      </c>
      <c r="U7" s="1390"/>
      <c r="V7" s="1390">
        <f>T7/(1+$C$2)^1</f>
        <v>270883.22932478774</v>
      </c>
      <c r="W7" s="1390">
        <f>S7/(1+$C$2)^1</f>
        <v>298712.54286838701</v>
      </c>
      <c r="X7" s="1124">
        <f>U7/(1+$C$2)^1</f>
        <v>0</v>
      </c>
      <c r="Y7" s="1124">
        <f>IF(L7=0,0,(HLOOKUP(F7,GasAvoidedCosts!$C$6:$N$36,D7+1,FALSE)))</f>
        <v>4.9596606079275052</v>
      </c>
      <c r="Z7" s="1390">
        <f>Y7*L7</f>
        <v>669554.18207021325</v>
      </c>
      <c r="AA7" s="91">
        <f>(Z7+X7)/W7</f>
        <v>2.2414665806826175</v>
      </c>
      <c r="AB7" s="93">
        <f>(Z7)/V7</f>
        <v>2.4717446840070743</v>
      </c>
    </row>
    <row r="8" spans="1:69" s="100" customFormat="1" thickBot="1">
      <c r="A8" s="99"/>
      <c r="B8" s="1019"/>
      <c r="C8" s="1020" t="s">
        <v>568</v>
      </c>
      <c r="D8" s="1020"/>
      <c r="E8" s="1020">
        <f>SUM(E6:E7)</f>
        <v>15</v>
      </c>
      <c r="F8" s="1020"/>
      <c r="G8" s="1020"/>
      <c r="H8" s="1020"/>
      <c r="I8" s="1021"/>
      <c r="J8" s="1021"/>
      <c r="K8" s="1021"/>
      <c r="L8" s="1128">
        <f t="shared" ref="L8:X8" si="0">SUM(L6:L7)</f>
        <v>156000</v>
      </c>
      <c r="M8" s="1123">
        <f t="shared" si="0"/>
        <v>297050</v>
      </c>
      <c r="N8" s="1123">
        <f t="shared" si="0"/>
        <v>297050</v>
      </c>
      <c r="O8" s="1123">
        <f t="shared" si="0"/>
        <v>325000</v>
      </c>
      <c r="P8" s="1022">
        <f t="shared" si="0"/>
        <v>120000</v>
      </c>
      <c r="Q8" s="1022">
        <f t="shared" si="0"/>
        <v>445000</v>
      </c>
      <c r="R8" s="849">
        <f t="shared" si="0"/>
        <v>0</v>
      </c>
      <c r="S8" s="1022">
        <f t="shared" si="0"/>
        <v>742050</v>
      </c>
      <c r="T8" s="1022">
        <f t="shared" si="0"/>
        <v>622050</v>
      </c>
      <c r="U8" s="1022">
        <f t="shared" si="0"/>
        <v>0</v>
      </c>
      <c r="V8" s="1022">
        <f t="shared" si="0"/>
        <v>577040.81632653053</v>
      </c>
      <c r="W8" s="1022">
        <f t="shared" si="0"/>
        <v>688358.07050092763</v>
      </c>
      <c r="X8" s="849">
        <f t="shared" si="0"/>
        <v>0</v>
      </c>
      <c r="Y8" s="849"/>
      <c r="Z8" s="1022">
        <f>SUM(Z6:Z7)</f>
        <v>820822.02728629368</v>
      </c>
      <c r="AA8" s="1034">
        <f>(Z8+X8)/W8</f>
        <v>1.1924346680339932</v>
      </c>
      <c r="AB8" s="1035">
        <f>(Z8)/V8</f>
        <v>1.4224678810620122</v>
      </c>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row>
    <row r="12" spans="1:69">
      <c r="N12" s="1122"/>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E1">
      <selection activeCell="O12" sqref="O12"/>
      <pageMargins left="0.7" right="0.7" top="0.75" bottom="0.75" header="0.3" footer="0.3"/>
      <pageSetup paperSize="3" scale="60" orientation="landscape" r:id="rId2"/>
    </customSheetView>
  </customSheetViews>
  <mergeCells count="2">
    <mergeCell ref="N3:S3"/>
    <mergeCell ref="W3:Y3"/>
  </mergeCells>
  <dataValidations count="4">
    <dataValidation type="list" allowBlank="1" showInputMessage="1" showErrorMessage="1" sqref="F6:F7">
      <formula1>INDIRECT($F6&amp;"Gas")</formula1>
    </dataValidation>
    <dataValidation type="decimal" operator="greaterThan" allowBlank="1" showInputMessage="1" showErrorMessage="1" errorTitle="Measure Life" error="Measure Life must be greater than zero." sqref="D6:D7">
      <formula1>0</formula1>
    </dataValidation>
    <dataValidation type="decimal" operator="greaterThanOrEqual" allowBlank="1" errorTitle="Units Offered" error="Number of units must be greater than zero." sqref="G6:G7">
      <formula1>0</formula1>
    </dataValidation>
    <dataValidation allowBlank="1" showErrorMessage="1" sqref="J6:J7"/>
  </dataValidations>
  <hyperlinks>
    <hyperlink ref="A1" location="'Gas CE'!A1" display="Rtn to Summary"/>
  </hyperlinks>
  <pageMargins left="0.43" right="0.21" top="0.75" bottom="0.75" header="0.3" footer="0.3"/>
  <pageSetup paperSize="3" scale="45" orientation="landscape" r:id="rId3"/>
</worksheet>
</file>

<file path=xl/worksheets/sheet39.xml><?xml version="1.0" encoding="utf-8"?>
<worksheet xmlns="http://schemas.openxmlformats.org/spreadsheetml/2006/main" xmlns:r="http://schemas.openxmlformats.org/officeDocument/2006/relationships">
  <sheetPr>
    <tabColor theme="4"/>
  </sheetPr>
  <dimension ref="A1:BQ11"/>
  <sheetViews>
    <sheetView workbookViewId="0">
      <pane xSplit="1" ySplit="1" topLeftCell="B2" activePane="bottomRight" state="frozen"/>
      <selection activeCell="B13" sqref="B13"/>
      <selection pane="topRight" activeCell="B13" sqref="B13"/>
      <selection pane="bottomLeft" activeCell="B13" sqref="B13"/>
      <selection pane="bottomRight" activeCell="F21" sqref="F21"/>
    </sheetView>
  </sheetViews>
  <sheetFormatPr defaultRowHeight="15"/>
  <cols>
    <col min="1" max="1" width="9.140625" style="97"/>
    <col min="2" max="2" width="13.42578125" style="98" customWidth="1"/>
    <col min="3" max="3" width="18.85546875" style="98" customWidth="1"/>
    <col min="4" max="4" width="11.42578125" style="98" customWidth="1"/>
    <col min="5" max="5" width="14.42578125" style="98" customWidth="1"/>
    <col min="6" max="6" width="20.85546875" style="98" customWidth="1"/>
    <col min="7" max="7" width="11.42578125" style="98" customWidth="1"/>
    <col min="8" max="8" width="17.42578125" style="98" customWidth="1"/>
    <col min="9" max="9" width="14.85546875" style="98" customWidth="1"/>
    <col min="10" max="10" width="16.28515625" style="98" customWidth="1"/>
    <col min="11" max="11" width="15.85546875" style="98" customWidth="1"/>
    <col min="12" max="12" width="14.7109375" style="98" customWidth="1"/>
    <col min="13" max="13" width="16.42578125" style="98" customWidth="1"/>
    <col min="14" max="14" width="19.140625" style="98" customWidth="1"/>
    <col min="15" max="15" width="14.7109375" style="98" customWidth="1"/>
    <col min="16" max="16" width="16.85546875" style="98" customWidth="1"/>
    <col min="17" max="18" width="14.7109375" style="98" customWidth="1"/>
    <col min="19" max="19" width="16.85546875" style="98" customWidth="1"/>
    <col min="20" max="20" width="14.7109375" style="98" customWidth="1"/>
    <col min="21" max="21" width="18.85546875" style="98" customWidth="1"/>
    <col min="22" max="22" width="15.5703125" style="98" customWidth="1"/>
    <col min="23" max="23" width="16.85546875" style="98" customWidth="1"/>
    <col min="24" max="24" width="16.140625" style="98" customWidth="1"/>
    <col min="25" max="25" width="16.85546875" style="98" customWidth="1"/>
    <col min="26" max="26" width="21.85546875" style="98" customWidth="1"/>
    <col min="27" max="27" width="14.7109375" style="98" customWidth="1"/>
    <col min="28" max="28" width="14.140625" style="97" customWidth="1"/>
    <col min="29" max="29" width="10.85546875" style="97" customWidth="1"/>
    <col min="30" max="69" width="9.140625" style="97"/>
    <col min="70" max="16384" width="9.140625" style="98"/>
  </cols>
  <sheetData>
    <row r="1" spans="1:69" ht="26.25">
      <c r="A1" s="1454" t="s">
        <v>680</v>
      </c>
      <c r="B1" t="s">
        <v>658</v>
      </c>
    </row>
    <row r="2" spans="1:69">
      <c r="B2" s="832" t="s">
        <v>605</v>
      </c>
      <c r="C2" s="833">
        <v>7.8E-2</v>
      </c>
    </row>
    <row r="3" spans="1:69" s="341" customFormat="1">
      <c r="A3" s="340"/>
      <c r="D3" s="338"/>
      <c r="E3" s="338"/>
      <c r="F3" s="338"/>
      <c r="G3" s="338"/>
      <c r="H3" s="338"/>
      <c r="I3" s="338"/>
      <c r="J3" s="338"/>
      <c r="K3" s="338"/>
      <c r="L3" s="338"/>
      <c r="M3" s="338"/>
      <c r="N3" s="1474"/>
      <c r="O3" s="1475"/>
      <c r="P3" s="1475"/>
      <c r="Q3" s="1475"/>
      <c r="R3" s="1475"/>
      <c r="S3" s="1475"/>
      <c r="T3" s="837"/>
      <c r="U3" s="339"/>
      <c r="V3" s="339"/>
      <c r="W3" s="1474"/>
      <c r="X3" s="1474"/>
      <c r="Y3" s="1474"/>
      <c r="Z3" s="836"/>
      <c r="AA3" s="608"/>
      <c r="AB3" s="463"/>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69" s="1146" customFormat="1" ht="45">
      <c r="A4" s="1145"/>
      <c r="B4" s="1105" t="s">
        <v>2</v>
      </c>
      <c r="C4" s="1106" t="s">
        <v>558</v>
      </c>
      <c r="D4" s="1107" t="s">
        <v>1</v>
      </c>
      <c r="E4" s="1107" t="s">
        <v>140</v>
      </c>
      <c r="F4" s="1108" t="s">
        <v>507</v>
      </c>
      <c r="G4" s="1108" t="s">
        <v>43</v>
      </c>
      <c r="H4" s="1108" t="s">
        <v>562</v>
      </c>
      <c r="I4" s="1108" t="s">
        <v>48</v>
      </c>
      <c r="J4" s="1108" t="s">
        <v>563</v>
      </c>
      <c r="K4" s="1108" t="s">
        <v>49</v>
      </c>
      <c r="L4" s="1107" t="s">
        <v>167</v>
      </c>
      <c r="M4" s="1107" t="s">
        <v>549</v>
      </c>
      <c r="N4" s="1109" t="s">
        <v>564</v>
      </c>
      <c r="O4" s="1109" t="s">
        <v>46</v>
      </c>
      <c r="P4" s="1109" t="s">
        <v>47</v>
      </c>
      <c r="Q4" s="1109" t="s">
        <v>51</v>
      </c>
      <c r="R4" s="1109" t="s">
        <v>9</v>
      </c>
      <c r="S4" s="1109" t="s">
        <v>5</v>
      </c>
      <c r="T4" s="1109" t="s">
        <v>561</v>
      </c>
      <c r="U4" s="1109" t="s">
        <v>7</v>
      </c>
      <c r="V4" s="1109" t="s">
        <v>409</v>
      </c>
      <c r="W4" s="1109" t="s">
        <v>10</v>
      </c>
      <c r="X4" s="1109" t="s">
        <v>11</v>
      </c>
      <c r="Y4" s="1110" t="s">
        <v>560</v>
      </c>
      <c r="Z4" s="1110" t="s">
        <v>168</v>
      </c>
      <c r="AA4" s="1108" t="s">
        <v>6</v>
      </c>
      <c r="AB4" s="1111" t="s">
        <v>169</v>
      </c>
      <c r="AC4" s="1145"/>
      <c r="AD4" s="1145"/>
      <c r="AE4" s="1145"/>
      <c r="AF4" s="1145"/>
      <c r="AG4" s="1145"/>
      <c r="AH4" s="1145"/>
      <c r="AI4" s="1145"/>
      <c r="AJ4" s="1145"/>
      <c r="AK4" s="1145"/>
      <c r="AL4" s="1145"/>
      <c r="AM4" s="1145"/>
      <c r="AN4" s="1145"/>
      <c r="AO4" s="1145"/>
      <c r="AP4" s="1145"/>
      <c r="AQ4" s="1145"/>
      <c r="AR4" s="1145"/>
      <c r="AS4" s="1145"/>
      <c r="AT4" s="1145"/>
      <c r="AU4" s="1145"/>
      <c r="AV4" s="1145"/>
      <c r="AW4" s="1145"/>
      <c r="AX4" s="1145"/>
      <c r="AY4" s="1145"/>
      <c r="AZ4" s="1145"/>
      <c r="BA4" s="1145"/>
      <c r="BB4" s="1145"/>
      <c r="BC4" s="1145"/>
      <c r="BD4" s="1145"/>
      <c r="BE4" s="1145"/>
      <c r="BF4" s="1145"/>
      <c r="BG4" s="1145"/>
      <c r="BH4" s="1145"/>
      <c r="BI4" s="1145"/>
      <c r="BJ4" s="1145"/>
      <c r="BK4" s="1145"/>
      <c r="BL4" s="1145"/>
      <c r="BM4" s="1145"/>
      <c r="BN4" s="1145"/>
      <c r="BO4" s="1145"/>
      <c r="BP4" s="1145"/>
      <c r="BQ4" s="1145"/>
    </row>
    <row r="5" spans="1:69" s="1154" customFormat="1">
      <c r="A5" s="971"/>
      <c r="B5" s="1147"/>
      <c r="C5" s="1148"/>
      <c r="D5" s="1149"/>
      <c r="E5" s="1149"/>
      <c r="F5" s="1150"/>
      <c r="G5" s="1150"/>
      <c r="H5" s="1150"/>
      <c r="I5" s="1150"/>
      <c r="J5" s="1150"/>
      <c r="K5" s="1150"/>
      <c r="L5" s="1149"/>
      <c r="M5" s="1149"/>
      <c r="N5" s="1151"/>
      <c r="O5" s="1152"/>
      <c r="P5" s="1152"/>
      <c r="Q5" s="1151"/>
      <c r="R5" s="1151"/>
      <c r="S5" s="1151"/>
      <c r="T5" s="1151"/>
      <c r="U5" s="1151"/>
      <c r="V5" s="1151"/>
      <c r="W5" s="1151"/>
      <c r="X5" s="1151"/>
      <c r="Y5" s="1151"/>
      <c r="Z5" s="1151"/>
      <c r="AA5" s="1150"/>
      <c r="AB5" s="1153"/>
    </row>
    <row r="6" spans="1:69" s="1144" customFormat="1" ht="30">
      <c r="B6" s="1136" t="s">
        <v>190</v>
      </c>
      <c r="C6" s="75" t="s">
        <v>557</v>
      </c>
      <c r="D6" s="657">
        <v>3</v>
      </c>
      <c r="E6" s="1137">
        <f>(L6/$L$7)*D6</f>
        <v>3</v>
      </c>
      <c r="F6" s="1138" t="s">
        <v>164</v>
      </c>
      <c r="G6" s="1139">
        <v>1</v>
      </c>
      <c r="H6" s="77">
        <v>600000</v>
      </c>
      <c r="I6" s="1140">
        <v>200000</v>
      </c>
      <c r="J6" s="1140">
        <v>558754.47128272976</v>
      </c>
      <c r="K6" s="1140">
        <f>IF(J6&gt;I6,J6-I6,0)</f>
        <v>358754.47128272976</v>
      </c>
      <c r="L6" s="1141">
        <f>H6*G6</f>
        <v>600000</v>
      </c>
      <c r="M6" s="1437">
        <v>650920</v>
      </c>
      <c r="N6" s="1435">
        <f>M6*G6</f>
        <v>650920</v>
      </c>
      <c r="O6" s="1435">
        <f>I6*G6</f>
        <v>200000</v>
      </c>
      <c r="P6" s="1435">
        <f>K6*G6</f>
        <v>358754.47128272976</v>
      </c>
      <c r="Q6" s="1435">
        <f>O6+P6</f>
        <v>558754.47128272976</v>
      </c>
      <c r="R6" s="1143">
        <v>0</v>
      </c>
      <c r="S6" s="1435">
        <f>N6+Q6+R6</f>
        <v>1209674.4712827299</v>
      </c>
      <c r="T6" s="1435">
        <f>O6+N6</f>
        <v>850920</v>
      </c>
      <c r="U6" s="1435">
        <v>342725</v>
      </c>
      <c r="V6" s="1435">
        <f>T6/(1+$C$2)^1</f>
        <v>789350.64935064933</v>
      </c>
      <c r="W6" s="1435">
        <f>S6/(1+$C$2)^1</f>
        <v>1122147.0049004916</v>
      </c>
      <c r="X6" s="1435">
        <f>U6/(1+$C$2)^1</f>
        <v>317926.71614100185</v>
      </c>
      <c r="Y6" s="1142">
        <f>IF(L6=0,0,(HLOOKUP(F6,GasAvoidedCosts!$C$6:$N$36,D6+1,FALSE)))</f>
        <v>1.3428926467549798</v>
      </c>
      <c r="Z6" s="1435">
        <f>Y6*L6</f>
        <v>805735.58805298782</v>
      </c>
      <c r="AA6" s="658">
        <f>(Z6+X6)/W6</f>
        <v>1.0013503572053222</v>
      </c>
      <c r="AB6" s="666">
        <f>(Z6)/V6</f>
        <v>1.0207574906232324</v>
      </c>
    </row>
    <row r="7" spans="1:69" ht="15.75" thickBot="1">
      <c r="B7" s="1129"/>
      <c r="C7" s="1131" t="s">
        <v>559</v>
      </c>
      <c r="D7" s="1130"/>
      <c r="E7" s="1130">
        <f>SUM(E6:E6)</f>
        <v>3</v>
      </c>
      <c r="F7" s="1130"/>
      <c r="G7" s="1130"/>
      <c r="H7" s="1130"/>
      <c r="I7" s="1130"/>
      <c r="J7" s="1130"/>
      <c r="K7" s="1130"/>
      <c r="L7" s="1131">
        <f t="shared" ref="L7:X7" si="0">SUM(L6:L6)</f>
        <v>600000</v>
      </c>
      <c r="M7" s="1438">
        <f t="shared" si="0"/>
        <v>650920</v>
      </c>
      <c r="N7" s="1438">
        <f t="shared" si="0"/>
        <v>650920</v>
      </c>
      <c r="O7" s="1438">
        <f t="shared" si="0"/>
        <v>200000</v>
      </c>
      <c r="P7" s="1436">
        <f t="shared" si="0"/>
        <v>358754.47128272976</v>
      </c>
      <c r="Q7" s="1436">
        <f t="shared" si="0"/>
        <v>558754.47128272976</v>
      </c>
      <c r="R7" s="1135">
        <f t="shared" si="0"/>
        <v>0</v>
      </c>
      <c r="S7" s="1436">
        <f t="shared" si="0"/>
        <v>1209674.4712827299</v>
      </c>
      <c r="T7" s="1436">
        <f t="shared" si="0"/>
        <v>850920</v>
      </c>
      <c r="U7" s="1436">
        <f t="shared" si="0"/>
        <v>342725</v>
      </c>
      <c r="V7" s="1436">
        <f t="shared" si="0"/>
        <v>789350.64935064933</v>
      </c>
      <c r="W7" s="1436">
        <f t="shared" si="0"/>
        <v>1122147.0049004916</v>
      </c>
      <c r="X7" s="1436">
        <f t="shared" si="0"/>
        <v>317926.71614100185</v>
      </c>
      <c r="Y7" s="1134"/>
      <c r="Z7" s="1436">
        <f>SUM(Z6:Z6)</f>
        <v>805735.58805298782</v>
      </c>
      <c r="AA7" s="1132">
        <f>(Z7+X7)/W7</f>
        <v>1.0013503572053222</v>
      </c>
      <c r="AB7" s="1133">
        <f>(Z7)/V7</f>
        <v>1.0207574906232324</v>
      </c>
    </row>
    <row r="11" spans="1:69">
      <c r="N11" s="1037"/>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E4">
      <selection activeCell="I37" sqref="I37"/>
      <pageMargins left="0.7" right="0.7" top="0.75" bottom="0.75" header="0.3" footer="0.3"/>
      <pageSetup paperSize="3" scale="60" orientation="landscape" r:id="rId2"/>
    </customSheetView>
  </customSheetViews>
  <mergeCells count="2">
    <mergeCell ref="N3:S3"/>
    <mergeCell ref="W3:Y3"/>
  </mergeCells>
  <dataValidations count="5">
    <dataValidation type="list" allowBlank="1" showInputMessage="1" showErrorMessage="1" sqref="F6">
      <formula1>INDIRECT($F6&amp;"Gas")</formula1>
    </dataValidation>
    <dataValidation type="decimal" operator="greaterThan" allowBlank="1" showInputMessage="1" showErrorMessage="1" errorTitle="Overhead" error="Overhead must be greater than zero." sqref="M6">
      <formula1>0</formula1>
    </dataValidation>
    <dataValidation allowBlank="1" showErrorMessage="1" sqref="J6"/>
    <dataValidation type="decimal" operator="greaterThanOrEqual" allowBlank="1" errorTitle="Units Offered" error="Number of units must be greater than zero." sqref="G6">
      <formula1>0</formula1>
    </dataValidation>
    <dataValidation type="decimal" operator="greaterThan" allowBlank="1" showInputMessage="1" showErrorMessage="1" errorTitle="Measure Life" error="Measure Life must be greater than zero." sqref="D6">
      <formula1>0</formula1>
    </dataValidation>
  </dataValidations>
  <hyperlinks>
    <hyperlink ref="A1" location="'Gas CE'!A1" display="Rtn to Summary"/>
  </hyperlinks>
  <pageMargins left="0.44" right="0.24" top="0.75" bottom="0.75" header="0.3" footer="0.3"/>
  <pageSetup paperSize="3" scale="45" orientation="landscape" r:id="rId3"/>
</worksheet>
</file>

<file path=xl/worksheets/sheet4.xml><?xml version="1.0" encoding="utf-8"?>
<worksheet xmlns="http://schemas.openxmlformats.org/spreadsheetml/2006/main" xmlns:r="http://schemas.openxmlformats.org/officeDocument/2006/relationships">
  <sheetPr>
    <tabColor theme="2" tint="-0.249977111117893"/>
  </sheetPr>
  <dimension ref="A1:ZY86"/>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28515625" style="97" customWidth="1"/>
    <col min="2" max="2" width="12.85546875" style="98" customWidth="1"/>
    <col min="3" max="3" width="37.7109375" style="98" customWidth="1"/>
    <col min="4" max="5" width="11.5703125" style="98" customWidth="1"/>
    <col min="6" max="6" width="20.7109375" style="98" customWidth="1"/>
    <col min="7" max="7" width="11.42578125" style="98" customWidth="1"/>
    <col min="8" max="8" width="11.28515625" style="98" customWidth="1"/>
    <col min="9" max="9" width="12.85546875" style="98" customWidth="1"/>
    <col min="10" max="10" width="14" style="98" customWidth="1"/>
    <col min="11" max="11" width="15.85546875" style="98" customWidth="1"/>
    <col min="12" max="12" width="11.5703125" style="98" customWidth="1"/>
    <col min="13" max="14" width="14.7109375" style="98" customWidth="1"/>
    <col min="15" max="15" width="16.85546875" style="98" customWidth="1"/>
    <col min="16" max="16" width="17.85546875" style="98" customWidth="1"/>
    <col min="17" max="17" width="14.7109375" style="98" customWidth="1"/>
    <col min="18" max="18" width="15" style="98" customWidth="1"/>
    <col min="19" max="19" width="13.28515625" style="98" customWidth="1"/>
    <col min="20" max="20" width="17.140625" style="98" customWidth="1"/>
    <col min="21" max="21" width="17.5703125" style="98" customWidth="1"/>
    <col min="22" max="22" width="15.7109375" style="98" customWidth="1"/>
    <col min="23" max="23" width="18.28515625" style="98" customWidth="1"/>
    <col min="24" max="24" width="12.140625" style="98" customWidth="1"/>
    <col min="25" max="25" width="6.28515625" style="97" customWidth="1"/>
    <col min="26" max="26" width="17" style="1366" customWidth="1"/>
    <col min="27" max="27" width="20" style="1366" customWidth="1"/>
    <col min="28" max="28" width="12.7109375" style="1366" customWidth="1"/>
    <col min="29" max="29" width="19.42578125" style="1366" customWidth="1"/>
    <col min="30" max="30" width="12.42578125" style="97" customWidth="1"/>
    <col min="31" max="700" width="9.140625" style="340"/>
    <col min="701" max="16384" width="9.140625" style="98"/>
  </cols>
  <sheetData>
    <row r="1" spans="1:701" ht="26.25">
      <c r="A1" s="1454" t="s">
        <v>680</v>
      </c>
      <c r="B1" t="s">
        <v>582</v>
      </c>
    </row>
    <row r="2" spans="1:701">
      <c r="B2" s="832" t="s">
        <v>605</v>
      </c>
      <c r="C2" s="833">
        <v>8.1000000000000003E-2</v>
      </c>
    </row>
    <row r="3" spans="1:701" s="341" customFormat="1" ht="15.75" thickBot="1">
      <c r="A3" s="340"/>
      <c r="D3" s="338"/>
      <c r="E3" s="338"/>
      <c r="F3" s="338"/>
      <c r="G3" s="338"/>
      <c r="H3" s="338"/>
      <c r="I3" s="338"/>
      <c r="J3" s="338"/>
      <c r="K3" s="338"/>
      <c r="L3" s="338"/>
      <c r="M3" s="1474"/>
      <c r="N3" s="1475"/>
      <c r="O3" s="1475"/>
      <c r="P3" s="1475"/>
      <c r="Q3" s="1475"/>
      <c r="R3" s="1475"/>
      <c r="S3" s="339"/>
      <c r="T3" s="1474"/>
      <c r="U3" s="1474"/>
      <c r="V3" s="1474"/>
      <c r="W3" s="1474"/>
      <c r="X3" s="608"/>
      <c r="Y3" s="609"/>
      <c r="Z3" s="1367"/>
      <c r="AA3" s="1368"/>
      <c r="AB3" s="1368"/>
      <c r="AC3" s="1368"/>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c r="IF3" s="340"/>
      <c r="IG3" s="340"/>
      <c r="IH3" s="340"/>
      <c r="II3" s="340"/>
      <c r="IJ3" s="340"/>
      <c r="IK3" s="340"/>
      <c r="IL3" s="340"/>
      <c r="IM3" s="340"/>
      <c r="IN3" s="340"/>
      <c r="IO3" s="340"/>
      <c r="IP3" s="340"/>
      <c r="IQ3" s="340"/>
      <c r="IR3" s="340"/>
      <c r="IS3" s="340"/>
      <c r="IT3" s="340"/>
      <c r="IU3" s="340"/>
      <c r="IV3" s="340"/>
      <c r="IW3" s="340"/>
      <c r="IX3" s="340"/>
      <c r="IY3" s="340"/>
      <c r="IZ3" s="340"/>
      <c r="JA3" s="340"/>
      <c r="JB3" s="340"/>
      <c r="JC3" s="340"/>
      <c r="JD3" s="340"/>
      <c r="JE3" s="340"/>
      <c r="JF3" s="340"/>
      <c r="JG3" s="340"/>
      <c r="JH3" s="340"/>
      <c r="JI3" s="340"/>
      <c r="JJ3" s="340"/>
      <c r="JK3" s="340"/>
      <c r="JL3" s="340"/>
      <c r="JM3" s="340"/>
      <c r="JN3" s="340"/>
      <c r="JO3" s="340"/>
      <c r="JP3" s="340"/>
      <c r="JQ3" s="340"/>
      <c r="JR3" s="340"/>
      <c r="JS3" s="340"/>
      <c r="JT3" s="340"/>
      <c r="JU3" s="340"/>
      <c r="JV3" s="340"/>
      <c r="JW3" s="340"/>
      <c r="JX3" s="340"/>
      <c r="JY3" s="340"/>
      <c r="JZ3" s="340"/>
      <c r="KA3" s="340"/>
      <c r="KB3" s="340"/>
      <c r="KC3" s="340"/>
      <c r="KD3" s="340"/>
      <c r="KE3" s="340"/>
      <c r="KF3" s="340"/>
      <c r="KG3" s="340"/>
      <c r="KH3" s="340"/>
      <c r="KI3" s="340"/>
      <c r="KJ3" s="340"/>
      <c r="KK3" s="340"/>
      <c r="KL3" s="340"/>
      <c r="KM3" s="340"/>
      <c r="KN3" s="340"/>
      <c r="KO3" s="340"/>
      <c r="KP3" s="340"/>
      <c r="KQ3" s="340"/>
      <c r="KR3" s="340"/>
      <c r="KS3" s="340"/>
      <c r="KT3" s="340"/>
      <c r="KU3" s="340"/>
      <c r="KV3" s="340"/>
      <c r="KW3" s="340"/>
      <c r="KX3" s="340"/>
      <c r="KY3" s="340"/>
      <c r="KZ3" s="340"/>
      <c r="LA3" s="340"/>
      <c r="LB3" s="340"/>
      <c r="LC3" s="340"/>
      <c r="LD3" s="340"/>
      <c r="LE3" s="340"/>
      <c r="LF3" s="340"/>
      <c r="LG3" s="340"/>
      <c r="LH3" s="340"/>
      <c r="LI3" s="340"/>
      <c r="LJ3" s="340"/>
      <c r="LK3" s="340"/>
      <c r="LL3" s="340"/>
      <c r="LM3" s="340"/>
      <c r="LN3" s="340"/>
      <c r="LO3" s="340"/>
      <c r="LP3" s="340"/>
      <c r="LQ3" s="340"/>
      <c r="LR3" s="340"/>
      <c r="LS3" s="340"/>
      <c r="LT3" s="340"/>
      <c r="LU3" s="340"/>
      <c r="LV3" s="340"/>
      <c r="LW3" s="340"/>
      <c r="LX3" s="340"/>
      <c r="LY3" s="340"/>
      <c r="LZ3" s="340"/>
      <c r="MA3" s="340"/>
      <c r="MB3" s="340"/>
      <c r="MC3" s="340"/>
      <c r="MD3" s="340"/>
      <c r="ME3" s="340"/>
      <c r="MF3" s="340"/>
      <c r="MG3" s="340"/>
      <c r="MH3" s="340"/>
      <c r="MI3" s="340"/>
      <c r="MJ3" s="340"/>
      <c r="MK3" s="340"/>
      <c r="ML3" s="340"/>
      <c r="MM3" s="340"/>
      <c r="MN3" s="340"/>
      <c r="MO3" s="340"/>
      <c r="MP3" s="340"/>
      <c r="MQ3" s="340"/>
      <c r="MR3" s="340"/>
      <c r="MS3" s="340"/>
      <c r="MT3" s="340"/>
      <c r="MU3" s="340"/>
      <c r="MV3" s="340"/>
      <c r="MW3" s="340"/>
      <c r="MX3" s="340"/>
      <c r="MY3" s="340"/>
      <c r="MZ3" s="340"/>
      <c r="NA3" s="340"/>
      <c r="NB3" s="340"/>
      <c r="NC3" s="340"/>
      <c r="ND3" s="340"/>
      <c r="NE3" s="340"/>
      <c r="NF3" s="340"/>
      <c r="NG3" s="340"/>
      <c r="NH3" s="340"/>
      <c r="NI3" s="340"/>
      <c r="NJ3" s="340"/>
      <c r="NK3" s="340"/>
      <c r="NL3" s="340"/>
      <c r="NM3" s="340"/>
      <c r="NN3" s="340"/>
      <c r="NO3" s="340"/>
      <c r="NP3" s="340"/>
      <c r="NQ3" s="340"/>
      <c r="NR3" s="340"/>
      <c r="NS3" s="340"/>
      <c r="NT3" s="340"/>
      <c r="NU3" s="340"/>
      <c r="NV3" s="340"/>
      <c r="NW3" s="340"/>
      <c r="NX3" s="340"/>
      <c r="NY3" s="340"/>
      <c r="NZ3" s="340"/>
      <c r="OA3" s="340"/>
      <c r="OB3" s="340"/>
      <c r="OC3" s="340"/>
      <c r="OD3" s="340"/>
      <c r="OE3" s="340"/>
      <c r="OF3" s="340"/>
      <c r="OG3" s="340"/>
      <c r="OH3" s="340"/>
      <c r="OI3" s="340"/>
      <c r="OJ3" s="340"/>
      <c r="OK3" s="340"/>
      <c r="OL3" s="340"/>
      <c r="OM3" s="340"/>
      <c r="ON3" s="340"/>
      <c r="OO3" s="340"/>
      <c r="OP3" s="340"/>
      <c r="OQ3" s="340"/>
      <c r="OR3" s="340"/>
      <c r="OS3" s="340"/>
      <c r="OT3" s="340"/>
      <c r="OU3" s="340"/>
      <c r="OV3" s="340"/>
      <c r="OW3" s="340"/>
      <c r="OX3" s="340"/>
      <c r="OY3" s="340"/>
      <c r="OZ3" s="340"/>
      <c r="PA3" s="340"/>
      <c r="PB3" s="340"/>
      <c r="PC3" s="340"/>
      <c r="PD3" s="340"/>
      <c r="PE3" s="340"/>
      <c r="PF3" s="340"/>
      <c r="PG3" s="340"/>
      <c r="PH3" s="340"/>
      <c r="PI3" s="340"/>
      <c r="PJ3" s="340"/>
      <c r="PK3" s="340"/>
      <c r="PL3" s="340"/>
      <c r="PM3" s="340"/>
      <c r="PN3" s="340"/>
      <c r="PO3" s="340"/>
      <c r="PP3" s="340"/>
      <c r="PQ3" s="340"/>
      <c r="PR3" s="340"/>
      <c r="PS3" s="340"/>
      <c r="PT3" s="340"/>
      <c r="PU3" s="340"/>
      <c r="PV3" s="340"/>
      <c r="PW3" s="340"/>
      <c r="PX3" s="340"/>
      <c r="PY3" s="340"/>
      <c r="PZ3" s="340"/>
      <c r="QA3" s="340"/>
      <c r="QB3" s="340"/>
      <c r="QC3" s="340"/>
      <c r="QD3" s="340"/>
      <c r="QE3" s="340"/>
      <c r="QF3" s="340"/>
      <c r="QG3" s="340"/>
      <c r="QH3" s="340"/>
      <c r="QI3" s="340"/>
      <c r="QJ3" s="340"/>
      <c r="QK3" s="340"/>
      <c r="QL3" s="340"/>
      <c r="QM3" s="340"/>
      <c r="QN3" s="340"/>
      <c r="QO3" s="340"/>
      <c r="QP3" s="340"/>
      <c r="QQ3" s="340"/>
      <c r="QR3" s="340"/>
      <c r="QS3" s="340"/>
      <c r="QT3" s="340"/>
      <c r="QU3" s="340"/>
      <c r="QV3" s="340"/>
      <c r="QW3" s="340"/>
      <c r="QX3" s="340"/>
      <c r="QY3" s="340"/>
      <c r="QZ3" s="340"/>
      <c r="RA3" s="340"/>
      <c r="RB3" s="340"/>
      <c r="RC3" s="340"/>
      <c r="RD3" s="340"/>
      <c r="RE3" s="340"/>
      <c r="RF3" s="340"/>
      <c r="RG3" s="340"/>
      <c r="RH3" s="340"/>
      <c r="RI3" s="340"/>
      <c r="RJ3" s="340"/>
      <c r="RK3" s="340"/>
      <c r="RL3" s="340"/>
      <c r="RM3" s="340"/>
      <c r="RN3" s="340"/>
      <c r="RO3" s="340"/>
      <c r="RP3" s="340"/>
      <c r="RQ3" s="340"/>
      <c r="RR3" s="340"/>
      <c r="RS3" s="340"/>
      <c r="RT3" s="340"/>
      <c r="RU3" s="340"/>
      <c r="RV3" s="340"/>
      <c r="RW3" s="340"/>
      <c r="RX3" s="340"/>
      <c r="RY3" s="340"/>
      <c r="RZ3" s="340"/>
      <c r="SA3" s="340"/>
      <c r="SB3" s="340"/>
      <c r="SC3" s="340"/>
      <c r="SD3" s="340"/>
      <c r="SE3" s="340"/>
      <c r="SF3" s="340"/>
      <c r="SG3" s="340"/>
      <c r="SH3" s="340"/>
      <c r="SI3" s="340"/>
      <c r="SJ3" s="340"/>
      <c r="SK3" s="340"/>
      <c r="SL3" s="340"/>
      <c r="SM3" s="340"/>
      <c r="SN3" s="340"/>
      <c r="SO3" s="340"/>
      <c r="SP3" s="340"/>
      <c r="SQ3" s="340"/>
      <c r="SR3" s="340"/>
      <c r="SS3" s="340"/>
      <c r="ST3" s="340"/>
      <c r="SU3" s="340"/>
      <c r="SV3" s="340"/>
      <c r="SW3" s="340"/>
      <c r="SX3" s="340"/>
      <c r="SY3" s="340"/>
      <c r="SZ3" s="340"/>
      <c r="TA3" s="340"/>
      <c r="TB3" s="340"/>
      <c r="TC3" s="340"/>
      <c r="TD3" s="340"/>
      <c r="TE3" s="340"/>
      <c r="TF3" s="340"/>
      <c r="TG3" s="340"/>
      <c r="TH3" s="340"/>
      <c r="TI3" s="340"/>
      <c r="TJ3" s="340"/>
      <c r="TK3" s="340"/>
      <c r="TL3" s="340"/>
      <c r="TM3" s="340"/>
      <c r="TN3" s="340"/>
      <c r="TO3" s="340"/>
      <c r="TP3" s="340"/>
      <c r="TQ3" s="340"/>
      <c r="TR3" s="340"/>
      <c r="TS3" s="340"/>
      <c r="TT3" s="340"/>
      <c r="TU3" s="340"/>
      <c r="TV3" s="340"/>
      <c r="TW3" s="340"/>
      <c r="TX3" s="340"/>
      <c r="TY3" s="340"/>
      <c r="TZ3" s="340"/>
      <c r="UA3" s="340"/>
      <c r="UB3" s="340"/>
      <c r="UC3" s="340"/>
      <c r="UD3" s="340"/>
      <c r="UE3" s="340"/>
      <c r="UF3" s="340"/>
      <c r="UG3" s="340"/>
      <c r="UH3" s="340"/>
      <c r="UI3" s="340"/>
      <c r="UJ3" s="340"/>
      <c r="UK3" s="340"/>
      <c r="UL3" s="340"/>
      <c r="UM3" s="340"/>
      <c r="UN3" s="340"/>
      <c r="UO3" s="340"/>
      <c r="UP3" s="340"/>
      <c r="UQ3" s="340"/>
      <c r="UR3" s="340"/>
      <c r="US3" s="340"/>
      <c r="UT3" s="340"/>
      <c r="UU3" s="340"/>
      <c r="UV3" s="340"/>
      <c r="UW3" s="340"/>
      <c r="UX3" s="340"/>
      <c r="UY3" s="340"/>
      <c r="UZ3" s="340"/>
      <c r="VA3" s="340"/>
      <c r="VB3" s="340"/>
      <c r="VC3" s="340"/>
      <c r="VD3" s="340"/>
      <c r="VE3" s="340"/>
      <c r="VF3" s="340"/>
      <c r="VG3" s="340"/>
      <c r="VH3" s="340"/>
      <c r="VI3" s="340"/>
      <c r="VJ3" s="340"/>
      <c r="VK3" s="340"/>
      <c r="VL3" s="340"/>
      <c r="VM3" s="340"/>
      <c r="VN3" s="340"/>
      <c r="VO3" s="340"/>
      <c r="VP3" s="340"/>
      <c r="VQ3" s="340"/>
      <c r="VR3" s="340"/>
      <c r="VS3" s="340"/>
      <c r="VT3" s="340"/>
      <c r="VU3" s="340"/>
      <c r="VV3" s="340"/>
      <c r="VW3" s="340"/>
      <c r="VX3" s="340"/>
      <c r="VY3" s="340"/>
      <c r="VZ3" s="340"/>
      <c r="WA3" s="340"/>
      <c r="WB3" s="340"/>
      <c r="WC3" s="340"/>
      <c r="WD3" s="340"/>
      <c r="WE3" s="340"/>
      <c r="WF3" s="340"/>
      <c r="WG3" s="340"/>
      <c r="WH3" s="340"/>
      <c r="WI3" s="340"/>
      <c r="WJ3" s="340"/>
      <c r="WK3" s="340"/>
      <c r="WL3" s="340"/>
      <c r="WM3" s="340"/>
      <c r="WN3" s="340"/>
      <c r="WO3" s="340"/>
      <c r="WP3" s="340"/>
      <c r="WQ3" s="340"/>
      <c r="WR3" s="340"/>
      <c r="WS3" s="340"/>
      <c r="WT3" s="340"/>
      <c r="WU3" s="340"/>
      <c r="WV3" s="340"/>
      <c r="WW3" s="340"/>
      <c r="WX3" s="340"/>
      <c r="WY3" s="340"/>
      <c r="WZ3" s="340"/>
      <c r="XA3" s="340"/>
      <c r="XB3" s="340"/>
      <c r="XC3" s="340"/>
      <c r="XD3" s="340"/>
      <c r="XE3" s="340"/>
      <c r="XF3" s="340"/>
      <c r="XG3" s="340"/>
      <c r="XH3" s="340"/>
      <c r="XI3" s="340"/>
      <c r="XJ3" s="340"/>
      <c r="XK3" s="340"/>
      <c r="XL3" s="340"/>
      <c r="XM3" s="340"/>
      <c r="XN3" s="340"/>
      <c r="XO3" s="340"/>
      <c r="XP3" s="340"/>
      <c r="XQ3" s="340"/>
      <c r="XR3" s="340"/>
      <c r="XS3" s="340"/>
      <c r="XT3" s="340"/>
      <c r="XU3" s="340"/>
      <c r="XV3" s="340"/>
      <c r="XW3" s="340"/>
      <c r="XX3" s="340"/>
      <c r="XY3" s="340"/>
      <c r="XZ3" s="340"/>
      <c r="YA3" s="340"/>
      <c r="YB3" s="340"/>
      <c r="YC3" s="340"/>
      <c r="YD3" s="340"/>
      <c r="YE3" s="340"/>
      <c r="YF3" s="340"/>
      <c r="YG3" s="340"/>
      <c r="YH3" s="340"/>
      <c r="YI3" s="340"/>
      <c r="YJ3" s="340"/>
      <c r="YK3" s="340"/>
      <c r="YL3" s="340"/>
      <c r="YM3" s="340"/>
      <c r="YN3" s="340"/>
      <c r="YO3" s="340"/>
      <c r="YP3" s="340"/>
      <c r="YQ3" s="340"/>
      <c r="YR3" s="340"/>
      <c r="YS3" s="340"/>
      <c r="YT3" s="340"/>
      <c r="YU3" s="340"/>
      <c r="YV3" s="340"/>
      <c r="YW3" s="340"/>
      <c r="YX3" s="340"/>
      <c r="YY3" s="340"/>
      <c r="YZ3" s="340"/>
      <c r="ZA3" s="340"/>
      <c r="ZB3" s="340"/>
      <c r="ZC3" s="340"/>
      <c r="ZD3" s="340"/>
      <c r="ZE3" s="340"/>
      <c r="ZF3" s="340"/>
      <c r="ZG3" s="340"/>
      <c r="ZH3" s="340"/>
      <c r="ZI3" s="340"/>
      <c r="ZJ3" s="340"/>
      <c r="ZK3" s="340"/>
      <c r="ZL3" s="340"/>
      <c r="ZM3" s="340"/>
      <c r="ZN3" s="340"/>
      <c r="ZO3" s="340"/>
      <c r="ZP3" s="340"/>
      <c r="ZQ3" s="340"/>
      <c r="ZR3" s="340"/>
      <c r="ZS3" s="340"/>
      <c r="ZT3" s="340"/>
      <c r="ZU3" s="340"/>
      <c r="ZV3" s="340"/>
      <c r="ZW3" s="340"/>
      <c r="ZX3" s="340"/>
    </row>
    <row r="4" spans="1:701" ht="45.75" thickBot="1">
      <c r="B4" s="834" t="s">
        <v>579</v>
      </c>
      <c r="C4" s="834" t="s">
        <v>558</v>
      </c>
      <c r="D4" s="834" t="s">
        <v>1</v>
      </c>
      <c r="E4" s="834" t="s">
        <v>141</v>
      </c>
      <c r="F4" s="834" t="s">
        <v>4</v>
      </c>
      <c r="G4" s="834" t="s">
        <v>43</v>
      </c>
      <c r="H4" s="834" t="s">
        <v>578</v>
      </c>
      <c r="I4" s="834" t="s">
        <v>48</v>
      </c>
      <c r="J4" s="834" t="s">
        <v>50</v>
      </c>
      <c r="K4" s="834" t="s">
        <v>97</v>
      </c>
      <c r="L4" s="834" t="s">
        <v>45</v>
      </c>
      <c r="M4" s="834" t="s">
        <v>8</v>
      </c>
      <c r="N4" s="834" t="s">
        <v>46</v>
      </c>
      <c r="O4" s="834" t="s">
        <v>47</v>
      </c>
      <c r="P4" s="834" t="s">
        <v>51</v>
      </c>
      <c r="Q4" s="834" t="s">
        <v>9</v>
      </c>
      <c r="R4" s="834" t="s">
        <v>5</v>
      </c>
      <c r="S4" s="834" t="s">
        <v>7</v>
      </c>
      <c r="T4" s="834" t="s">
        <v>10</v>
      </c>
      <c r="U4" s="834" t="s">
        <v>11</v>
      </c>
      <c r="V4" s="834" t="s">
        <v>52</v>
      </c>
      <c r="W4" s="834" t="s">
        <v>294</v>
      </c>
      <c r="X4" s="834" t="s">
        <v>6</v>
      </c>
      <c r="Y4" s="834"/>
      <c r="Z4" s="1369" t="s">
        <v>573</v>
      </c>
      <c r="AA4" s="1369" t="s">
        <v>356</v>
      </c>
      <c r="AB4" s="1369" t="s">
        <v>125</v>
      </c>
      <c r="AC4" s="1369" t="s">
        <v>293</v>
      </c>
      <c r="AD4" s="834" t="s">
        <v>123</v>
      </c>
    </row>
    <row r="5" spans="1:701" s="632" customFormat="1">
      <c r="A5" s="633"/>
      <c r="B5" s="1178" t="s">
        <v>56</v>
      </c>
      <c r="C5" s="1179" t="s">
        <v>452</v>
      </c>
      <c r="D5" s="1180">
        <v>22</v>
      </c>
      <c r="E5" s="625">
        <f t="shared" ref="E5:E36" si="0">(L5/$L$83)*D5</f>
        <v>0.41483429455342807</v>
      </c>
      <c r="F5" s="1181" t="s">
        <v>33</v>
      </c>
      <c r="G5" s="1182">
        <v>30</v>
      </c>
      <c r="H5" s="1180">
        <v>755</v>
      </c>
      <c r="I5" s="1183">
        <v>600</v>
      </c>
      <c r="J5" s="1184">
        <v>600</v>
      </c>
      <c r="K5" s="1175">
        <f t="shared" ref="K5:K82" si="1">IF(J5&gt;I5,J5-I5,0)</f>
        <v>0</v>
      </c>
      <c r="L5" s="629">
        <f>H5*G5</f>
        <v>22650</v>
      </c>
      <c r="M5" s="628">
        <v>7563.6</v>
      </c>
      <c r="N5" s="628">
        <f>I5*G5</f>
        <v>18000</v>
      </c>
      <c r="O5" s="628">
        <f>K5*G5</f>
        <v>0</v>
      </c>
      <c r="P5" s="628">
        <f>O5+N5</f>
        <v>18000</v>
      </c>
      <c r="Q5" s="628"/>
      <c r="R5" s="628">
        <f t="shared" ref="R5:R82" si="2">M5+P5+Q5</f>
        <v>25563.599999999999</v>
      </c>
      <c r="S5" s="1185"/>
      <c r="T5" s="628">
        <f>R5/(1+$C$2)^1</f>
        <v>23648.103607770583</v>
      </c>
      <c r="U5" s="628">
        <f>S5/(1+$C$2)^1</f>
        <v>0</v>
      </c>
      <c r="V5" s="630">
        <f>IF(L5=0,0,(HLOOKUP(F5,'2012-2013 CE W T&amp;D &amp; ConsCredit'!$C$6:$P$36,D5+1,FALSE)))</f>
        <v>1.1242758844191898</v>
      </c>
      <c r="W5" s="630">
        <f>V5*L5</f>
        <v>25464.84878209465</v>
      </c>
      <c r="X5" s="631">
        <f>(W5+U5)/T5</f>
        <v>1.0768241379713466</v>
      </c>
      <c r="Z5" s="1370">
        <f>N5+M5</f>
        <v>25563.599999999999</v>
      </c>
      <c r="AA5" s="1370">
        <f>Z5/(1+$C$2)^1</f>
        <v>23648.103607770583</v>
      </c>
      <c r="AB5" s="1370">
        <f>IF(L5=0,0,(HLOOKUP(F5,'2012-2013 CE W T&amp;D No ConsCredi'!$C$6:$P$36,D5+1,FALSE)))</f>
        <v>1.0220689858356271</v>
      </c>
      <c r="AC5" s="1370">
        <f>AB5*L5</f>
        <v>23149.862529176953</v>
      </c>
      <c r="AD5" s="1333">
        <f>AC5/AA5</f>
        <v>0.978931034519406</v>
      </c>
      <c r="AE5" s="1332"/>
      <c r="AF5" s="1332"/>
      <c r="AG5" s="1332"/>
      <c r="AH5" s="1332"/>
      <c r="AI5" s="1332"/>
      <c r="AJ5" s="1332"/>
      <c r="AK5" s="1332"/>
      <c r="AL5" s="1332"/>
      <c r="AM5" s="1332"/>
      <c r="AN5" s="1332"/>
      <c r="AO5" s="1332"/>
      <c r="AP5" s="1332"/>
      <c r="AQ5" s="1332"/>
      <c r="AR5" s="1332"/>
      <c r="AS5" s="1332"/>
      <c r="AT5" s="1332"/>
      <c r="AU5" s="1332"/>
      <c r="AV5" s="1332"/>
      <c r="AW5" s="1332"/>
      <c r="AX5" s="1332"/>
      <c r="AY5" s="1332"/>
      <c r="AZ5" s="1332"/>
      <c r="BA5" s="1332"/>
      <c r="BB5" s="1332"/>
      <c r="BC5" s="1332"/>
      <c r="BD5" s="1332"/>
      <c r="BE5" s="1332"/>
      <c r="BF5" s="1332"/>
      <c r="BG5" s="1332"/>
      <c r="BH5" s="1332"/>
      <c r="BI5" s="1332"/>
      <c r="BJ5" s="1332"/>
      <c r="BK5" s="1332"/>
      <c r="BL5" s="1332"/>
      <c r="BM5" s="1332"/>
      <c r="BN5" s="1332"/>
      <c r="BO5" s="1332"/>
      <c r="BP5" s="1332"/>
      <c r="BQ5" s="1332"/>
      <c r="BR5" s="1332"/>
      <c r="BS5" s="1332"/>
      <c r="BT5" s="1332"/>
      <c r="BU5" s="1332"/>
      <c r="BV5" s="1332"/>
      <c r="BW5" s="1332"/>
      <c r="BX5" s="1332"/>
      <c r="BY5" s="1332"/>
      <c r="BZ5" s="1332"/>
      <c r="CA5" s="1332"/>
      <c r="CB5" s="1332"/>
      <c r="CC5" s="1332"/>
      <c r="CD5" s="1332"/>
      <c r="CE5" s="1332"/>
      <c r="CF5" s="1332"/>
      <c r="CG5" s="1332"/>
      <c r="CH5" s="1332"/>
      <c r="CI5" s="1332"/>
      <c r="CJ5" s="1332"/>
      <c r="CK5" s="1332"/>
      <c r="CL5" s="1332"/>
      <c r="CM5" s="1332"/>
      <c r="CN5" s="1332"/>
      <c r="CO5" s="1332"/>
      <c r="CP5" s="1332"/>
      <c r="CQ5" s="1332"/>
      <c r="CR5" s="1332"/>
      <c r="CS5" s="1332"/>
      <c r="CT5" s="1332"/>
      <c r="CU5" s="1332"/>
      <c r="CV5" s="1332"/>
      <c r="CW5" s="1332"/>
      <c r="CX5" s="1332"/>
      <c r="CY5" s="1332"/>
      <c r="CZ5" s="1332"/>
      <c r="DA5" s="1332"/>
      <c r="DB5" s="1332"/>
      <c r="DC5" s="1332"/>
      <c r="DD5" s="1332"/>
      <c r="DE5" s="1332"/>
      <c r="DF5" s="1332"/>
      <c r="DG5" s="1332"/>
      <c r="DH5" s="1332"/>
      <c r="DI5" s="1332"/>
      <c r="DJ5" s="1332"/>
      <c r="DK5" s="1332"/>
      <c r="DL5" s="1332"/>
      <c r="DM5" s="1332"/>
      <c r="DN5" s="1332"/>
      <c r="DO5" s="1332"/>
      <c r="DP5" s="1332"/>
      <c r="DQ5" s="1332"/>
      <c r="DR5" s="1332"/>
      <c r="DS5" s="1332"/>
      <c r="DT5" s="1332"/>
      <c r="DU5" s="1332"/>
      <c r="DV5" s="1332"/>
      <c r="DW5" s="1332"/>
      <c r="DX5" s="1332"/>
      <c r="DY5" s="1332"/>
      <c r="DZ5" s="1332"/>
      <c r="EA5" s="1332"/>
      <c r="EB5" s="1332"/>
      <c r="EC5" s="1332"/>
      <c r="ED5" s="1332"/>
      <c r="EE5" s="1332"/>
      <c r="EF5" s="1332"/>
      <c r="EG5" s="1332"/>
      <c r="EH5" s="1332"/>
      <c r="EI5" s="1332"/>
      <c r="EJ5" s="1332"/>
      <c r="EK5" s="1332"/>
      <c r="EL5" s="1332"/>
      <c r="EM5" s="1332"/>
      <c r="EN5" s="1332"/>
      <c r="EO5" s="1332"/>
      <c r="EP5" s="1332"/>
      <c r="EQ5" s="1332"/>
      <c r="ER5" s="1332"/>
      <c r="ES5" s="1332"/>
      <c r="ET5" s="1332"/>
      <c r="EU5" s="1332"/>
      <c r="EV5" s="1332"/>
      <c r="EW5" s="1332"/>
      <c r="EX5" s="1332"/>
      <c r="EY5" s="1332"/>
      <c r="EZ5" s="1332"/>
      <c r="FA5" s="1332"/>
      <c r="FB5" s="1332"/>
      <c r="FC5" s="1332"/>
      <c r="FD5" s="1332"/>
      <c r="FE5" s="1332"/>
      <c r="FF5" s="1332"/>
      <c r="FG5" s="1332"/>
      <c r="FH5" s="1332"/>
      <c r="FI5" s="1332"/>
      <c r="FJ5" s="1332"/>
      <c r="FK5" s="1332"/>
      <c r="FL5" s="1332"/>
      <c r="FM5" s="1332"/>
      <c r="FN5" s="1332"/>
      <c r="FO5" s="1332"/>
      <c r="FP5" s="1332"/>
      <c r="FQ5" s="1332"/>
      <c r="FR5" s="1332"/>
      <c r="FS5" s="1332"/>
      <c r="FT5" s="1332"/>
      <c r="FU5" s="1332"/>
      <c r="FV5" s="1332"/>
      <c r="FW5" s="1332"/>
      <c r="FX5" s="1332"/>
      <c r="FY5" s="1332"/>
      <c r="FZ5" s="1332"/>
      <c r="GA5" s="1332"/>
      <c r="GB5" s="1332"/>
      <c r="GC5" s="1332"/>
      <c r="GD5" s="1332"/>
      <c r="GE5" s="1332"/>
      <c r="GF5" s="1332"/>
      <c r="GG5" s="1332"/>
      <c r="GH5" s="1332"/>
      <c r="GI5" s="1332"/>
      <c r="GJ5" s="1332"/>
      <c r="GK5" s="1332"/>
      <c r="GL5" s="1332"/>
      <c r="GM5" s="1332"/>
      <c r="GN5" s="1332"/>
      <c r="GO5" s="1332"/>
      <c r="GP5" s="1332"/>
      <c r="GQ5" s="1332"/>
      <c r="GR5" s="1332"/>
      <c r="GS5" s="1332"/>
      <c r="GT5" s="1332"/>
      <c r="GU5" s="1332"/>
      <c r="GV5" s="1332"/>
      <c r="GW5" s="1332"/>
      <c r="GX5" s="1332"/>
      <c r="GY5" s="1332"/>
      <c r="GZ5" s="1332"/>
      <c r="HA5" s="1332"/>
      <c r="HB5" s="1332"/>
      <c r="HC5" s="1332"/>
      <c r="HD5" s="1332"/>
      <c r="HE5" s="1332"/>
      <c r="HF5" s="1332"/>
      <c r="HG5" s="1332"/>
      <c r="HH5" s="1332"/>
      <c r="HI5" s="1332"/>
      <c r="HJ5" s="1332"/>
      <c r="HK5" s="1332"/>
      <c r="HL5" s="1332"/>
      <c r="HM5" s="1332"/>
      <c r="HN5" s="1332"/>
      <c r="HO5" s="1332"/>
      <c r="HP5" s="1332"/>
      <c r="HQ5" s="1332"/>
      <c r="HR5" s="1332"/>
      <c r="HS5" s="1332"/>
      <c r="HT5" s="1332"/>
      <c r="HU5" s="1332"/>
      <c r="HV5" s="1332"/>
      <c r="HW5" s="1332"/>
      <c r="HX5" s="1332"/>
      <c r="HY5" s="1332"/>
      <c r="HZ5" s="1332"/>
      <c r="IA5" s="1332"/>
      <c r="IB5" s="1332"/>
      <c r="IC5" s="1332"/>
      <c r="ID5" s="1332"/>
      <c r="IE5" s="1332"/>
      <c r="IF5" s="1332"/>
      <c r="IG5" s="1332"/>
      <c r="IH5" s="1332"/>
      <c r="II5" s="1332"/>
      <c r="IJ5" s="1332"/>
      <c r="IK5" s="1332"/>
      <c r="IL5" s="1332"/>
      <c r="IM5" s="1332"/>
      <c r="IN5" s="1332"/>
      <c r="IO5" s="1332"/>
      <c r="IP5" s="1332"/>
      <c r="IQ5" s="1332"/>
      <c r="IR5" s="1332"/>
      <c r="IS5" s="1332"/>
      <c r="IT5" s="1332"/>
      <c r="IU5" s="1332"/>
      <c r="IV5" s="1332"/>
      <c r="IW5" s="1332"/>
      <c r="IX5" s="1332"/>
      <c r="IY5" s="1332"/>
      <c r="IZ5" s="1332"/>
      <c r="JA5" s="1332"/>
      <c r="JB5" s="1332"/>
      <c r="JC5" s="1332"/>
      <c r="JD5" s="1332"/>
      <c r="JE5" s="1332"/>
      <c r="JF5" s="1332"/>
      <c r="JG5" s="1332"/>
      <c r="JH5" s="1332"/>
      <c r="JI5" s="1332"/>
      <c r="JJ5" s="1332"/>
      <c r="JK5" s="1332"/>
      <c r="JL5" s="1332"/>
      <c r="JM5" s="1332"/>
      <c r="JN5" s="1332"/>
      <c r="JO5" s="1332"/>
      <c r="JP5" s="1332"/>
      <c r="JQ5" s="1332"/>
      <c r="JR5" s="1332"/>
      <c r="JS5" s="1332"/>
      <c r="JT5" s="1332"/>
      <c r="JU5" s="1332"/>
      <c r="JV5" s="1332"/>
      <c r="JW5" s="1332"/>
      <c r="JX5" s="1332"/>
      <c r="JY5" s="1332"/>
      <c r="JZ5" s="1332"/>
      <c r="KA5" s="1332"/>
      <c r="KB5" s="1332"/>
      <c r="KC5" s="1332"/>
      <c r="KD5" s="1332"/>
      <c r="KE5" s="1332"/>
      <c r="KF5" s="1332"/>
      <c r="KG5" s="1332"/>
      <c r="KH5" s="1332"/>
      <c r="KI5" s="1332"/>
      <c r="KJ5" s="1332"/>
      <c r="KK5" s="1332"/>
      <c r="KL5" s="1332"/>
      <c r="KM5" s="1332"/>
      <c r="KN5" s="1332"/>
      <c r="KO5" s="1332"/>
      <c r="KP5" s="1332"/>
      <c r="KQ5" s="1332"/>
      <c r="KR5" s="1332"/>
      <c r="KS5" s="1332"/>
      <c r="KT5" s="1332"/>
      <c r="KU5" s="1332"/>
      <c r="KV5" s="1332"/>
      <c r="KW5" s="1332"/>
      <c r="KX5" s="1332"/>
      <c r="KY5" s="1332"/>
      <c r="KZ5" s="1332"/>
      <c r="LA5" s="1332"/>
      <c r="LB5" s="1332"/>
      <c r="LC5" s="1332"/>
      <c r="LD5" s="1332"/>
      <c r="LE5" s="1332"/>
      <c r="LF5" s="1332"/>
      <c r="LG5" s="1332"/>
      <c r="LH5" s="1332"/>
      <c r="LI5" s="1332"/>
      <c r="LJ5" s="1332"/>
      <c r="LK5" s="1332"/>
      <c r="LL5" s="1332"/>
      <c r="LM5" s="1332"/>
      <c r="LN5" s="1332"/>
      <c r="LO5" s="1332"/>
      <c r="LP5" s="1332"/>
      <c r="LQ5" s="1332"/>
      <c r="LR5" s="1332"/>
      <c r="LS5" s="1332"/>
      <c r="LT5" s="1332"/>
      <c r="LU5" s="1332"/>
      <c r="LV5" s="1332"/>
      <c r="LW5" s="1332"/>
      <c r="LX5" s="1332"/>
      <c r="LY5" s="1332"/>
      <c r="LZ5" s="1332"/>
      <c r="MA5" s="1332"/>
      <c r="MB5" s="1332"/>
      <c r="MC5" s="1332"/>
      <c r="MD5" s="1332"/>
      <c r="ME5" s="1332"/>
      <c r="MF5" s="1332"/>
      <c r="MG5" s="1332"/>
      <c r="MH5" s="1332"/>
      <c r="MI5" s="1332"/>
      <c r="MJ5" s="1332"/>
      <c r="MK5" s="1332"/>
      <c r="ML5" s="1332"/>
      <c r="MM5" s="1332"/>
      <c r="MN5" s="1332"/>
      <c r="MO5" s="1332"/>
      <c r="MP5" s="1332"/>
      <c r="MQ5" s="1332"/>
      <c r="MR5" s="1332"/>
      <c r="MS5" s="1332"/>
      <c r="MT5" s="1332"/>
      <c r="MU5" s="1332"/>
      <c r="MV5" s="1332"/>
      <c r="MW5" s="1332"/>
      <c r="MX5" s="1332"/>
      <c r="MY5" s="1332"/>
      <c r="MZ5" s="1332"/>
      <c r="NA5" s="1332"/>
      <c r="NB5" s="1332"/>
      <c r="NC5" s="1332"/>
      <c r="ND5" s="1332"/>
      <c r="NE5" s="1332"/>
      <c r="NF5" s="1332"/>
      <c r="NG5" s="1332"/>
      <c r="NH5" s="1332"/>
      <c r="NI5" s="1332"/>
      <c r="NJ5" s="1332"/>
      <c r="NK5" s="1332"/>
      <c r="NL5" s="1332"/>
      <c r="NM5" s="1332"/>
      <c r="NN5" s="1332"/>
      <c r="NO5" s="1332"/>
      <c r="NP5" s="1332"/>
      <c r="NQ5" s="1332"/>
      <c r="NR5" s="1332"/>
      <c r="NS5" s="1332"/>
      <c r="NT5" s="1332"/>
      <c r="NU5" s="1332"/>
      <c r="NV5" s="1332"/>
      <c r="NW5" s="1332"/>
      <c r="NX5" s="1332"/>
      <c r="NY5" s="1332"/>
      <c r="NZ5" s="1332"/>
      <c r="OA5" s="1332"/>
      <c r="OB5" s="1332"/>
      <c r="OC5" s="1332"/>
      <c r="OD5" s="1332"/>
      <c r="OE5" s="1332"/>
      <c r="OF5" s="1332"/>
      <c r="OG5" s="1332"/>
      <c r="OH5" s="1332"/>
      <c r="OI5" s="1332"/>
      <c r="OJ5" s="1332"/>
      <c r="OK5" s="1332"/>
      <c r="OL5" s="1332"/>
      <c r="OM5" s="1332"/>
      <c r="ON5" s="1332"/>
      <c r="OO5" s="1332"/>
      <c r="OP5" s="1332"/>
      <c r="OQ5" s="1332"/>
      <c r="OR5" s="1332"/>
      <c r="OS5" s="1332"/>
      <c r="OT5" s="1332"/>
      <c r="OU5" s="1332"/>
      <c r="OV5" s="1332"/>
      <c r="OW5" s="1332"/>
      <c r="OX5" s="1332"/>
      <c r="OY5" s="1332"/>
      <c r="OZ5" s="1332"/>
      <c r="PA5" s="1332"/>
      <c r="PB5" s="1332"/>
      <c r="PC5" s="1332"/>
      <c r="PD5" s="1332"/>
      <c r="PE5" s="1332"/>
      <c r="PF5" s="1332"/>
      <c r="PG5" s="1332"/>
      <c r="PH5" s="1332"/>
      <c r="PI5" s="1332"/>
      <c r="PJ5" s="1332"/>
      <c r="PK5" s="1332"/>
      <c r="PL5" s="1332"/>
      <c r="PM5" s="1332"/>
      <c r="PN5" s="1332"/>
      <c r="PO5" s="1332"/>
      <c r="PP5" s="1332"/>
      <c r="PQ5" s="1332"/>
      <c r="PR5" s="1332"/>
      <c r="PS5" s="1332"/>
      <c r="PT5" s="1332"/>
      <c r="PU5" s="1332"/>
      <c r="PV5" s="1332"/>
      <c r="PW5" s="1332"/>
      <c r="PX5" s="1332"/>
      <c r="PY5" s="1332"/>
      <c r="PZ5" s="1332"/>
      <c r="QA5" s="1332"/>
      <c r="QB5" s="1332"/>
      <c r="QC5" s="1332"/>
      <c r="QD5" s="1332"/>
      <c r="QE5" s="1332"/>
      <c r="QF5" s="1332"/>
      <c r="QG5" s="1332"/>
      <c r="QH5" s="1332"/>
      <c r="QI5" s="1332"/>
      <c r="QJ5" s="1332"/>
      <c r="QK5" s="1332"/>
      <c r="QL5" s="1332"/>
      <c r="QM5" s="1332"/>
      <c r="QN5" s="1332"/>
      <c r="QO5" s="1332"/>
      <c r="QP5" s="1332"/>
      <c r="QQ5" s="1332"/>
      <c r="QR5" s="1332"/>
      <c r="QS5" s="1332"/>
      <c r="QT5" s="1332"/>
      <c r="QU5" s="1332"/>
      <c r="QV5" s="1332"/>
      <c r="QW5" s="1332"/>
      <c r="QX5" s="1332"/>
      <c r="QY5" s="1332"/>
      <c r="QZ5" s="1332"/>
      <c r="RA5" s="1332"/>
      <c r="RB5" s="1332"/>
      <c r="RC5" s="1332"/>
      <c r="RD5" s="1332"/>
      <c r="RE5" s="1332"/>
      <c r="RF5" s="1332"/>
      <c r="RG5" s="1332"/>
      <c r="RH5" s="1332"/>
      <c r="RI5" s="1332"/>
      <c r="RJ5" s="1332"/>
      <c r="RK5" s="1332"/>
      <c r="RL5" s="1332"/>
      <c r="RM5" s="1332"/>
      <c r="RN5" s="1332"/>
      <c r="RO5" s="1332"/>
      <c r="RP5" s="1332"/>
      <c r="RQ5" s="1332"/>
      <c r="RR5" s="1332"/>
      <c r="RS5" s="1332"/>
      <c r="RT5" s="1332"/>
      <c r="RU5" s="1332"/>
      <c r="RV5" s="1332"/>
      <c r="RW5" s="1332"/>
      <c r="RX5" s="1332"/>
      <c r="RY5" s="1332"/>
      <c r="RZ5" s="1332"/>
      <c r="SA5" s="1332"/>
      <c r="SB5" s="1332"/>
      <c r="SC5" s="1332"/>
      <c r="SD5" s="1332"/>
      <c r="SE5" s="1332"/>
      <c r="SF5" s="1332"/>
      <c r="SG5" s="1332"/>
      <c r="SH5" s="1332"/>
      <c r="SI5" s="1332"/>
      <c r="SJ5" s="1332"/>
      <c r="SK5" s="1332"/>
      <c r="SL5" s="1332"/>
      <c r="SM5" s="1332"/>
      <c r="SN5" s="1332"/>
      <c r="SO5" s="1332"/>
      <c r="SP5" s="1332"/>
      <c r="SQ5" s="1332"/>
      <c r="SR5" s="1332"/>
      <c r="SS5" s="1332"/>
      <c r="ST5" s="1332"/>
      <c r="SU5" s="1332"/>
      <c r="SV5" s="1332"/>
      <c r="SW5" s="1332"/>
      <c r="SX5" s="1332"/>
      <c r="SY5" s="1332"/>
      <c r="SZ5" s="1332"/>
      <c r="TA5" s="1332"/>
      <c r="TB5" s="1332"/>
      <c r="TC5" s="1332"/>
      <c r="TD5" s="1332"/>
      <c r="TE5" s="1332"/>
      <c r="TF5" s="1332"/>
      <c r="TG5" s="1332"/>
      <c r="TH5" s="1332"/>
      <c r="TI5" s="1332"/>
      <c r="TJ5" s="1332"/>
      <c r="TK5" s="1332"/>
      <c r="TL5" s="1332"/>
      <c r="TM5" s="1332"/>
      <c r="TN5" s="1332"/>
      <c r="TO5" s="1332"/>
      <c r="TP5" s="1332"/>
      <c r="TQ5" s="1332"/>
      <c r="TR5" s="1332"/>
      <c r="TS5" s="1332"/>
      <c r="TT5" s="1332"/>
      <c r="TU5" s="1332"/>
      <c r="TV5" s="1332"/>
      <c r="TW5" s="1332"/>
      <c r="TX5" s="1332"/>
      <c r="TY5" s="1332"/>
      <c r="TZ5" s="1332"/>
      <c r="UA5" s="1332"/>
      <c r="UB5" s="1332"/>
      <c r="UC5" s="1332"/>
      <c r="UD5" s="1332"/>
      <c r="UE5" s="1332"/>
      <c r="UF5" s="1332"/>
      <c r="UG5" s="1332"/>
      <c r="UH5" s="1332"/>
      <c r="UI5" s="1332"/>
      <c r="UJ5" s="1332"/>
      <c r="UK5" s="1332"/>
      <c r="UL5" s="1332"/>
      <c r="UM5" s="1332"/>
      <c r="UN5" s="1332"/>
      <c r="UO5" s="1332"/>
      <c r="UP5" s="1332"/>
      <c r="UQ5" s="1332"/>
      <c r="UR5" s="1332"/>
      <c r="US5" s="1332"/>
      <c r="UT5" s="1332"/>
      <c r="UU5" s="1332"/>
      <c r="UV5" s="1332"/>
      <c r="UW5" s="1332"/>
      <c r="UX5" s="1332"/>
      <c r="UY5" s="1332"/>
      <c r="UZ5" s="1332"/>
      <c r="VA5" s="1332"/>
      <c r="VB5" s="1332"/>
      <c r="VC5" s="1332"/>
      <c r="VD5" s="1332"/>
      <c r="VE5" s="1332"/>
      <c r="VF5" s="1332"/>
      <c r="VG5" s="1332"/>
      <c r="VH5" s="1332"/>
      <c r="VI5" s="1332"/>
      <c r="VJ5" s="1332"/>
      <c r="VK5" s="1332"/>
      <c r="VL5" s="1332"/>
      <c r="VM5" s="1332"/>
      <c r="VN5" s="1332"/>
      <c r="VO5" s="1332"/>
      <c r="VP5" s="1332"/>
      <c r="VQ5" s="1332"/>
      <c r="VR5" s="1332"/>
      <c r="VS5" s="1332"/>
      <c r="VT5" s="1332"/>
      <c r="VU5" s="1332"/>
      <c r="VV5" s="1332"/>
      <c r="VW5" s="1332"/>
      <c r="VX5" s="1332"/>
      <c r="VY5" s="1332"/>
      <c r="VZ5" s="1332"/>
      <c r="WA5" s="1332"/>
      <c r="WB5" s="1332"/>
      <c r="WC5" s="1332"/>
      <c r="WD5" s="1332"/>
      <c r="WE5" s="1332"/>
      <c r="WF5" s="1332"/>
      <c r="WG5" s="1332"/>
      <c r="WH5" s="1332"/>
      <c r="WI5" s="1332"/>
      <c r="WJ5" s="1332"/>
      <c r="WK5" s="1332"/>
      <c r="WL5" s="1332"/>
      <c r="WM5" s="1332"/>
      <c r="WN5" s="1332"/>
      <c r="WO5" s="1332"/>
      <c r="WP5" s="1332"/>
      <c r="WQ5" s="1332"/>
      <c r="WR5" s="1332"/>
      <c r="WS5" s="1332"/>
      <c r="WT5" s="1332"/>
      <c r="WU5" s="1332"/>
      <c r="WV5" s="1332"/>
      <c r="WW5" s="1332"/>
      <c r="WX5" s="1332"/>
      <c r="WY5" s="1332"/>
      <c r="WZ5" s="1332"/>
      <c r="XA5" s="1332"/>
      <c r="XB5" s="1332"/>
      <c r="XC5" s="1332"/>
      <c r="XD5" s="1332"/>
      <c r="XE5" s="1332"/>
      <c r="XF5" s="1332"/>
      <c r="XG5" s="1332"/>
      <c r="XH5" s="1332"/>
      <c r="XI5" s="1332"/>
      <c r="XJ5" s="1332"/>
      <c r="XK5" s="1332"/>
      <c r="XL5" s="1332"/>
      <c r="XM5" s="1332"/>
      <c r="XN5" s="1332"/>
      <c r="XO5" s="1332"/>
      <c r="XP5" s="1332"/>
      <c r="XQ5" s="1332"/>
      <c r="XR5" s="1332"/>
      <c r="XS5" s="1332"/>
      <c r="XT5" s="1332"/>
      <c r="XU5" s="1332"/>
      <c r="XV5" s="1332"/>
      <c r="XW5" s="1332"/>
      <c r="XX5" s="1332"/>
      <c r="XY5" s="1332"/>
      <c r="XZ5" s="1332"/>
      <c r="YA5" s="1332"/>
      <c r="YB5" s="1332"/>
      <c r="YC5" s="1332"/>
      <c r="YD5" s="1332"/>
      <c r="YE5" s="1332"/>
      <c r="YF5" s="1332"/>
      <c r="YG5" s="1332"/>
      <c r="YH5" s="1332"/>
      <c r="YI5" s="1332"/>
      <c r="YJ5" s="1332"/>
      <c r="YK5" s="1332"/>
      <c r="YL5" s="1332"/>
      <c r="YM5" s="1332"/>
      <c r="YN5" s="1332"/>
      <c r="YO5" s="1332"/>
      <c r="YP5" s="1332"/>
      <c r="YQ5" s="1332"/>
      <c r="YR5" s="1332"/>
      <c r="YS5" s="1332"/>
      <c r="YT5" s="1332"/>
      <c r="YU5" s="1332"/>
      <c r="YV5" s="1332"/>
      <c r="YW5" s="1332"/>
      <c r="YX5" s="1332"/>
      <c r="YY5" s="1332"/>
      <c r="YZ5" s="1332"/>
      <c r="ZA5" s="1332"/>
      <c r="ZB5" s="1332"/>
      <c r="ZC5" s="1332"/>
      <c r="ZD5" s="1332"/>
      <c r="ZE5" s="1332"/>
      <c r="ZF5" s="1332"/>
      <c r="ZG5" s="1332"/>
      <c r="ZH5" s="1332"/>
      <c r="ZI5" s="1332"/>
      <c r="ZJ5" s="1332"/>
      <c r="ZK5" s="1332"/>
      <c r="ZL5" s="1332"/>
      <c r="ZM5" s="1332"/>
      <c r="ZN5" s="1332"/>
      <c r="ZO5" s="1332"/>
      <c r="ZP5" s="1332"/>
      <c r="ZQ5" s="1332"/>
      <c r="ZR5" s="1332"/>
      <c r="ZS5" s="1332"/>
      <c r="ZT5" s="1332"/>
      <c r="ZU5" s="1332"/>
      <c r="ZV5" s="1332"/>
      <c r="ZW5" s="1332"/>
      <c r="ZX5" s="1332"/>
      <c r="ZY5" s="1336"/>
    </row>
    <row r="6" spans="1:701" s="643" customFormat="1">
      <c r="A6" s="645"/>
      <c r="B6" s="635" t="s">
        <v>56</v>
      </c>
      <c r="C6" s="1186" t="s">
        <v>453</v>
      </c>
      <c r="D6" s="1187">
        <v>22</v>
      </c>
      <c r="E6" s="604">
        <f t="shared" si="0"/>
        <v>0.11062247854758082</v>
      </c>
      <c r="F6" s="1181" t="s">
        <v>33</v>
      </c>
      <c r="G6" s="1188">
        <v>8</v>
      </c>
      <c r="H6" s="1187">
        <v>755</v>
      </c>
      <c r="I6" s="1189">
        <v>600</v>
      </c>
      <c r="J6" s="1190">
        <v>600</v>
      </c>
      <c r="K6" s="1176">
        <f t="shared" si="1"/>
        <v>0</v>
      </c>
      <c r="L6" s="640">
        <f>H6*G6</f>
        <v>6040</v>
      </c>
      <c r="M6" s="639">
        <v>2016.96</v>
      </c>
      <c r="N6" s="639">
        <f>I6*G6</f>
        <v>4800</v>
      </c>
      <c r="O6" s="639">
        <f>K6*G6</f>
        <v>0</v>
      </c>
      <c r="P6" s="639">
        <f>O6+N6</f>
        <v>4800</v>
      </c>
      <c r="Q6" s="639"/>
      <c r="R6" s="639">
        <f t="shared" si="2"/>
        <v>6816.96</v>
      </c>
      <c r="S6" s="1191"/>
      <c r="T6" s="639">
        <f>R6/(1+$C$2)^1</f>
        <v>6306.1609620721556</v>
      </c>
      <c r="U6" s="639">
        <f t="shared" ref="U6:U69" si="3">S6/(1+$C$2)^1</f>
        <v>0</v>
      </c>
      <c r="V6" s="641">
        <f>IF(L6=0,0,(HLOOKUP(F6,'2012-2013 CE W T&amp;D &amp; ConsCredit'!$C$6:$P$36,D6+1,FALSE)))</f>
        <v>1.1242758844191898</v>
      </c>
      <c r="W6" s="641">
        <f>V6*L6</f>
        <v>6790.6263418919061</v>
      </c>
      <c r="X6" s="642">
        <f>(W6+U6)/T6</f>
        <v>1.0768241379713466</v>
      </c>
      <c r="Z6" s="1371">
        <f t="shared" ref="Z6:Z69" si="4">N6+M6</f>
        <v>6816.96</v>
      </c>
      <c r="AA6" s="1371">
        <f t="shared" ref="AA6:AA69" si="5">Z6/(1+$C$2)^1</f>
        <v>6306.1609620721556</v>
      </c>
      <c r="AB6" s="1371">
        <f>IF(L6=0,0,(HLOOKUP(F6,'2012-2013 CE W T&amp;D No ConsCredi'!$C$6:$P$36,D6+1,FALSE)))</f>
        <v>1.0220689858356271</v>
      </c>
      <c r="AC6" s="1371">
        <f>AB6*L6</f>
        <v>6173.2966744471878</v>
      </c>
      <c r="AD6" s="642">
        <f>AC6/AA6</f>
        <v>0.978931034519406</v>
      </c>
      <c r="AE6" s="1332"/>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2"/>
      <c r="BC6" s="1332"/>
      <c r="BD6" s="1332"/>
      <c r="BE6" s="1332"/>
      <c r="BF6" s="1332"/>
      <c r="BG6" s="1332"/>
      <c r="BH6" s="1332"/>
      <c r="BI6" s="1332"/>
      <c r="BJ6" s="1332"/>
      <c r="BK6" s="1332"/>
      <c r="BL6" s="1332"/>
      <c r="BM6" s="1332"/>
      <c r="BN6" s="1332"/>
      <c r="BO6" s="1332"/>
      <c r="BP6" s="1332"/>
      <c r="BQ6" s="1332"/>
      <c r="BR6" s="1332"/>
      <c r="BS6" s="1332"/>
      <c r="BT6" s="1332"/>
      <c r="BU6" s="1332"/>
      <c r="BV6" s="1332"/>
      <c r="BW6" s="1332"/>
      <c r="BX6" s="1332"/>
      <c r="BY6" s="1332"/>
      <c r="BZ6" s="1332"/>
      <c r="CA6" s="1332"/>
      <c r="CB6" s="1332"/>
      <c r="CC6" s="1332"/>
      <c r="CD6" s="1332"/>
      <c r="CE6" s="1332"/>
      <c r="CF6" s="1332"/>
      <c r="CG6" s="1332"/>
      <c r="CH6" s="1332"/>
      <c r="CI6" s="1332"/>
      <c r="CJ6" s="1332"/>
      <c r="CK6" s="1332"/>
      <c r="CL6" s="1332"/>
      <c r="CM6" s="1332"/>
      <c r="CN6" s="1332"/>
      <c r="CO6" s="1332"/>
      <c r="CP6" s="1332"/>
      <c r="CQ6" s="1332"/>
      <c r="CR6" s="1332"/>
      <c r="CS6" s="1332"/>
      <c r="CT6" s="1332"/>
      <c r="CU6" s="1332"/>
      <c r="CV6" s="1332"/>
      <c r="CW6" s="1332"/>
      <c r="CX6" s="1332"/>
      <c r="CY6" s="1332"/>
      <c r="CZ6" s="1332"/>
      <c r="DA6" s="1332"/>
      <c r="DB6" s="1332"/>
      <c r="DC6" s="1332"/>
      <c r="DD6" s="1332"/>
      <c r="DE6" s="1332"/>
      <c r="DF6" s="1332"/>
      <c r="DG6" s="1332"/>
      <c r="DH6" s="1332"/>
      <c r="DI6" s="1332"/>
      <c r="DJ6" s="1332"/>
      <c r="DK6" s="1332"/>
      <c r="DL6" s="1332"/>
      <c r="DM6" s="1332"/>
      <c r="DN6" s="1332"/>
      <c r="DO6" s="1332"/>
      <c r="DP6" s="1332"/>
      <c r="DQ6" s="1332"/>
      <c r="DR6" s="1332"/>
      <c r="DS6" s="1332"/>
      <c r="DT6" s="1332"/>
      <c r="DU6" s="1332"/>
      <c r="DV6" s="1332"/>
      <c r="DW6" s="1332"/>
      <c r="DX6" s="1332"/>
      <c r="DY6" s="1332"/>
      <c r="DZ6" s="1332"/>
      <c r="EA6" s="1332"/>
      <c r="EB6" s="1332"/>
      <c r="EC6" s="1332"/>
      <c r="ED6" s="1332"/>
      <c r="EE6" s="1332"/>
      <c r="EF6" s="1332"/>
      <c r="EG6" s="1332"/>
      <c r="EH6" s="1332"/>
      <c r="EI6" s="1332"/>
      <c r="EJ6" s="1332"/>
      <c r="EK6" s="1332"/>
      <c r="EL6" s="1332"/>
      <c r="EM6" s="1332"/>
      <c r="EN6" s="1332"/>
      <c r="EO6" s="1332"/>
      <c r="EP6" s="1332"/>
      <c r="EQ6" s="1332"/>
      <c r="ER6" s="1332"/>
      <c r="ES6" s="1332"/>
      <c r="ET6" s="1332"/>
      <c r="EU6" s="1332"/>
      <c r="EV6" s="1332"/>
      <c r="EW6" s="1332"/>
      <c r="EX6" s="1332"/>
      <c r="EY6" s="1332"/>
      <c r="EZ6" s="1332"/>
      <c r="FA6" s="1332"/>
      <c r="FB6" s="1332"/>
      <c r="FC6" s="1332"/>
      <c r="FD6" s="1332"/>
      <c r="FE6" s="1332"/>
      <c r="FF6" s="1332"/>
      <c r="FG6" s="1332"/>
      <c r="FH6" s="1332"/>
      <c r="FI6" s="1332"/>
      <c r="FJ6" s="1332"/>
      <c r="FK6" s="1332"/>
      <c r="FL6" s="1332"/>
      <c r="FM6" s="1332"/>
      <c r="FN6" s="1332"/>
      <c r="FO6" s="1332"/>
      <c r="FP6" s="1332"/>
      <c r="FQ6" s="1332"/>
      <c r="FR6" s="1332"/>
      <c r="FS6" s="1332"/>
      <c r="FT6" s="1332"/>
      <c r="FU6" s="1332"/>
      <c r="FV6" s="1332"/>
      <c r="FW6" s="1332"/>
      <c r="FX6" s="1332"/>
      <c r="FY6" s="1332"/>
      <c r="FZ6" s="1332"/>
      <c r="GA6" s="1332"/>
      <c r="GB6" s="1332"/>
      <c r="GC6" s="1332"/>
      <c r="GD6" s="1332"/>
      <c r="GE6" s="1332"/>
      <c r="GF6" s="1332"/>
      <c r="GG6" s="1332"/>
      <c r="GH6" s="1332"/>
      <c r="GI6" s="1332"/>
      <c r="GJ6" s="1332"/>
      <c r="GK6" s="1332"/>
      <c r="GL6" s="1332"/>
      <c r="GM6" s="1332"/>
      <c r="GN6" s="1332"/>
      <c r="GO6" s="1332"/>
      <c r="GP6" s="1332"/>
      <c r="GQ6" s="1332"/>
      <c r="GR6" s="1332"/>
      <c r="GS6" s="1332"/>
      <c r="GT6" s="1332"/>
      <c r="GU6" s="1332"/>
      <c r="GV6" s="1332"/>
      <c r="GW6" s="1332"/>
      <c r="GX6" s="1332"/>
      <c r="GY6" s="1332"/>
      <c r="GZ6" s="1332"/>
      <c r="HA6" s="1332"/>
      <c r="HB6" s="1332"/>
      <c r="HC6" s="1332"/>
      <c r="HD6" s="1332"/>
      <c r="HE6" s="1332"/>
      <c r="HF6" s="1332"/>
      <c r="HG6" s="1332"/>
      <c r="HH6" s="1332"/>
      <c r="HI6" s="1332"/>
      <c r="HJ6" s="1332"/>
      <c r="HK6" s="1332"/>
      <c r="HL6" s="1332"/>
      <c r="HM6" s="1332"/>
      <c r="HN6" s="1332"/>
      <c r="HO6" s="1332"/>
      <c r="HP6" s="1332"/>
      <c r="HQ6" s="1332"/>
      <c r="HR6" s="1332"/>
      <c r="HS6" s="1332"/>
      <c r="HT6" s="1332"/>
      <c r="HU6" s="1332"/>
      <c r="HV6" s="1332"/>
      <c r="HW6" s="1332"/>
      <c r="HX6" s="1332"/>
      <c r="HY6" s="1332"/>
      <c r="HZ6" s="1332"/>
      <c r="IA6" s="1332"/>
      <c r="IB6" s="1332"/>
      <c r="IC6" s="1332"/>
      <c r="ID6" s="1332"/>
      <c r="IE6" s="1332"/>
      <c r="IF6" s="1332"/>
      <c r="IG6" s="1332"/>
      <c r="IH6" s="1332"/>
      <c r="II6" s="1332"/>
      <c r="IJ6" s="1332"/>
      <c r="IK6" s="1332"/>
      <c r="IL6" s="1332"/>
      <c r="IM6" s="1332"/>
      <c r="IN6" s="1332"/>
      <c r="IO6" s="1332"/>
      <c r="IP6" s="1332"/>
      <c r="IQ6" s="1332"/>
      <c r="IR6" s="1332"/>
      <c r="IS6" s="1332"/>
      <c r="IT6" s="1332"/>
      <c r="IU6" s="1332"/>
      <c r="IV6" s="1332"/>
      <c r="IW6" s="1332"/>
      <c r="IX6" s="1332"/>
      <c r="IY6" s="1332"/>
      <c r="IZ6" s="1332"/>
      <c r="JA6" s="1332"/>
      <c r="JB6" s="1332"/>
      <c r="JC6" s="1332"/>
      <c r="JD6" s="1332"/>
      <c r="JE6" s="1332"/>
      <c r="JF6" s="1332"/>
      <c r="JG6" s="1332"/>
      <c r="JH6" s="1332"/>
      <c r="JI6" s="1332"/>
      <c r="JJ6" s="1332"/>
      <c r="JK6" s="1332"/>
      <c r="JL6" s="1332"/>
      <c r="JM6" s="1332"/>
      <c r="JN6" s="1332"/>
      <c r="JO6" s="1332"/>
      <c r="JP6" s="1332"/>
      <c r="JQ6" s="1332"/>
      <c r="JR6" s="1332"/>
      <c r="JS6" s="1332"/>
      <c r="JT6" s="1332"/>
      <c r="JU6" s="1332"/>
      <c r="JV6" s="1332"/>
      <c r="JW6" s="1332"/>
      <c r="JX6" s="1332"/>
      <c r="JY6" s="1332"/>
      <c r="JZ6" s="1332"/>
      <c r="KA6" s="1332"/>
      <c r="KB6" s="1332"/>
      <c r="KC6" s="1332"/>
      <c r="KD6" s="1332"/>
      <c r="KE6" s="1332"/>
      <c r="KF6" s="1332"/>
      <c r="KG6" s="1332"/>
      <c r="KH6" s="1332"/>
      <c r="KI6" s="1332"/>
      <c r="KJ6" s="1332"/>
      <c r="KK6" s="1332"/>
      <c r="KL6" s="1332"/>
      <c r="KM6" s="1332"/>
      <c r="KN6" s="1332"/>
      <c r="KO6" s="1332"/>
      <c r="KP6" s="1332"/>
      <c r="KQ6" s="1332"/>
      <c r="KR6" s="1332"/>
      <c r="KS6" s="1332"/>
      <c r="KT6" s="1332"/>
      <c r="KU6" s="1332"/>
      <c r="KV6" s="1332"/>
      <c r="KW6" s="1332"/>
      <c r="KX6" s="1332"/>
      <c r="KY6" s="1332"/>
      <c r="KZ6" s="1332"/>
      <c r="LA6" s="1332"/>
      <c r="LB6" s="1332"/>
      <c r="LC6" s="1332"/>
      <c r="LD6" s="1332"/>
      <c r="LE6" s="1332"/>
      <c r="LF6" s="1332"/>
      <c r="LG6" s="1332"/>
      <c r="LH6" s="1332"/>
      <c r="LI6" s="1332"/>
      <c r="LJ6" s="1332"/>
      <c r="LK6" s="1332"/>
      <c r="LL6" s="1332"/>
      <c r="LM6" s="1332"/>
      <c r="LN6" s="1332"/>
      <c r="LO6" s="1332"/>
      <c r="LP6" s="1332"/>
      <c r="LQ6" s="1332"/>
      <c r="LR6" s="1332"/>
      <c r="LS6" s="1332"/>
      <c r="LT6" s="1332"/>
      <c r="LU6" s="1332"/>
      <c r="LV6" s="1332"/>
      <c r="LW6" s="1332"/>
      <c r="LX6" s="1332"/>
      <c r="LY6" s="1332"/>
      <c r="LZ6" s="1332"/>
      <c r="MA6" s="1332"/>
      <c r="MB6" s="1332"/>
      <c r="MC6" s="1332"/>
      <c r="MD6" s="1332"/>
      <c r="ME6" s="1332"/>
      <c r="MF6" s="1332"/>
      <c r="MG6" s="1332"/>
      <c r="MH6" s="1332"/>
      <c r="MI6" s="1332"/>
      <c r="MJ6" s="1332"/>
      <c r="MK6" s="1332"/>
      <c r="ML6" s="1332"/>
      <c r="MM6" s="1332"/>
      <c r="MN6" s="1332"/>
      <c r="MO6" s="1332"/>
      <c r="MP6" s="1332"/>
      <c r="MQ6" s="1332"/>
      <c r="MR6" s="1332"/>
      <c r="MS6" s="1332"/>
      <c r="MT6" s="1332"/>
      <c r="MU6" s="1332"/>
      <c r="MV6" s="1332"/>
      <c r="MW6" s="1332"/>
      <c r="MX6" s="1332"/>
      <c r="MY6" s="1332"/>
      <c r="MZ6" s="1332"/>
      <c r="NA6" s="1332"/>
      <c r="NB6" s="1332"/>
      <c r="NC6" s="1332"/>
      <c r="ND6" s="1332"/>
      <c r="NE6" s="1332"/>
      <c r="NF6" s="1332"/>
      <c r="NG6" s="1332"/>
      <c r="NH6" s="1332"/>
      <c r="NI6" s="1332"/>
      <c r="NJ6" s="1332"/>
      <c r="NK6" s="1332"/>
      <c r="NL6" s="1332"/>
      <c r="NM6" s="1332"/>
      <c r="NN6" s="1332"/>
      <c r="NO6" s="1332"/>
      <c r="NP6" s="1332"/>
      <c r="NQ6" s="1332"/>
      <c r="NR6" s="1332"/>
      <c r="NS6" s="1332"/>
      <c r="NT6" s="1332"/>
      <c r="NU6" s="1332"/>
      <c r="NV6" s="1332"/>
      <c r="NW6" s="1332"/>
      <c r="NX6" s="1332"/>
      <c r="NY6" s="1332"/>
      <c r="NZ6" s="1332"/>
      <c r="OA6" s="1332"/>
      <c r="OB6" s="1332"/>
      <c r="OC6" s="1332"/>
      <c r="OD6" s="1332"/>
      <c r="OE6" s="1332"/>
      <c r="OF6" s="1332"/>
      <c r="OG6" s="1332"/>
      <c r="OH6" s="1332"/>
      <c r="OI6" s="1332"/>
      <c r="OJ6" s="1332"/>
      <c r="OK6" s="1332"/>
      <c r="OL6" s="1332"/>
      <c r="OM6" s="1332"/>
      <c r="ON6" s="1332"/>
      <c r="OO6" s="1332"/>
      <c r="OP6" s="1332"/>
      <c r="OQ6" s="1332"/>
      <c r="OR6" s="1332"/>
      <c r="OS6" s="1332"/>
      <c r="OT6" s="1332"/>
      <c r="OU6" s="1332"/>
      <c r="OV6" s="1332"/>
      <c r="OW6" s="1332"/>
      <c r="OX6" s="1332"/>
      <c r="OY6" s="1332"/>
      <c r="OZ6" s="1332"/>
      <c r="PA6" s="1332"/>
      <c r="PB6" s="1332"/>
      <c r="PC6" s="1332"/>
      <c r="PD6" s="1332"/>
      <c r="PE6" s="1332"/>
      <c r="PF6" s="1332"/>
      <c r="PG6" s="1332"/>
      <c r="PH6" s="1332"/>
      <c r="PI6" s="1332"/>
      <c r="PJ6" s="1332"/>
      <c r="PK6" s="1332"/>
      <c r="PL6" s="1332"/>
      <c r="PM6" s="1332"/>
      <c r="PN6" s="1332"/>
      <c r="PO6" s="1332"/>
      <c r="PP6" s="1332"/>
      <c r="PQ6" s="1332"/>
      <c r="PR6" s="1332"/>
      <c r="PS6" s="1332"/>
      <c r="PT6" s="1332"/>
      <c r="PU6" s="1332"/>
      <c r="PV6" s="1332"/>
      <c r="PW6" s="1332"/>
      <c r="PX6" s="1332"/>
      <c r="PY6" s="1332"/>
      <c r="PZ6" s="1332"/>
      <c r="QA6" s="1332"/>
      <c r="QB6" s="1332"/>
      <c r="QC6" s="1332"/>
      <c r="QD6" s="1332"/>
      <c r="QE6" s="1332"/>
      <c r="QF6" s="1332"/>
      <c r="QG6" s="1332"/>
      <c r="QH6" s="1332"/>
      <c r="QI6" s="1332"/>
      <c r="QJ6" s="1332"/>
      <c r="QK6" s="1332"/>
      <c r="QL6" s="1332"/>
      <c r="QM6" s="1332"/>
      <c r="QN6" s="1332"/>
      <c r="QO6" s="1332"/>
      <c r="QP6" s="1332"/>
      <c r="QQ6" s="1332"/>
      <c r="QR6" s="1332"/>
      <c r="QS6" s="1332"/>
      <c r="QT6" s="1332"/>
      <c r="QU6" s="1332"/>
      <c r="QV6" s="1332"/>
      <c r="QW6" s="1332"/>
      <c r="QX6" s="1332"/>
      <c r="QY6" s="1332"/>
      <c r="QZ6" s="1332"/>
      <c r="RA6" s="1332"/>
      <c r="RB6" s="1332"/>
      <c r="RC6" s="1332"/>
      <c r="RD6" s="1332"/>
      <c r="RE6" s="1332"/>
      <c r="RF6" s="1332"/>
      <c r="RG6" s="1332"/>
      <c r="RH6" s="1332"/>
      <c r="RI6" s="1332"/>
      <c r="RJ6" s="1332"/>
      <c r="RK6" s="1332"/>
      <c r="RL6" s="1332"/>
      <c r="RM6" s="1332"/>
      <c r="RN6" s="1332"/>
      <c r="RO6" s="1332"/>
      <c r="RP6" s="1332"/>
      <c r="RQ6" s="1332"/>
      <c r="RR6" s="1332"/>
      <c r="RS6" s="1332"/>
      <c r="RT6" s="1332"/>
      <c r="RU6" s="1332"/>
      <c r="RV6" s="1332"/>
      <c r="RW6" s="1332"/>
      <c r="RX6" s="1332"/>
      <c r="RY6" s="1332"/>
      <c r="RZ6" s="1332"/>
      <c r="SA6" s="1332"/>
      <c r="SB6" s="1332"/>
      <c r="SC6" s="1332"/>
      <c r="SD6" s="1332"/>
      <c r="SE6" s="1332"/>
      <c r="SF6" s="1332"/>
      <c r="SG6" s="1332"/>
      <c r="SH6" s="1332"/>
      <c r="SI6" s="1332"/>
      <c r="SJ6" s="1332"/>
      <c r="SK6" s="1332"/>
      <c r="SL6" s="1332"/>
      <c r="SM6" s="1332"/>
      <c r="SN6" s="1332"/>
      <c r="SO6" s="1332"/>
      <c r="SP6" s="1332"/>
      <c r="SQ6" s="1332"/>
      <c r="SR6" s="1332"/>
      <c r="SS6" s="1332"/>
      <c r="ST6" s="1332"/>
      <c r="SU6" s="1332"/>
      <c r="SV6" s="1332"/>
      <c r="SW6" s="1332"/>
      <c r="SX6" s="1332"/>
      <c r="SY6" s="1332"/>
      <c r="SZ6" s="1332"/>
      <c r="TA6" s="1332"/>
      <c r="TB6" s="1332"/>
      <c r="TC6" s="1332"/>
      <c r="TD6" s="1332"/>
      <c r="TE6" s="1332"/>
      <c r="TF6" s="1332"/>
      <c r="TG6" s="1332"/>
      <c r="TH6" s="1332"/>
      <c r="TI6" s="1332"/>
      <c r="TJ6" s="1332"/>
      <c r="TK6" s="1332"/>
      <c r="TL6" s="1332"/>
      <c r="TM6" s="1332"/>
      <c r="TN6" s="1332"/>
      <c r="TO6" s="1332"/>
      <c r="TP6" s="1332"/>
      <c r="TQ6" s="1332"/>
      <c r="TR6" s="1332"/>
      <c r="TS6" s="1332"/>
      <c r="TT6" s="1332"/>
      <c r="TU6" s="1332"/>
      <c r="TV6" s="1332"/>
      <c r="TW6" s="1332"/>
      <c r="TX6" s="1332"/>
      <c r="TY6" s="1332"/>
      <c r="TZ6" s="1332"/>
      <c r="UA6" s="1332"/>
      <c r="UB6" s="1332"/>
      <c r="UC6" s="1332"/>
      <c r="UD6" s="1332"/>
      <c r="UE6" s="1332"/>
      <c r="UF6" s="1332"/>
      <c r="UG6" s="1332"/>
      <c r="UH6" s="1332"/>
      <c r="UI6" s="1332"/>
      <c r="UJ6" s="1332"/>
      <c r="UK6" s="1332"/>
      <c r="UL6" s="1332"/>
      <c r="UM6" s="1332"/>
      <c r="UN6" s="1332"/>
      <c r="UO6" s="1332"/>
      <c r="UP6" s="1332"/>
      <c r="UQ6" s="1332"/>
      <c r="UR6" s="1332"/>
      <c r="US6" s="1332"/>
      <c r="UT6" s="1332"/>
      <c r="UU6" s="1332"/>
      <c r="UV6" s="1332"/>
      <c r="UW6" s="1332"/>
      <c r="UX6" s="1332"/>
      <c r="UY6" s="1332"/>
      <c r="UZ6" s="1332"/>
      <c r="VA6" s="1332"/>
      <c r="VB6" s="1332"/>
      <c r="VC6" s="1332"/>
      <c r="VD6" s="1332"/>
      <c r="VE6" s="1332"/>
      <c r="VF6" s="1332"/>
      <c r="VG6" s="1332"/>
      <c r="VH6" s="1332"/>
      <c r="VI6" s="1332"/>
      <c r="VJ6" s="1332"/>
      <c r="VK6" s="1332"/>
      <c r="VL6" s="1332"/>
      <c r="VM6" s="1332"/>
      <c r="VN6" s="1332"/>
      <c r="VO6" s="1332"/>
      <c r="VP6" s="1332"/>
      <c r="VQ6" s="1332"/>
      <c r="VR6" s="1332"/>
      <c r="VS6" s="1332"/>
      <c r="VT6" s="1332"/>
      <c r="VU6" s="1332"/>
      <c r="VV6" s="1332"/>
      <c r="VW6" s="1332"/>
      <c r="VX6" s="1332"/>
      <c r="VY6" s="1332"/>
      <c r="VZ6" s="1332"/>
      <c r="WA6" s="1332"/>
      <c r="WB6" s="1332"/>
      <c r="WC6" s="1332"/>
      <c r="WD6" s="1332"/>
      <c r="WE6" s="1332"/>
      <c r="WF6" s="1332"/>
      <c r="WG6" s="1332"/>
      <c r="WH6" s="1332"/>
      <c r="WI6" s="1332"/>
      <c r="WJ6" s="1332"/>
      <c r="WK6" s="1332"/>
      <c r="WL6" s="1332"/>
      <c r="WM6" s="1332"/>
      <c r="WN6" s="1332"/>
      <c r="WO6" s="1332"/>
      <c r="WP6" s="1332"/>
      <c r="WQ6" s="1332"/>
      <c r="WR6" s="1332"/>
      <c r="WS6" s="1332"/>
      <c r="WT6" s="1332"/>
      <c r="WU6" s="1332"/>
      <c r="WV6" s="1332"/>
      <c r="WW6" s="1332"/>
      <c r="WX6" s="1332"/>
      <c r="WY6" s="1332"/>
      <c r="WZ6" s="1332"/>
      <c r="XA6" s="1332"/>
      <c r="XB6" s="1332"/>
      <c r="XC6" s="1332"/>
      <c r="XD6" s="1332"/>
      <c r="XE6" s="1332"/>
      <c r="XF6" s="1332"/>
      <c r="XG6" s="1332"/>
      <c r="XH6" s="1332"/>
      <c r="XI6" s="1332"/>
      <c r="XJ6" s="1332"/>
      <c r="XK6" s="1332"/>
      <c r="XL6" s="1332"/>
      <c r="XM6" s="1332"/>
      <c r="XN6" s="1332"/>
      <c r="XO6" s="1332"/>
      <c r="XP6" s="1332"/>
      <c r="XQ6" s="1332"/>
      <c r="XR6" s="1332"/>
      <c r="XS6" s="1332"/>
      <c r="XT6" s="1332"/>
      <c r="XU6" s="1332"/>
      <c r="XV6" s="1332"/>
      <c r="XW6" s="1332"/>
      <c r="XX6" s="1332"/>
      <c r="XY6" s="1332"/>
      <c r="XZ6" s="1332"/>
      <c r="YA6" s="1332"/>
      <c r="YB6" s="1332"/>
      <c r="YC6" s="1332"/>
      <c r="YD6" s="1332"/>
      <c r="YE6" s="1332"/>
      <c r="YF6" s="1332"/>
      <c r="YG6" s="1332"/>
      <c r="YH6" s="1332"/>
      <c r="YI6" s="1332"/>
      <c r="YJ6" s="1332"/>
      <c r="YK6" s="1332"/>
      <c r="YL6" s="1332"/>
      <c r="YM6" s="1332"/>
      <c r="YN6" s="1332"/>
      <c r="YO6" s="1332"/>
      <c r="YP6" s="1332"/>
      <c r="YQ6" s="1332"/>
      <c r="YR6" s="1332"/>
      <c r="YS6" s="1332"/>
      <c r="YT6" s="1332"/>
      <c r="YU6" s="1332"/>
      <c r="YV6" s="1332"/>
      <c r="YW6" s="1332"/>
      <c r="YX6" s="1332"/>
      <c r="YY6" s="1332"/>
      <c r="YZ6" s="1332"/>
      <c r="ZA6" s="1332"/>
      <c r="ZB6" s="1332"/>
      <c r="ZC6" s="1332"/>
      <c r="ZD6" s="1332"/>
      <c r="ZE6" s="1332"/>
      <c r="ZF6" s="1332"/>
      <c r="ZG6" s="1332"/>
      <c r="ZH6" s="1332"/>
      <c r="ZI6" s="1332"/>
      <c r="ZJ6" s="1332"/>
      <c r="ZK6" s="1332"/>
      <c r="ZL6" s="1332"/>
      <c r="ZM6" s="1332"/>
      <c r="ZN6" s="1332"/>
      <c r="ZO6" s="1332"/>
      <c r="ZP6" s="1332"/>
      <c r="ZQ6" s="1332"/>
      <c r="ZR6" s="1332"/>
      <c r="ZS6" s="1332"/>
      <c r="ZT6" s="1332"/>
      <c r="ZU6" s="1332"/>
      <c r="ZV6" s="1332"/>
      <c r="ZW6" s="1332"/>
      <c r="ZX6" s="1332"/>
      <c r="ZY6" s="645"/>
    </row>
    <row r="7" spans="1:701" s="643" customFormat="1">
      <c r="A7" s="645"/>
      <c r="B7" s="635" t="s">
        <v>56</v>
      </c>
      <c r="C7" s="1186" t="s">
        <v>454</v>
      </c>
      <c r="D7" s="1187">
        <v>22</v>
      </c>
      <c r="E7" s="604">
        <f t="shared" si="0"/>
        <v>0.22124495709516165</v>
      </c>
      <c r="F7" s="1181" t="s">
        <v>33</v>
      </c>
      <c r="G7" s="1188">
        <v>16</v>
      </c>
      <c r="H7" s="1187">
        <v>755</v>
      </c>
      <c r="I7" s="1189">
        <v>600</v>
      </c>
      <c r="J7" s="1190">
        <v>600</v>
      </c>
      <c r="K7" s="1176">
        <f t="shared" si="1"/>
        <v>0</v>
      </c>
      <c r="L7" s="640">
        <f t="shared" ref="L7:L82" si="6">H7*G7</f>
        <v>12080</v>
      </c>
      <c r="M7" s="639">
        <v>4033.92</v>
      </c>
      <c r="N7" s="639">
        <f t="shared" ref="N7:N82" si="7">I7*G7</f>
        <v>9600</v>
      </c>
      <c r="O7" s="639">
        <f t="shared" ref="O7:O82" si="8">K7*G7</f>
        <v>0</v>
      </c>
      <c r="P7" s="639">
        <f t="shared" ref="P7:P82" si="9">O7+N7</f>
        <v>9600</v>
      </c>
      <c r="Q7" s="639"/>
      <c r="R7" s="639">
        <f t="shared" si="2"/>
        <v>13633.92</v>
      </c>
      <c r="S7" s="1191"/>
      <c r="T7" s="639">
        <f t="shared" ref="T7:T70" si="10">R7/(1+$C$2)^1</f>
        <v>12612.321924144311</v>
      </c>
      <c r="U7" s="639">
        <f t="shared" si="3"/>
        <v>0</v>
      </c>
      <c r="V7" s="641">
        <f>IF(L7=0,0,(HLOOKUP(F7,'2012-2013 CE W T&amp;D &amp; ConsCredit'!$C$6:$P$36,D7+1,FALSE)))</f>
        <v>1.1242758844191898</v>
      </c>
      <c r="W7" s="641">
        <f>V7*L7</f>
        <v>13581.252683783812</v>
      </c>
      <c r="X7" s="642">
        <f t="shared" ref="X7:X82" si="11">(W7+U7)/T7</f>
        <v>1.0768241379713466</v>
      </c>
      <c r="Z7" s="1371">
        <f t="shared" si="4"/>
        <v>13633.92</v>
      </c>
      <c r="AA7" s="1371">
        <f t="shared" si="5"/>
        <v>12612.321924144311</v>
      </c>
      <c r="AB7" s="1371">
        <f>IF(L7=0,0,(HLOOKUP(F7,'2012-2013 CE W T&amp;D No ConsCredi'!$C$6:$P$36,D7+1,FALSE)))</f>
        <v>1.0220689858356271</v>
      </c>
      <c r="AC7" s="1371">
        <f>AB7*L7</f>
        <v>12346.593348894376</v>
      </c>
      <c r="AD7" s="642">
        <f t="shared" ref="AD7:AD83" si="12">AC7/AA7</f>
        <v>0.978931034519406</v>
      </c>
      <c r="AE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1332"/>
      <c r="DI7" s="1332"/>
      <c r="DJ7" s="1332"/>
      <c r="DK7" s="1332"/>
      <c r="DL7" s="1332"/>
      <c r="DM7" s="1332"/>
      <c r="DN7" s="1332"/>
      <c r="DO7" s="1332"/>
      <c r="DP7" s="1332"/>
      <c r="DQ7" s="1332"/>
      <c r="DR7" s="1332"/>
      <c r="DS7" s="1332"/>
      <c r="DT7" s="1332"/>
      <c r="DU7" s="1332"/>
      <c r="DV7" s="1332"/>
      <c r="DW7" s="1332"/>
      <c r="DX7" s="1332"/>
      <c r="DY7" s="1332"/>
      <c r="DZ7" s="1332"/>
      <c r="EA7" s="1332"/>
      <c r="EB7" s="1332"/>
      <c r="EC7" s="1332"/>
      <c r="ED7" s="1332"/>
      <c r="EE7" s="1332"/>
      <c r="EF7" s="1332"/>
      <c r="EG7" s="1332"/>
      <c r="EH7" s="1332"/>
      <c r="EI7" s="1332"/>
      <c r="EJ7" s="1332"/>
      <c r="EK7" s="1332"/>
      <c r="EL7" s="1332"/>
      <c r="EM7" s="1332"/>
      <c r="EN7" s="1332"/>
      <c r="EO7" s="1332"/>
      <c r="EP7" s="1332"/>
      <c r="EQ7" s="1332"/>
      <c r="ER7" s="1332"/>
      <c r="ES7" s="1332"/>
      <c r="ET7" s="1332"/>
      <c r="EU7" s="1332"/>
      <c r="EV7" s="1332"/>
      <c r="EW7" s="1332"/>
      <c r="EX7" s="1332"/>
      <c r="EY7" s="1332"/>
      <c r="EZ7" s="1332"/>
      <c r="FA7" s="1332"/>
      <c r="FB7" s="1332"/>
      <c r="FC7" s="1332"/>
      <c r="FD7" s="1332"/>
      <c r="FE7" s="1332"/>
      <c r="FF7" s="1332"/>
      <c r="FG7" s="1332"/>
      <c r="FH7" s="1332"/>
      <c r="FI7" s="1332"/>
      <c r="FJ7" s="1332"/>
      <c r="FK7" s="1332"/>
      <c r="FL7" s="1332"/>
      <c r="FM7" s="1332"/>
      <c r="FN7" s="1332"/>
      <c r="FO7" s="1332"/>
      <c r="FP7" s="1332"/>
      <c r="FQ7" s="1332"/>
      <c r="FR7" s="1332"/>
      <c r="FS7" s="1332"/>
      <c r="FT7" s="1332"/>
      <c r="FU7" s="1332"/>
      <c r="FV7" s="1332"/>
      <c r="FW7" s="1332"/>
      <c r="FX7" s="1332"/>
      <c r="FY7" s="1332"/>
      <c r="FZ7" s="1332"/>
      <c r="GA7" s="1332"/>
      <c r="GB7" s="1332"/>
      <c r="GC7" s="1332"/>
      <c r="GD7" s="1332"/>
      <c r="GE7" s="1332"/>
      <c r="GF7" s="1332"/>
      <c r="GG7" s="1332"/>
      <c r="GH7" s="1332"/>
      <c r="GI7" s="1332"/>
      <c r="GJ7" s="1332"/>
      <c r="GK7" s="1332"/>
      <c r="GL7" s="1332"/>
      <c r="GM7" s="1332"/>
      <c r="GN7" s="1332"/>
      <c r="GO7" s="1332"/>
      <c r="GP7" s="1332"/>
      <c r="GQ7" s="1332"/>
      <c r="GR7" s="1332"/>
      <c r="GS7" s="1332"/>
      <c r="GT7" s="1332"/>
      <c r="GU7" s="1332"/>
      <c r="GV7" s="1332"/>
      <c r="GW7" s="1332"/>
      <c r="GX7" s="1332"/>
      <c r="GY7" s="1332"/>
      <c r="GZ7" s="1332"/>
      <c r="HA7" s="1332"/>
      <c r="HB7" s="1332"/>
      <c r="HC7" s="1332"/>
      <c r="HD7" s="1332"/>
      <c r="HE7" s="1332"/>
      <c r="HF7" s="1332"/>
      <c r="HG7" s="1332"/>
      <c r="HH7" s="1332"/>
      <c r="HI7" s="1332"/>
      <c r="HJ7" s="1332"/>
      <c r="HK7" s="1332"/>
      <c r="HL7" s="1332"/>
      <c r="HM7" s="1332"/>
      <c r="HN7" s="1332"/>
      <c r="HO7" s="1332"/>
      <c r="HP7" s="1332"/>
      <c r="HQ7" s="1332"/>
      <c r="HR7" s="1332"/>
      <c r="HS7" s="1332"/>
      <c r="HT7" s="1332"/>
      <c r="HU7" s="1332"/>
      <c r="HV7" s="1332"/>
      <c r="HW7" s="1332"/>
      <c r="HX7" s="1332"/>
      <c r="HY7" s="1332"/>
      <c r="HZ7" s="1332"/>
      <c r="IA7" s="1332"/>
      <c r="IB7" s="1332"/>
      <c r="IC7" s="1332"/>
      <c r="ID7" s="1332"/>
      <c r="IE7" s="1332"/>
      <c r="IF7" s="1332"/>
      <c r="IG7" s="1332"/>
      <c r="IH7" s="1332"/>
      <c r="II7" s="1332"/>
      <c r="IJ7" s="1332"/>
      <c r="IK7" s="1332"/>
      <c r="IL7" s="1332"/>
      <c r="IM7" s="1332"/>
      <c r="IN7" s="1332"/>
      <c r="IO7" s="1332"/>
      <c r="IP7" s="1332"/>
      <c r="IQ7" s="1332"/>
      <c r="IR7" s="1332"/>
      <c r="IS7" s="1332"/>
      <c r="IT7" s="1332"/>
      <c r="IU7" s="1332"/>
      <c r="IV7" s="1332"/>
      <c r="IW7" s="1332"/>
      <c r="IX7" s="1332"/>
      <c r="IY7" s="1332"/>
      <c r="IZ7" s="1332"/>
      <c r="JA7" s="1332"/>
      <c r="JB7" s="1332"/>
      <c r="JC7" s="1332"/>
      <c r="JD7" s="1332"/>
      <c r="JE7" s="1332"/>
      <c r="JF7" s="1332"/>
      <c r="JG7" s="1332"/>
      <c r="JH7" s="1332"/>
      <c r="JI7" s="1332"/>
      <c r="JJ7" s="1332"/>
      <c r="JK7" s="1332"/>
      <c r="JL7" s="1332"/>
      <c r="JM7" s="1332"/>
      <c r="JN7" s="1332"/>
      <c r="JO7" s="1332"/>
      <c r="JP7" s="1332"/>
      <c r="JQ7" s="1332"/>
      <c r="JR7" s="1332"/>
      <c r="JS7" s="1332"/>
      <c r="JT7" s="1332"/>
      <c r="JU7" s="1332"/>
      <c r="JV7" s="1332"/>
      <c r="JW7" s="1332"/>
      <c r="JX7" s="1332"/>
      <c r="JY7" s="1332"/>
      <c r="JZ7" s="1332"/>
      <c r="KA7" s="1332"/>
      <c r="KB7" s="1332"/>
      <c r="KC7" s="1332"/>
      <c r="KD7" s="1332"/>
      <c r="KE7" s="1332"/>
      <c r="KF7" s="1332"/>
      <c r="KG7" s="1332"/>
      <c r="KH7" s="1332"/>
      <c r="KI7" s="1332"/>
      <c r="KJ7" s="1332"/>
      <c r="KK7" s="1332"/>
      <c r="KL7" s="1332"/>
      <c r="KM7" s="1332"/>
      <c r="KN7" s="1332"/>
      <c r="KO7" s="1332"/>
      <c r="KP7" s="1332"/>
      <c r="KQ7" s="1332"/>
      <c r="KR7" s="1332"/>
      <c r="KS7" s="1332"/>
      <c r="KT7" s="1332"/>
      <c r="KU7" s="1332"/>
      <c r="KV7" s="1332"/>
      <c r="KW7" s="1332"/>
      <c r="KX7" s="1332"/>
      <c r="KY7" s="1332"/>
      <c r="KZ7" s="1332"/>
      <c r="LA7" s="1332"/>
      <c r="LB7" s="1332"/>
      <c r="LC7" s="1332"/>
      <c r="LD7" s="1332"/>
      <c r="LE7" s="1332"/>
      <c r="LF7" s="1332"/>
      <c r="LG7" s="1332"/>
      <c r="LH7" s="1332"/>
      <c r="LI7" s="1332"/>
      <c r="LJ7" s="1332"/>
      <c r="LK7" s="1332"/>
      <c r="LL7" s="1332"/>
      <c r="LM7" s="1332"/>
      <c r="LN7" s="1332"/>
      <c r="LO7" s="1332"/>
      <c r="LP7" s="1332"/>
      <c r="LQ7" s="1332"/>
      <c r="LR7" s="1332"/>
      <c r="LS7" s="1332"/>
      <c r="LT7" s="1332"/>
      <c r="LU7" s="1332"/>
      <c r="LV7" s="1332"/>
      <c r="LW7" s="1332"/>
      <c r="LX7" s="1332"/>
      <c r="LY7" s="1332"/>
      <c r="LZ7" s="1332"/>
      <c r="MA7" s="1332"/>
      <c r="MB7" s="1332"/>
      <c r="MC7" s="1332"/>
      <c r="MD7" s="1332"/>
      <c r="ME7" s="1332"/>
      <c r="MF7" s="1332"/>
      <c r="MG7" s="1332"/>
      <c r="MH7" s="1332"/>
      <c r="MI7" s="1332"/>
      <c r="MJ7" s="1332"/>
      <c r="MK7" s="1332"/>
      <c r="ML7" s="1332"/>
      <c r="MM7" s="1332"/>
      <c r="MN7" s="1332"/>
      <c r="MO7" s="1332"/>
      <c r="MP7" s="1332"/>
      <c r="MQ7" s="1332"/>
      <c r="MR7" s="1332"/>
      <c r="MS7" s="1332"/>
      <c r="MT7" s="1332"/>
      <c r="MU7" s="1332"/>
      <c r="MV7" s="1332"/>
      <c r="MW7" s="1332"/>
      <c r="MX7" s="1332"/>
      <c r="MY7" s="1332"/>
      <c r="MZ7" s="1332"/>
      <c r="NA7" s="1332"/>
      <c r="NB7" s="1332"/>
      <c r="NC7" s="1332"/>
      <c r="ND7" s="1332"/>
      <c r="NE7" s="1332"/>
      <c r="NF7" s="1332"/>
      <c r="NG7" s="1332"/>
      <c r="NH7" s="1332"/>
      <c r="NI7" s="1332"/>
      <c r="NJ7" s="1332"/>
      <c r="NK7" s="1332"/>
      <c r="NL7" s="1332"/>
      <c r="NM7" s="1332"/>
      <c r="NN7" s="1332"/>
      <c r="NO7" s="1332"/>
      <c r="NP7" s="1332"/>
      <c r="NQ7" s="1332"/>
      <c r="NR7" s="1332"/>
      <c r="NS7" s="1332"/>
      <c r="NT7" s="1332"/>
      <c r="NU7" s="1332"/>
      <c r="NV7" s="1332"/>
      <c r="NW7" s="1332"/>
      <c r="NX7" s="1332"/>
      <c r="NY7" s="1332"/>
      <c r="NZ7" s="1332"/>
      <c r="OA7" s="1332"/>
      <c r="OB7" s="1332"/>
      <c r="OC7" s="1332"/>
      <c r="OD7" s="1332"/>
      <c r="OE7" s="1332"/>
      <c r="OF7" s="1332"/>
      <c r="OG7" s="1332"/>
      <c r="OH7" s="1332"/>
      <c r="OI7" s="1332"/>
      <c r="OJ7" s="1332"/>
      <c r="OK7" s="1332"/>
      <c r="OL7" s="1332"/>
      <c r="OM7" s="1332"/>
      <c r="ON7" s="1332"/>
      <c r="OO7" s="1332"/>
      <c r="OP7" s="1332"/>
      <c r="OQ7" s="1332"/>
      <c r="OR7" s="1332"/>
      <c r="OS7" s="1332"/>
      <c r="OT7" s="1332"/>
      <c r="OU7" s="1332"/>
      <c r="OV7" s="1332"/>
      <c r="OW7" s="1332"/>
      <c r="OX7" s="1332"/>
      <c r="OY7" s="1332"/>
      <c r="OZ7" s="1332"/>
      <c r="PA7" s="1332"/>
      <c r="PB7" s="1332"/>
      <c r="PC7" s="1332"/>
      <c r="PD7" s="1332"/>
      <c r="PE7" s="1332"/>
      <c r="PF7" s="1332"/>
      <c r="PG7" s="1332"/>
      <c r="PH7" s="1332"/>
      <c r="PI7" s="1332"/>
      <c r="PJ7" s="1332"/>
      <c r="PK7" s="1332"/>
      <c r="PL7" s="1332"/>
      <c r="PM7" s="1332"/>
      <c r="PN7" s="1332"/>
      <c r="PO7" s="1332"/>
      <c r="PP7" s="1332"/>
      <c r="PQ7" s="1332"/>
      <c r="PR7" s="1332"/>
      <c r="PS7" s="1332"/>
      <c r="PT7" s="1332"/>
      <c r="PU7" s="1332"/>
      <c r="PV7" s="1332"/>
      <c r="PW7" s="1332"/>
      <c r="PX7" s="1332"/>
      <c r="PY7" s="1332"/>
      <c r="PZ7" s="1332"/>
      <c r="QA7" s="1332"/>
      <c r="QB7" s="1332"/>
      <c r="QC7" s="1332"/>
      <c r="QD7" s="1332"/>
      <c r="QE7" s="1332"/>
      <c r="QF7" s="1332"/>
      <c r="QG7" s="1332"/>
      <c r="QH7" s="1332"/>
      <c r="QI7" s="1332"/>
      <c r="QJ7" s="1332"/>
      <c r="QK7" s="1332"/>
      <c r="QL7" s="1332"/>
      <c r="QM7" s="1332"/>
      <c r="QN7" s="1332"/>
      <c r="QO7" s="1332"/>
      <c r="QP7" s="1332"/>
      <c r="QQ7" s="1332"/>
      <c r="QR7" s="1332"/>
      <c r="QS7" s="1332"/>
      <c r="QT7" s="1332"/>
      <c r="QU7" s="1332"/>
      <c r="QV7" s="1332"/>
      <c r="QW7" s="1332"/>
      <c r="QX7" s="1332"/>
      <c r="QY7" s="1332"/>
      <c r="QZ7" s="1332"/>
      <c r="RA7" s="1332"/>
      <c r="RB7" s="1332"/>
      <c r="RC7" s="1332"/>
      <c r="RD7" s="1332"/>
      <c r="RE7" s="1332"/>
      <c r="RF7" s="1332"/>
      <c r="RG7" s="1332"/>
      <c r="RH7" s="1332"/>
      <c r="RI7" s="1332"/>
      <c r="RJ7" s="1332"/>
      <c r="RK7" s="1332"/>
      <c r="RL7" s="1332"/>
      <c r="RM7" s="1332"/>
      <c r="RN7" s="1332"/>
      <c r="RO7" s="1332"/>
      <c r="RP7" s="1332"/>
      <c r="RQ7" s="1332"/>
      <c r="RR7" s="1332"/>
      <c r="RS7" s="1332"/>
      <c r="RT7" s="1332"/>
      <c r="RU7" s="1332"/>
      <c r="RV7" s="1332"/>
      <c r="RW7" s="1332"/>
      <c r="RX7" s="1332"/>
      <c r="RY7" s="1332"/>
      <c r="RZ7" s="1332"/>
      <c r="SA7" s="1332"/>
      <c r="SB7" s="1332"/>
      <c r="SC7" s="1332"/>
      <c r="SD7" s="1332"/>
      <c r="SE7" s="1332"/>
      <c r="SF7" s="1332"/>
      <c r="SG7" s="1332"/>
      <c r="SH7" s="1332"/>
      <c r="SI7" s="1332"/>
      <c r="SJ7" s="1332"/>
      <c r="SK7" s="1332"/>
      <c r="SL7" s="1332"/>
      <c r="SM7" s="1332"/>
      <c r="SN7" s="1332"/>
      <c r="SO7" s="1332"/>
      <c r="SP7" s="1332"/>
      <c r="SQ7" s="1332"/>
      <c r="SR7" s="1332"/>
      <c r="SS7" s="1332"/>
      <c r="ST7" s="1332"/>
      <c r="SU7" s="1332"/>
      <c r="SV7" s="1332"/>
      <c r="SW7" s="1332"/>
      <c r="SX7" s="1332"/>
      <c r="SY7" s="1332"/>
      <c r="SZ7" s="1332"/>
      <c r="TA7" s="1332"/>
      <c r="TB7" s="1332"/>
      <c r="TC7" s="1332"/>
      <c r="TD7" s="1332"/>
      <c r="TE7" s="1332"/>
      <c r="TF7" s="1332"/>
      <c r="TG7" s="1332"/>
      <c r="TH7" s="1332"/>
      <c r="TI7" s="1332"/>
      <c r="TJ7" s="1332"/>
      <c r="TK7" s="1332"/>
      <c r="TL7" s="1332"/>
      <c r="TM7" s="1332"/>
      <c r="TN7" s="1332"/>
      <c r="TO7" s="1332"/>
      <c r="TP7" s="1332"/>
      <c r="TQ7" s="1332"/>
      <c r="TR7" s="1332"/>
      <c r="TS7" s="1332"/>
      <c r="TT7" s="1332"/>
      <c r="TU7" s="1332"/>
      <c r="TV7" s="1332"/>
      <c r="TW7" s="1332"/>
      <c r="TX7" s="1332"/>
      <c r="TY7" s="1332"/>
      <c r="TZ7" s="1332"/>
      <c r="UA7" s="1332"/>
      <c r="UB7" s="1332"/>
      <c r="UC7" s="1332"/>
      <c r="UD7" s="1332"/>
      <c r="UE7" s="1332"/>
      <c r="UF7" s="1332"/>
      <c r="UG7" s="1332"/>
      <c r="UH7" s="1332"/>
      <c r="UI7" s="1332"/>
      <c r="UJ7" s="1332"/>
      <c r="UK7" s="1332"/>
      <c r="UL7" s="1332"/>
      <c r="UM7" s="1332"/>
      <c r="UN7" s="1332"/>
      <c r="UO7" s="1332"/>
      <c r="UP7" s="1332"/>
      <c r="UQ7" s="1332"/>
      <c r="UR7" s="1332"/>
      <c r="US7" s="1332"/>
      <c r="UT7" s="1332"/>
      <c r="UU7" s="1332"/>
      <c r="UV7" s="1332"/>
      <c r="UW7" s="1332"/>
      <c r="UX7" s="1332"/>
      <c r="UY7" s="1332"/>
      <c r="UZ7" s="1332"/>
      <c r="VA7" s="1332"/>
      <c r="VB7" s="1332"/>
      <c r="VC7" s="1332"/>
      <c r="VD7" s="1332"/>
      <c r="VE7" s="1332"/>
      <c r="VF7" s="1332"/>
      <c r="VG7" s="1332"/>
      <c r="VH7" s="1332"/>
      <c r="VI7" s="1332"/>
      <c r="VJ7" s="1332"/>
      <c r="VK7" s="1332"/>
      <c r="VL7" s="1332"/>
      <c r="VM7" s="1332"/>
      <c r="VN7" s="1332"/>
      <c r="VO7" s="1332"/>
      <c r="VP7" s="1332"/>
      <c r="VQ7" s="1332"/>
      <c r="VR7" s="1332"/>
      <c r="VS7" s="1332"/>
      <c r="VT7" s="1332"/>
      <c r="VU7" s="1332"/>
      <c r="VV7" s="1332"/>
      <c r="VW7" s="1332"/>
      <c r="VX7" s="1332"/>
      <c r="VY7" s="1332"/>
      <c r="VZ7" s="1332"/>
      <c r="WA7" s="1332"/>
      <c r="WB7" s="1332"/>
      <c r="WC7" s="1332"/>
      <c r="WD7" s="1332"/>
      <c r="WE7" s="1332"/>
      <c r="WF7" s="1332"/>
      <c r="WG7" s="1332"/>
      <c r="WH7" s="1332"/>
      <c r="WI7" s="1332"/>
      <c r="WJ7" s="1332"/>
      <c r="WK7" s="1332"/>
      <c r="WL7" s="1332"/>
      <c r="WM7" s="1332"/>
      <c r="WN7" s="1332"/>
      <c r="WO7" s="1332"/>
      <c r="WP7" s="1332"/>
      <c r="WQ7" s="1332"/>
      <c r="WR7" s="1332"/>
      <c r="WS7" s="1332"/>
      <c r="WT7" s="1332"/>
      <c r="WU7" s="1332"/>
      <c r="WV7" s="1332"/>
      <c r="WW7" s="1332"/>
      <c r="WX7" s="1332"/>
      <c r="WY7" s="1332"/>
      <c r="WZ7" s="1332"/>
      <c r="XA7" s="1332"/>
      <c r="XB7" s="1332"/>
      <c r="XC7" s="1332"/>
      <c r="XD7" s="1332"/>
      <c r="XE7" s="1332"/>
      <c r="XF7" s="1332"/>
      <c r="XG7" s="1332"/>
      <c r="XH7" s="1332"/>
      <c r="XI7" s="1332"/>
      <c r="XJ7" s="1332"/>
      <c r="XK7" s="1332"/>
      <c r="XL7" s="1332"/>
      <c r="XM7" s="1332"/>
      <c r="XN7" s="1332"/>
      <c r="XO7" s="1332"/>
      <c r="XP7" s="1332"/>
      <c r="XQ7" s="1332"/>
      <c r="XR7" s="1332"/>
      <c r="XS7" s="1332"/>
      <c r="XT7" s="1332"/>
      <c r="XU7" s="1332"/>
      <c r="XV7" s="1332"/>
      <c r="XW7" s="1332"/>
      <c r="XX7" s="1332"/>
      <c r="XY7" s="1332"/>
      <c r="XZ7" s="1332"/>
      <c r="YA7" s="1332"/>
      <c r="YB7" s="1332"/>
      <c r="YC7" s="1332"/>
      <c r="YD7" s="1332"/>
      <c r="YE7" s="1332"/>
      <c r="YF7" s="1332"/>
      <c r="YG7" s="1332"/>
      <c r="YH7" s="1332"/>
      <c r="YI7" s="1332"/>
      <c r="YJ7" s="1332"/>
      <c r="YK7" s="1332"/>
      <c r="YL7" s="1332"/>
      <c r="YM7" s="1332"/>
      <c r="YN7" s="1332"/>
      <c r="YO7" s="1332"/>
      <c r="YP7" s="1332"/>
      <c r="YQ7" s="1332"/>
      <c r="YR7" s="1332"/>
      <c r="YS7" s="1332"/>
      <c r="YT7" s="1332"/>
      <c r="YU7" s="1332"/>
      <c r="YV7" s="1332"/>
      <c r="YW7" s="1332"/>
      <c r="YX7" s="1332"/>
      <c r="YY7" s="1332"/>
      <c r="YZ7" s="1332"/>
      <c r="ZA7" s="1332"/>
      <c r="ZB7" s="1332"/>
      <c r="ZC7" s="1332"/>
      <c r="ZD7" s="1332"/>
      <c r="ZE7" s="1332"/>
      <c r="ZF7" s="1332"/>
      <c r="ZG7" s="1332"/>
      <c r="ZH7" s="1332"/>
      <c r="ZI7" s="1332"/>
      <c r="ZJ7" s="1332"/>
      <c r="ZK7" s="1332"/>
      <c r="ZL7" s="1332"/>
      <c r="ZM7" s="1332"/>
      <c r="ZN7" s="1332"/>
      <c r="ZO7" s="1332"/>
      <c r="ZP7" s="1332"/>
      <c r="ZQ7" s="1332"/>
      <c r="ZR7" s="1332"/>
      <c r="ZS7" s="1332"/>
      <c r="ZT7" s="1332"/>
      <c r="ZU7" s="1332"/>
      <c r="ZV7" s="1332"/>
      <c r="ZW7" s="1332"/>
      <c r="ZX7" s="1332"/>
      <c r="ZY7" s="645"/>
    </row>
    <row r="8" spans="1:701" s="643" customFormat="1">
      <c r="A8" s="645"/>
      <c r="B8" s="635" t="s">
        <v>56</v>
      </c>
      <c r="C8" s="1186" t="s">
        <v>419</v>
      </c>
      <c r="D8" s="1187">
        <v>30</v>
      </c>
      <c r="E8" s="604">
        <f t="shared" si="0"/>
        <v>0.19349909455734413</v>
      </c>
      <c r="F8" s="1181" t="s">
        <v>31</v>
      </c>
      <c r="G8" s="1188">
        <v>3554</v>
      </c>
      <c r="H8" s="1187">
        <v>2.1800000000000002</v>
      </c>
      <c r="I8" s="1189">
        <v>2.4300000000000002</v>
      </c>
      <c r="J8" s="1190">
        <v>2.4300000000000002</v>
      </c>
      <c r="K8" s="1176">
        <f t="shared" si="1"/>
        <v>0</v>
      </c>
      <c r="L8" s="640">
        <f t="shared" si="6"/>
        <v>7747.72</v>
      </c>
      <c r="M8" s="639">
        <v>3628.939644</v>
      </c>
      <c r="N8" s="639">
        <f t="shared" si="7"/>
        <v>8636.2200000000012</v>
      </c>
      <c r="O8" s="639">
        <f t="shared" si="8"/>
        <v>0</v>
      </c>
      <c r="P8" s="639">
        <f t="shared" si="9"/>
        <v>8636.2200000000012</v>
      </c>
      <c r="Q8" s="639"/>
      <c r="R8" s="639">
        <f t="shared" si="2"/>
        <v>12265.159644000001</v>
      </c>
      <c r="S8" s="1191"/>
      <c r="T8" s="639">
        <f t="shared" si="10"/>
        <v>11346.12362997225</v>
      </c>
      <c r="U8" s="639">
        <f t="shared" si="3"/>
        <v>0</v>
      </c>
      <c r="V8" s="641">
        <f>IF(L8=0,0,(HLOOKUP(F8,'2012-2013 CE W T&amp;D &amp; ConsCredit'!$C$6:$P$36,D8+1,FALSE)))</f>
        <v>2.1430340648595396</v>
      </c>
      <c r="W8" s="641">
        <f t="shared" ref="W8:W43" si="13">V8*L8</f>
        <v>16603.627884993552</v>
      </c>
      <c r="X8" s="642">
        <f t="shared" si="11"/>
        <v>1.4633744903971366</v>
      </c>
      <c r="Z8" s="1371">
        <f t="shared" si="4"/>
        <v>12265.159644000001</v>
      </c>
      <c r="AA8" s="1371">
        <f t="shared" si="5"/>
        <v>11346.12362997225</v>
      </c>
      <c r="AB8" s="1371">
        <f>IF(L8=0,0,(HLOOKUP(F8,'2012-2013 CE W T&amp;D No ConsCredi'!$C$6:$P$36,D8+1,FALSE)))</f>
        <v>1.9482127862359451</v>
      </c>
      <c r="AC8" s="1371">
        <f t="shared" ref="AC8:AC43" si="14">AB8*L8</f>
        <v>15094.207168175957</v>
      </c>
      <c r="AD8" s="642">
        <f t="shared" si="12"/>
        <v>1.330340445815579</v>
      </c>
      <c r="AE8" s="1332"/>
      <c r="AF8" s="1332"/>
      <c r="AG8" s="1332"/>
      <c r="AH8" s="1332"/>
      <c r="AI8" s="1332"/>
      <c r="AJ8" s="1332"/>
      <c r="AK8" s="1332"/>
      <c r="AL8" s="1332"/>
      <c r="AM8" s="1332"/>
      <c r="AN8" s="1332"/>
      <c r="AO8" s="1332"/>
      <c r="AP8" s="1332"/>
      <c r="AQ8" s="1332"/>
      <c r="AR8" s="1332"/>
      <c r="AS8" s="1332"/>
      <c r="AT8" s="1332"/>
      <c r="AU8" s="1332"/>
      <c r="AV8" s="1332"/>
      <c r="AW8" s="1332"/>
      <c r="AX8" s="1332"/>
      <c r="AY8" s="1332"/>
      <c r="AZ8" s="1332"/>
      <c r="BA8" s="1332"/>
      <c r="BB8" s="1332"/>
      <c r="BC8" s="1332"/>
      <c r="BD8" s="1332"/>
      <c r="BE8" s="1332"/>
      <c r="BF8" s="1332"/>
      <c r="BG8" s="1332"/>
      <c r="BH8" s="1332"/>
      <c r="BI8" s="1332"/>
      <c r="BJ8" s="1332"/>
      <c r="BK8" s="1332"/>
      <c r="BL8" s="1332"/>
      <c r="BM8" s="1332"/>
      <c r="BN8" s="1332"/>
      <c r="BO8" s="1332"/>
      <c r="BP8" s="1332"/>
      <c r="BQ8" s="1332"/>
      <c r="BR8" s="1332"/>
      <c r="BS8" s="1332"/>
      <c r="BT8" s="1332"/>
      <c r="BU8" s="1332"/>
      <c r="BV8" s="1332"/>
      <c r="BW8" s="1332"/>
      <c r="BX8" s="1332"/>
      <c r="BY8" s="1332"/>
      <c r="BZ8" s="1332"/>
      <c r="CA8" s="1332"/>
      <c r="CB8" s="1332"/>
      <c r="CC8" s="1332"/>
      <c r="CD8" s="1332"/>
      <c r="CE8" s="1332"/>
      <c r="CF8" s="1332"/>
      <c r="CG8" s="1332"/>
      <c r="CH8" s="1332"/>
      <c r="CI8" s="1332"/>
      <c r="CJ8" s="1332"/>
      <c r="CK8" s="1332"/>
      <c r="CL8" s="1332"/>
      <c r="CM8" s="1332"/>
      <c r="CN8" s="1332"/>
      <c r="CO8" s="1332"/>
      <c r="CP8" s="1332"/>
      <c r="CQ8" s="1332"/>
      <c r="CR8" s="1332"/>
      <c r="CS8" s="1332"/>
      <c r="CT8" s="1332"/>
      <c r="CU8" s="1332"/>
      <c r="CV8" s="1332"/>
      <c r="CW8" s="1332"/>
      <c r="CX8" s="1332"/>
      <c r="CY8" s="1332"/>
      <c r="CZ8" s="1332"/>
      <c r="DA8" s="1332"/>
      <c r="DB8" s="1332"/>
      <c r="DC8" s="1332"/>
      <c r="DD8" s="1332"/>
      <c r="DE8" s="1332"/>
      <c r="DF8" s="1332"/>
      <c r="DG8" s="1332"/>
      <c r="DH8" s="1332"/>
      <c r="DI8" s="1332"/>
      <c r="DJ8" s="1332"/>
      <c r="DK8" s="1332"/>
      <c r="DL8" s="1332"/>
      <c r="DM8" s="1332"/>
      <c r="DN8" s="1332"/>
      <c r="DO8" s="1332"/>
      <c r="DP8" s="1332"/>
      <c r="DQ8" s="1332"/>
      <c r="DR8" s="1332"/>
      <c r="DS8" s="1332"/>
      <c r="DT8" s="1332"/>
      <c r="DU8" s="1332"/>
      <c r="DV8" s="1332"/>
      <c r="DW8" s="1332"/>
      <c r="DX8" s="1332"/>
      <c r="DY8" s="1332"/>
      <c r="DZ8" s="1332"/>
      <c r="EA8" s="1332"/>
      <c r="EB8" s="1332"/>
      <c r="EC8" s="1332"/>
      <c r="ED8" s="1332"/>
      <c r="EE8" s="1332"/>
      <c r="EF8" s="1332"/>
      <c r="EG8" s="1332"/>
      <c r="EH8" s="1332"/>
      <c r="EI8" s="1332"/>
      <c r="EJ8" s="1332"/>
      <c r="EK8" s="1332"/>
      <c r="EL8" s="1332"/>
      <c r="EM8" s="1332"/>
      <c r="EN8" s="1332"/>
      <c r="EO8" s="1332"/>
      <c r="EP8" s="1332"/>
      <c r="EQ8" s="1332"/>
      <c r="ER8" s="1332"/>
      <c r="ES8" s="1332"/>
      <c r="ET8" s="1332"/>
      <c r="EU8" s="1332"/>
      <c r="EV8" s="1332"/>
      <c r="EW8" s="1332"/>
      <c r="EX8" s="1332"/>
      <c r="EY8" s="1332"/>
      <c r="EZ8" s="1332"/>
      <c r="FA8" s="1332"/>
      <c r="FB8" s="1332"/>
      <c r="FC8" s="1332"/>
      <c r="FD8" s="1332"/>
      <c r="FE8" s="1332"/>
      <c r="FF8" s="1332"/>
      <c r="FG8" s="1332"/>
      <c r="FH8" s="1332"/>
      <c r="FI8" s="1332"/>
      <c r="FJ8" s="1332"/>
      <c r="FK8" s="1332"/>
      <c r="FL8" s="1332"/>
      <c r="FM8" s="1332"/>
      <c r="FN8" s="1332"/>
      <c r="FO8" s="1332"/>
      <c r="FP8" s="1332"/>
      <c r="FQ8" s="1332"/>
      <c r="FR8" s="1332"/>
      <c r="FS8" s="1332"/>
      <c r="FT8" s="1332"/>
      <c r="FU8" s="1332"/>
      <c r="FV8" s="1332"/>
      <c r="FW8" s="1332"/>
      <c r="FX8" s="1332"/>
      <c r="FY8" s="1332"/>
      <c r="FZ8" s="1332"/>
      <c r="GA8" s="1332"/>
      <c r="GB8" s="1332"/>
      <c r="GC8" s="1332"/>
      <c r="GD8" s="1332"/>
      <c r="GE8" s="1332"/>
      <c r="GF8" s="1332"/>
      <c r="GG8" s="1332"/>
      <c r="GH8" s="1332"/>
      <c r="GI8" s="1332"/>
      <c r="GJ8" s="1332"/>
      <c r="GK8" s="1332"/>
      <c r="GL8" s="1332"/>
      <c r="GM8" s="1332"/>
      <c r="GN8" s="1332"/>
      <c r="GO8" s="1332"/>
      <c r="GP8" s="1332"/>
      <c r="GQ8" s="1332"/>
      <c r="GR8" s="1332"/>
      <c r="GS8" s="1332"/>
      <c r="GT8" s="1332"/>
      <c r="GU8" s="1332"/>
      <c r="GV8" s="1332"/>
      <c r="GW8" s="1332"/>
      <c r="GX8" s="1332"/>
      <c r="GY8" s="1332"/>
      <c r="GZ8" s="1332"/>
      <c r="HA8" s="1332"/>
      <c r="HB8" s="1332"/>
      <c r="HC8" s="1332"/>
      <c r="HD8" s="1332"/>
      <c r="HE8" s="1332"/>
      <c r="HF8" s="1332"/>
      <c r="HG8" s="1332"/>
      <c r="HH8" s="1332"/>
      <c r="HI8" s="1332"/>
      <c r="HJ8" s="1332"/>
      <c r="HK8" s="1332"/>
      <c r="HL8" s="1332"/>
      <c r="HM8" s="1332"/>
      <c r="HN8" s="1332"/>
      <c r="HO8" s="1332"/>
      <c r="HP8" s="1332"/>
      <c r="HQ8" s="1332"/>
      <c r="HR8" s="1332"/>
      <c r="HS8" s="1332"/>
      <c r="HT8" s="1332"/>
      <c r="HU8" s="1332"/>
      <c r="HV8" s="1332"/>
      <c r="HW8" s="1332"/>
      <c r="HX8" s="1332"/>
      <c r="HY8" s="1332"/>
      <c r="HZ8" s="1332"/>
      <c r="IA8" s="1332"/>
      <c r="IB8" s="1332"/>
      <c r="IC8" s="1332"/>
      <c r="ID8" s="1332"/>
      <c r="IE8" s="1332"/>
      <c r="IF8" s="1332"/>
      <c r="IG8" s="1332"/>
      <c r="IH8" s="1332"/>
      <c r="II8" s="1332"/>
      <c r="IJ8" s="1332"/>
      <c r="IK8" s="1332"/>
      <c r="IL8" s="1332"/>
      <c r="IM8" s="1332"/>
      <c r="IN8" s="1332"/>
      <c r="IO8" s="1332"/>
      <c r="IP8" s="1332"/>
      <c r="IQ8" s="1332"/>
      <c r="IR8" s="1332"/>
      <c r="IS8" s="1332"/>
      <c r="IT8" s="1332"/>
      <c r="IU8" s="1332"/>
      <c r="IV8" s="1332"/>
      <c r="IW8" s="1332"/>
      <c r="IX8" s="1332"/>
      <c r="IY8" s="1332"/>
      <c r="IZ8" s="1332"/>
      <c r="JA8" s="1332"/>
      <c r="JB8" s="1332"/>
      <c r="JC8" s="1332"/>
      <c r="JD8" s="1332"/>
      <c r="JE8" s="1332"/>
      <c r="JF8" s="1332"/>
      <c r="JG8" s="1332"/>
      <c r="JH8" s="1332"/>
      <c r="JI8" s="1332"/>
      <c r="JJ8" s="1332"/>
      <c r="JK8" s="1332"/>
      <c r="JL8" s="1332"/>
      <c r="JM8" s="1332"/>
      <c r="JN8" s="1332"/>
      <c r="JO8" s="1332"/>
      <c r="JP8" s="1332"/>
      <c r="JQ8" s="1332"/>
      <c r="JR8" s="1332"/>
      <c r="JS8" s="1332"/>
      <c r="JT8" s="1332"/>
      <c r="JU8" s="1332"/>
      <c r="JV8" s="1332"/>
      <c r="JW8" s="1332"/>
      <c r="JX8" s="1332"/>
      <c r="JY8" s="1332"/>
      <c r="JZ8" s="1332"/>
      <c r="KA8" s="1332"/>
      <c r="KB8" s="1332"/>
      <c r="KC8" s="1332"/>
      <c r="KD8" s="1332"/>
      <c r="KE8" s="1332"/>
      <c r="KF8" s="1332"/>
      <c r="KG8" s="1332"/>
      <c r="KH8" s="1332"/>
      <c r="KI8" s="1332"/>
      <c r="KJ8" s="1332"/>
      <c r="KK8" s="1332"/>
      <c r="KL8" s="1332"/>
      <c r="KM8" s="1332"/>
      <c r="KN8" s="1332"/>
      <c r="KO8" s="1332"/>
      <c r="KP8" s="1332"/>
      <c r="KQ8" s="1332"/>
      <c r="KR8" s="1332"/>
      <c r="KS8" s="1332"/>
      <c r="KT8" s="1332"/>
      <c r="KU8" s="1332"/>
      <c r="KV8" s="1332"/>
      <c r="KW8" s="1332"/>
      <c r="KX8" s="1332"/>
      <c r="KY8" s="1332"/>
      <c r="KZ8" s="1332"/>
      <c r="LA8" s="1332"/>
      <c r="LB8" s="1332"/>
      <c r="LC8" s="1332"/>
      <c r="LD8" s="1332"/>
      <c r="LE8" s="1332"/>
      <c r="LF8" s="1332"/>
      <c r="LG8" s="1332"/>
      <c r="LH8" s="1332"/>
      <c r="LI8" s="1332"/>
      <c r="LJ8" s="1332"/>
      <c r="LK8" s="1332"/>
      <c r="LL8" s="1332"/>
      <c r="LM8" s="1332"/>
      <c r="LN8" s="1332"/>
      <c r="LO8" s="1332"/>
      <c r="LP8" s="1332"/>
      <c r="LQ8" s="1332"/>
      <c r="LR8" s="1332"/>
      <c r="LS8" s="1332"/>
      <c r="LT8" s="1332"/>
      <c r="LU8" s="1332"/>
      <c r="LV8" s="1332"/>
      <c r="LW8" s="1332"/>
      <c r="LX8" s="1332"/>
      <c r="LY8" s="1332"/>
      <c r="LZ8" s="1332"/>
      <c r="MA8" s="1332"/>
      <c r="MB8" s="1332"/>
      <c r="MC8" s="1332"/>
      <c r="MD8" s="1332"/>
      <c r="ME8" s="1332"/>
      <c r="MF8" s="1332"/>
      <c r="MG8" s="1332"/>
      <c r="MH8" s="1332"/>
      <c r="MI8" s="1332"/>
      <c r="MJ8" s="1332"/>
      <c r="MK8" s="1332"/>
      <c r="ML8" s="1332"/>
      <c r="MM8" s="1332"/>
      <c r="MN8" s="1332"/>
      <c r="MO8" s="1332"/>
      <c r="MP8" s="1332"/>
      <c r="MQ8" s="1332"/>
      <c r="MR8" s="1332"/>
      <c r="MS8" s="1332"/>
      <c r="MT8" s="1332"/>
      <c r="MU8" s="1332"/>
      <c r="MV8" s="1332"/>
      <c r="MW8" s="1332"/>
      <c r="MX8" s="1332"/>
      <c r="MY8" s="1332"/>
      <c r="MZ8" s="1332"/>
      <c r="NA8" s="1332"/>
      <c r="NB8" s="1332"/>
      <c r="NC8" s="1332"/>
      <c r="ND8" s="1332"/>
      <c r="NE8" s="1332"/>
      <c r="NF8" s="1332"/>
      <c r="NG8" s="1332"/>
      <c r="NH8" s="1332"/>
      <c r="NI8" s="1332"/>
      <c r="NJ8" s="1332"/>
      <c r="NK8" s="1332"/>
      <c r="NL8" s="1332"/>
      <c r="NM8" s="1332"/>
      <c r="NN8" s="1332"/>
      <c r="NO8" s="1332"/>
      <c r="NP8" s="1332"/>
      <c r="NQ8" s="1332"/>
      <c r="NR8" s="1332"/>
      <c r="NS8" s="1332"/>
      <c r="NT8" s="1332"/>
      <c r="NU8" s="1332"/>
      <c r="NV8" s="1332"/>
      <c r="NW8" s="1332"/>
      <c r="NX8" s="1332"/>
      <c r="NY8" s="1332"/>
      <c r="NZ8" s="1332"/>
      <c r="OA8" s="1332"/>
      <c r="OB8" s="1332"/>
      <c r="OC8" s="1332"/>
      <c r="OD8" s="1332"/>
      <c r="OE8" s="1332"/>
      <c r="OF8" s="1332"/>
      <c r="OG8" s="1332"/>
      <c r="OH8" s="1332"/>
      <c r="OI8" s="1332"/>
      <c r="OJ8" s="1332"/>
      <c r="OK8" s="1332"/>
      <c r="OL8" s="1332"/>
      <c r="OM8" s="1332"/>
      <c r="ON8" s="1332"/>
      <c r="OO8" s="1332"/>
      <c r="OP8" s="1332"/>
      <c r="OQ8" s="1332"/>
      <c r="OR8" s="1332"/>
      <c r="OS8" s="1332"/>
      <c r="OT8" s="1332"/>
      <c r="OU8" s="1332"/>
      <c r="OV8" s="1332"/>
      <c r="OW8" s="1332"/>
      <c r="OX8" s="1332"/>
      <c r="OY8" s="1332"/>
      <c r="OZ8" s="1332"/>
      <c r="PA8" s="1332"/>
      <c r="PB8" s="1332"/>
      <c r="PC8" s="1332"/>
      <c r="PD8" s="1332"/>
      <c r="PE8" s="1332"/>
      <c r="PF8" s="1332"/>
      <c r="PG8" s="1332"/>
      <c r="PH8" s="1332"/>
      <c r="PI8" s="1332"/>
      <c r="PJ8" s="1332"/>
      <c r="PK8" s="1332"/>
      <c r="PL8" s="1332"/>
      <c r="PM8" s="1332"/>
      <c r="PN8" s="1332"/>
      <c r="PO8" s="1332"/>
      <c r="PP8" s="1332"/>
      <c r="PQ8" s="1332"/>
      <c r="PR8" s="1332"/>
      <c r="PS8" s="1332"/>
      <c r="PT8" s="1332"/>
      <c r="PU8" s="1332"/>
      <c r="PV8" s="1332"/>
      <c r="PW8" s="1332"/>
      <c r="PX8" s="1332"/>
      <c r="PY8" s="1332"/>
      <c r="PZ8" s="1332"/>
      <c r="QA8" s="1332"/>
      <c r="QB8" s="1332"/>
      <c r="QC8" s="1332"/>
      <c r="QD8" s="1332"/>
      <c r="QE8" s="1332"/>
      <c r="QF8" s="1332"/>
      <c r="QG8" s="1332"/>
      <c r="QH8" s="1332"/>
      <c r="QI8" s="1332"/>
      <c r="QJ8" s="1332"/>
      <c r="QK8" s="1332"/>
      <c r="QL8" s="1332"/>
      <c r="QM8" s="1332"/>
      <c r="QN8" s="1332"/>
      <c r="QO8" s="1332"/>
      <c r="QP8" s="1332"/>
      <c r="QQ8" s="1332"/>
      <c r="QR8" s="1332"/>
      <c r="QS8" s="1332"/>
      <c r="QT8" s="1332"/>
      <c r="QU8" s="1332"/>
      <c r="QV8" s="1332"/>
      <c r="QW8" s="1332"/>
      <c r="QX8" s="1332"/>
      <c r="QY8" s="1332"/>
      <c r="QZ8" s="1332"/>
      <c r="RA8" s="1332"/>
      <c r="RB8" s="1332"/>
      <c r="RC8" s="1332"/>
      <c r="RD8" s="1332"/>
      <c r="RE8" s="1332"/>
      <c r="RF8" s="1332"/>
      <c r="RG8" s="1332"/>
      <c r="RH8" s="1332"/>
      <c r="RI8" s="1332"/>
      <c r="RJ8" s="1332"/>
      <c r="RK8" s="1332"/>
      <c r="RL8" s="1332"/>
      <c r="RM8" s="1332"/>
      <c r="RN8" s="1332"/>
      <c r="RO8" s="1332"/>
      <c r="RP8" s="1332"/>
      <c r="RQ8" s="1332"/>
      <c r="RR8" s="1332"/>
      <c r="RS8" s="1332"/>
      <c r="RT8" s="1332"/>
      <c r="RU8" s="1332"/>
      <c r="RV8" s="1332"/>
      <c r="RW8" s="1332"/>
      <c r="RX8" s="1332"/>
      <c r="RY8" s="1332"/>
      <c r="RZ8" s="1332"/>
      <c r="SA8" s="1332"/>
      <c r="SB8" s="1332"/>
      <c r="SC8" s="1332"/>
      <c r="SD8" s="1332"/>
      <c r="SE8" s="1332"/>
      <c r="SF8" s="1332"/>
      <c r="SG8" s="1332"/>
      <c r="SH8" s="1332"/>
      <c r="SI8" s="1332"/>
      <c r="SJ8" s="1332"/>
      <c r="SK8" s="1332"/>
      <c r="SL8" s="1332"/>
      <c r="SM8" s="1332"/>
      <c r="SN8" s="1332"/>
      <c r="SO8" s="1332"/>
      <c r="SP8" s="1332"/>
      <c r="SQ8" s="1332"/>
      <c r="SR8" s="1332"/>
      <c r="SS8" s="1332"/>
      <c r="ST8" s="1332"/>
      <c r="SU8" s="1332"/>
      <c r="SV8" s="1332"/>
      <c r="SW8" s="1332"/>
      <c r="SX8" s="1332"/>
      <c r="SY8" s="1332"/>
      <c r="SZ8" s="1332"/>
      <c r="TA8" s="1332"/>
      <c r="TB8" s="1332"/>
      <c r="TC8" s="1332"/>
      <c r="TD8" s="1332"/>
      <c r="TE8" s="1332"/>
      <c r="TF8" s="1332"/>
      <c r="TG8" s="1332"/>
      <c r="TH8" s="1332"/>
      <c r="TI8" s="1332"/>
      <c r="TJ8" s="1332"/>
      <c r="TK8" s="1332"/>
      <c r="TL8" s="1332"/>
      <c r="TM8" s="1332"/>
      <c r="TN8" s="1332"/>
      <c r="TO8" s="1332"/>
      <c r="TP8" s="1332"/>
      <c r="TQ8" s="1332"/>
      <c r="TR8" s="1332"/>
      <c r="TS8" s="1332"/>
      <c r="TT8" s="1332"/>
      <c r="TU8" s="1332"/>
      <c r="TV8" s="1332"/>
      <c r="TW8" s="1332"/>
      <c r="TX8" s="1332"/>
      <c r="TY8" s="1332"/>
      <c r="TZ8" s="1332"/>
      <c r="UA8" s="1332"/>
      <c r="UB8" s="1332"/>
      <c r="UC8" s="1332"/>
      <c r="UD8" s="1332"/>
      <c r="UE8" s="1332"/>
      <c r="UF8" s="1332"/>
      <c r="UG8" s="1332"/>
      <c r="UH8" s="1332"/>
      <c r="UI8" s="1332"/>
      <c r="UJ8" s="1332"/>
      <c r="UK8" s="1332"/>
      <c r="UL8" s="1332"/>
      <c r="UM8" s="1332"/>
      <c r="UN8" s="1332"/>
      <c r="UO8" s="1332"/>
      <c r="UP8" s="1332"/>
      <c r="UQ8" s="1332"/>
      <c r="UR8" s="1332"/>
      <c r="US8" s="1332"/>
      <c r="UT8" s="1332"/>
      <c r="UU8" s="1332"/>
      <c r="UV8" s="1332"/>
      <c r="UW8" s="1332"/>
      <c r="UX8" s="1332"/>
      <c r="UY8" s="1332"/>
      <c r="UZ8" s="1332"/>
      <c r="VA8" s="1332"/>
      <c r="VB8" s="1332"/>
      <c r="VC8" s="1332"/>
      <c r="VD8" s="1332"/>
      <c r="VE8" s="1332"/>
      <c r="VF8" s="1332"/>
      <c r="VG8" s="1332"/>
      <c r="VH8" s="1332"/>
      <c r="VI8" s="1332"/>
      <c r="VJ8" s="1332"/>
      <c r="VK8" s="1332"/>
      <c r="VL8" s="1332"/>
      <c r="VM8" s="1332"/>
      <c r="VN8" s="1332"/>
      <c r="VO8" s="1332"/>
      <c r="VP8" s="1332"/>
      <c r="VQ8" s="1332"/>
      <c r="VR8" s="1332"/>
      <c r="VS8" s="1332"/>
      <c r="VT8" s="1332"/>
      <c r="VU8" s="1332"/>
      <c r="VV8" s="1332"/>
      <c r="VW8" s="1332"/>
      <c r="VX8" s="1332"/>
      <c r="VY8" s="1332"/>
      <c r="VZ8" s="1332"/>
      <c r="WA8" s="1332"/>
      <c r="WB8" s="1332"/>
      <c r="WC8" s="1332"/>
      <c r="WD8" s="1332"/>
      <c r="WE8" s="1332"/>
      <c r="WF8" s="1332"/>
      <c r="WG8" s="1332"/>
      <c r="WH8" s="1332"/>
      <c r="WI8" s="1332"/>
      <c r="WJ8" s="1332"/>
      <c r="WK8" s="1332"/>
      <c r="WL8" s="1332"/>
      <c r="WM8" s="1332"/>
      <c r="WN8" s="1332"/>
      <c r="WO8" s="1332"/>
      <c r="WP8" s="1332"/>
      <c r="WQ8" s="1332"/>
      <c r="WR8" s="1332"/>
      <c r="WS8" s="1332"/>
      <c r="WT8" s="1332"/>
      <c r="WU8" s="1332"/>
      <c r="WV8" s="1332"/>
      <c r="WW8" s="1332"/>
      <c r="WX8" s="1332"/>
      <c r="WY8" s="1332"/>
      <c r="WZ8" s="1332"/>
      <c r="XA8" s="1332"/>
      <c r="XB8" s="1332"/>
      <c r="XC8" s="1332"/>
      <c r="XD8" s="1332"/>
      <c r="XE8" s="1332"/>
      <c r="XF8" s="1332"/>
      <c r="XG8" s="1332"/>
      <c r="XH8" s="1332"/>
      <c r="XI8" s="1332"/>
      <c r="XJ8" s="1332"/>
      <c r="XK8" s="1332"/>
      <c r="XL8" s="1332"/>
      <c r="XM8" s="1332"/>
      <c r="XN8" s="1332"/>
      <c r="XO8" s="1332"/>
      <c r="XP8" s="1332"/>
      <c r="XQ8" s="1332"/>
      <c r="XR8" s="1332"/>
      <c r="XS8" s="1332"/>
      <c r="XT8" s="1332"/>
      <c r="XU8" s="1332"/>
      <c r="XV8" s="1332"/>
      <c r="XW8" s="1332"/>
      <c r="XX8" s="1332"/>
      <c r="XY8" s="1332"/>
      <c r="XZ8" s="1332"/>
      <c r="YA8" s="1332"/>
      <c r="YB8" s="1332"/>
      <c r="YC8" s="1332"/>
      <c r="YD8" s="1332"/>
      <c r="YE8" s="1332"/>
      <c r="YF8" s="1332"/>
      <c r="YG8" s="1332"/>
      <c r="YH8" s="1332"/>
      <c r="YI8" s="1332"/>
      <c r="YJ8" s="1332"/>
      <c r="YK8" s="1332"/>
      <c r="YL8" s="1332"/>
      <c r="YM8" s="1332"/>
      <c r="YN8" s="1332"/>
      <c r="YO8" s="1332"/>
      <c r="YP8" s="1332"/>
      <c r="YQ8" s="1332"/>
      <c r="YR8" s="1332"/>
      <c r="YS8" s="1332"/>
      <c r="YT8" s="1332"/>
      <c r="YU8" s="1332"/>
      <c r="YV8" s="1332"/>
      <c r="YW8" s="1332"/>
      <c r="YX8" s="1332"/>
      <c r="YY8" s="1332"/>
      <c r="YZ8" s="1332"/>
      <c r="ZA8" s="1332"/>
      <c r="ZB8" s="1332"/>
      <c r="ZC8" s="1332"/>
      <c r="ZD8" s="1332"/>
      <c r="ZE8" s="1332"/>
      <c r="ZF8" s="1332"/>
      <c r="ZG8" s="1332"/>
      <c r="ZH8" s="1332"/>
      <c r="ZI8" s="1332"/>
      <c r="ZJ8" s="1332"/>
      <c r="ZK8" s="1332"/>
      <c r="ZL8" s="1332"/>
      <c r="ZM8" s="1332"/>
      <c r="ZN8" s="1332"/>
      <c r="ZO8" s="1332"/>
      <c r="ZP8" s="1332"/>
      <c r="ZQ8" s="1332"/>
      <c r="ZR8" s="1332"/>
      <c r="ZS8" s="1332"/>
      <c r="ZT8" s="1332"/>
      <c r="ZU8" s="1332"/>
      <c r="ZV8" s="1332"/>
      <c r="ZW8" s="1332"/>
      <c r="ZX8" s="1332"/>
      <c r="ZY8" s="645"/>
    </row>
    <row r="9" spans="1:701" s="643" customFormat="1">
      <c r="A9" s="645"/>
      <c r="B9" s="635" t="s">
        <v>56</v>
      </c>
      <c r="C9" s="1186" t="s">
        <v>420</v>
      </c>
      <c r="D9" s="1187">
        <v>30</v>
      </c>
      <c r="E9" s="604">
        <f t="shared" si="0"/>
        <v>0.19080879051102895</v>
      </c>
      <c r="F9" s="1181" t="s">
        <v>0</v>
      </c>
      <c r="G9" s="1188">
        <v>4000</v>
      </c>
      <c r="H9" s="1187">
        <v>1.91</v>
      </c>
      <c r="I9" s="1189">
        <v>2.4300000000000002</v>
      </c>
      <c r="J9" s="1190">
        <v>2.4300000000000002</v>
      </c>
      <c r="K9" s="1176">
        <f t="shared" si="1"/>
        <v>0</v>
      </c>
      <c r="L9" s="640">
        <f t="shared" si="6"/>
        <v>7640</v>
      </c>
      <c r="M9" s="639">
        <v>4084.3440000000001</v>
      </c>
      <c r="N9" s="639">
        <f t="shared" si="7"/>
        <v>9720</v>
      </c>
      <c r="O9" s="639">
        <f t="shared" si="8"/>
        <v>0</v>
      </c>
      <c r="P9" s="639">
        <f t="shared" si="9"/>
        <v>9720</v>
      </c>
      <c r="Q9" s="639"/>
      <c r="R9" s="639">
        <f t="shared" si="2"/>
        <v>13804.344000000001</v>
      </c>
      <c r="S9" s="1191"/>
      <c r="T9" s="639">
        <f t="shared" si="10"/>
        <v>12769.975948196115</v>
      </c>
      <c r="U9" s="639">
        <f t="shared" si="3"/>
        <v>0</v>
      </c>
      <c r="V9" s="641">
        <f>IF(L9=0,0,(HLOOKUP(F9,'2012-2013 CE W T&amp;D &amp; ConsCredit'!$C$6:$P$36,D9+1,FALSE)))</f>
        <v>2.57679265504916</v>
      </c>
      <c r="W9" s="641">
        <f t="shared" si="13"/>
        <v>19686.695884575583</v>
      </c>
      <c r="X9" s="642">
        <f t="shared" si="11"/>
        <v>1.5416392297400154</v>
      </c>
      <c r="Z9" s="1371">
        <f t="shared" si="4"/>
        <v>13804.344000000001</v>
      </c>
      <c r="AA9" s="1371">
        <f t="shared" si="5"/>
        <v>12769.975948196115</v>
      </c>
      <c r="AB9" s="1371">
        <f>IF(L9=0,0,(HLOOKUP(F9,'2012-2013 CE W T&amp;D No ConsCredi'!$C$6:$P$36,D9+1,FALSE)))</f>
        <v>2.3425387773174182</v>
      </c>
      <c r="AC9" s="1371">
        <f t="shared" si="14"/>
        <v>17896.996258705076</v>
      </c>
      <c r="AD9" s="642">
        <f t="shared" si="12"/>
        <v>1.4014902088545595</v>
      </c>
      <c r="AE9" s="1332"/>
      <c r="AF9" s="1332"/>
      <c r="AG9" s="1332"/>
      <c r="AH9" s="1332"/>
      <c r="AI9" s="1332"/>
      <c r="AJ9" s="1332"/>
      <c r="AK9" s="1332"/>
      <c r="AL9" s="1332"/>
      <c r="AM9" s="1332"/>
      <c r="AN9" s="1332"/>
      <c r="AO9" s="1332"/>
      <c r="AP9" s="1332"/>
      <c r="AQ9" s="1332"/>
      <c r="AR9" s="1332"/>
      <c r="AS9" s="1332"/>
      <c r="AT9" s="1332"/>
      <c r="AU9" s="1332"/>
      <c r="AV9" s="1332"/>
      <c r="AW9" s="1332"/>
      <c r="AX9" s="1332"/>
      <c r="AY9" s="1332"/>
      <c r="AZ9" s="1332"/>
      <c r="BA9" s="1332"/>
      <c r="BB9" s="1332"/>
      <c r="BC9" s="1332"/>
      <c r="BD9" s="1332"/>
      <c r="BE9" s="1332"/>
      <c r="BF9" s="1332"/>
      <c r="BG9" s="1332"/>
      <c r="BH9" s="1332"/>
      <c r="BI9" s="1332"/>
      <c r="BJ9" s="1332"/>
      <c r="BK9" s="1332"/>
      <c r="BL9" s="1332"/>
      <c r="BM9" s="1332"/>
      <c r="BN9" s="1332"/>
      <c r="BO9" s="1332"/>
      <c r="BP9" s="1332"/>
      <c r="BQ9" s="1332"/>
      <c r="BR9" s="1332"/>
      <c r="BS9" s="1332"/>
      <c r="BT9" s="1332"/>
      <c r="BU9" s="1332"/>
      <c r="BV9" s="1332"/>
      <c r="BW9" s="1332"/>
      <c r="BX9" s="1332"/>
      <c r="BY9" s="1332"/>
      <c r="BZ9" s="1332"/>
      <c r="CA9" s="1332"/>
      <c r="CB9" s="1332"/>
      <c r="CC9" s="1332"/>
      <c r="CD9" s="1332"/>
      <c r="CE9" s="1332"/>
      <c r="CF9" s="1332"/>
      <c r="CG9" s="1332"/>
      <c r="CH9" s="1332"/>
      <c r="CI9" s="1332"/>
      <c r="CJ9" s="1332"/>
      <c r="CK9" s="1332"/>
      <c r="CL9" s="1332"/>
      <c r="CM9" s="1332"/>
      <c r="CN9" s="1332"/>
      <c r="CO9" s="1332"/>
      <c r="CP9" s="1332"/>
      <c r="CQ9" s="1332"/>
      <c r="CR9" s="1332"/>
      <c r="CS9" s="1332"/>
      <c r="CT9" s="1332"/>
      <c r="CU9" s="1332"/>
      <c r="CV9" s="1332"/>
      <c r="CW9" s="1332"/>
      <c r="CX9" s="1332"/>
      <c r="CY9" s="1332"/>
      <c r="CZ9" s="1332"/>
      <c r="DA9" s="1332"/>
      <c r="DB9" s="1332"/>
      <c r="DC9" s="1332"/>
      <c r="DD9" s="1332"/>
      <c r="DE9" s="1332"/>
      <c r="DF9" s="1332"/>
      <c r="DG9" s="1332"/>
      <c r="DH9" s="1332"/>
      <c r="DI9" s="1332"/>
      <c r="DJ9" s="1332"/>
      <c r="DK9" s="1332"/>
      <c r="DL9" s="1332"/>
      <c r="DM9" s="1332"/>
      <c r="DN9" s="1332"/>
      <c r="DO9" s="1332"/>
      <c r="DP9" s="1332"/>
      <c r="DQ9" s="1332"/>
      <c r="DR9" s="1332"/>
      <c r="DS9" s="1332"/>
      <c r="DT9" s="1332"/>
      <c r="DU9" s="1332"/>
      <c r="DV9" s="1332"/>
      <c r="DW9" s="1332"/>
      <c r="DX9" s="1332"/>
      <c r="DY9" s="1332"/>
      <c r="DZ9" s="1332"/>
      <c r="EA9" s="1332"/>
      <c r="EB9" s="1332"/>
      <c r="EC9" s="1332"/>
      <c r="ED9" s="1332"/>
      <c r="EE9" s="1332"/>
      <c r="EF9" s="1332"/>
      <c r="EG9" s="1332"/>
      <c r="EH9" s="1332"/>
      <c r="EI9" s="1332"/>
      <c r="EJ9" s="1332"/>
      <c r="EK9" s="1332"/>
      <c r="EL9" s="1332"/>
      <c r="EM9" s="1332"/>
      <c r="EN9" s="1332"/>
      <c r="EO9" s="1332"/>
      <c r="EP9" s="1332"/>
      <c r="EQ9" s="1332"/>
      <c r="ER9" s="1332"/>
      <c r="ES9" s="1332"/>
      <c r="ET9" s="1332"/>
      <c r="EU9" s="1332"/>
      <c r="EV9" s="1332"/>
      <c r="EW9" s="1332"/>
      <c r="EX9" s="1332"/>
      <c r="EY9" s="1332"/>
      <c r="EZ9" s="1332"/>
      <c r="FA9" s="1332"/>
      <c r="FB9" s="1332"/>
      <c r="FC9" s="1332"/>
      <c r="FD9" s="1332"/>
      <c r="FE9" s="1332"/>
      <c r="FF9" s="1332"/>
      <c r="FG9" s="1332"/>
      <c r="FH9" s="1332"/>
      <c r="FI9" s="1332"/>
      <c r="FJ9" s="1332"/>
      <c r="FK9" s="1332"/>
      <c r="FL9" s="1332"/>
      <c r="FM9" s="1332"/>
      <c r="FN9" s="1332"/>
      <c r="FO9" s="1332"/>
      <c r="FP9" s="1332"/>
      <c r="FQ9" s="1332"/>
      <c r="FR9" s="1332"/>
      <c r="FS9" s="1332"/>
      <c r="FT9" s="1332"/>
      <c r="FU9" s="1332"/>
      <c r="FV9" s="1332"/>
      <c r="FW9" s="1332"/>
      <c r="FX9" s="1332"/>
      <c r="FY9" s="1332"/>
      <c r="FZ9" s="1332"/>
      <c r="GA9" s="1332"/>
      <c r="GB9" s="1332"/>
      <c r="GC9" s="1332"/>
      <c r="GD9" s="1332"/>
      <c r="GE9" s="1332"/>
      <c r="GF9" s="1332"/>
      <c r="GG9" s="1332"/>
      <c r="GH9" s="1332"/>
      <c r="GI9" s="1332"/>
      <c r="GJ9" s="1332"/>
      <c r="GK9" s="1332"/>
      <c r="GL9" s="1332"/>
      <c r="GM9" s="1332"/>
      <c r="GN9" s="1332"/>
      <c r="GO9" s="1332"/>
      <c r="GP9" s="1332"/>
      <c r="GQ9" s="1332"/>
      <c r="GR9" s="1332"/>
      <c r="GS9" s="1332"/>
      <c r="GT9" s="1332"/>
      <c r="GU9" s="1332"/>
      <c r="GV9" s="1332"/>
      <c r="GW9" s="1332"/>
      <c r="GX9" s="1332"/>
      <c r="GY9" s="1332"/>
      <c r="GZ9" s="1332"/>
      <c r="HA9" s="1332"/>
      <c r="HB9" s="1332"/>
      <c r="HC9" s="1332"/>
      <c r="HD9" s="1332"/>
      <c r="HE9" s="1332"/>
      <c r="HF9" s="1332"/>
      <c r="HG9" s="1332"/>
      <c r="HH9" s="1332"/>
      <c r="HI9" s="1332"/>
      <c r="HJ9" s="1332"/>
      <c r="HK9" s="1332"/>
      <c r="HL9" s="1332"/>
      <c r="HM9" s="1332"/>
      <c r="HN9" s="1332"/>
      <c r="HO9" s="1332"/>
      <c r="HP9" s="1332"/>
      <c r="HQ9" s="1332"/>
      <c r="HR9" s="1332"/>
      <c r="HS9" s="1332"/>
      <c r="HT9" s="1332"/>
      <c r="HU9" s="1332"/>
      <c r="HV9" s="1332"/>
      <c r="HW9" s="1332"/>
      <c r="HX9" s="1332"/>
      <c r="HY9" s="1332"/>
      <c r="HZ9" s="1332"/>
      <c r="IA9" s="1332"/>
      <c r="IB9" s="1332"/>
      <c r="IC9" s="1332"/>
      <c r="ID9" s="1332"/>
      <c r="IE9" s="1332"/>
      <c r="IF9" s="1332"/>
      <c r="IG9" s="1332"/>
      <c r="IH9" s="1332"/>
      <c r="II9" s="1332"/>
      <c r="IJ9" s="1332"/>
      <c r="IK9" s="1332"/>
      <c r="IL9" s="1332"/>
      <c r="IM9" s="1332"/>
      <c r="IN9" s="1332"/>
      <c r="IO9" s="1332"/>
      <c r="IP9" s="1332"/>
      <c r="IQ9" s="1332"/>
      <c r="IR9" s="1332"/>
      <c r="IS9" s="1332"/>
      <c r="IT9" s="1332"/>
      <c r="IU9" s="1332"/>
      <c r="IV9" s="1332"/>
      <c r="IW9" s="1332"/>
      <c r="IX9" s="1332"/>
      <c r="IY9" s="1332"/>
      <c r="IZ9" s="1332"/>
      <c r="JA9" s="1332"/>
      <c r="JB9" s="1332"/>
      <c r="JC9" s="1332"/>
      <c r="JD9" s="1332"/>
      <c r="JE9" s="1332"/>
      <c r="JF9" s="1332"/>
      <c r="JG9" s="1332"/>
      <c r="JH9" s="1332"/>
      <c r="JI9" s="1332"/>
      <c r="JJ9" s="1332"/>
      <c r="JK9" s="1332"/>
      <c r="JL9" s="1332"/>
      <c r="JM9" s="1332"/>
      <c r="JN9" s="1332"/>
      <c r="JO9" s="1332"/>
      <c r="JP9" s="1332"/>
      <c r="JQ9" s="1332"/>
      <c r="JR9" s="1332"/>
      <c r="JS9" s="1332"/>
      <c r="JT9" s="1332"/>
      <c r="JU9" s="1332"/>
      <c r="JV9" s="1332"/>
      <c r="JW9" s="1332"/>
      <c r="JX9" s="1332"/>
      <c r="JY9" s="1332"/>
      <c r="JZ9" s="1332"/>
      <c r="KA9" s="1332"/>
      <c r="KB9" s="1332"/>
      <c r="KC9" s="1332"/>
      <c r="KD9" s="1332"/>
      <c r="KE9" s="1332"/>
      <c r="KF9" s="1332"/>
      <c r="KG9" s="1332"/>
      <c r="KH9" s="1332"/>
      <c r="KI9" s="1332"/>
      <c r="KJ9" s="1332"/>
      <c r="KK9" s="1332"/>
      <c r="KL9" s="1332"/>
      <c r="KM9" s="1332"/>
      <c r="KN9" s="1332"/>
      <c r="KO9" s="1332"/>
      <c r="KP9" s="1332"/>
      <c r="KQ9" s="1332"/>
      <c r="KR9" s="1332"/>
      <c r="KS9" s="1332"/>
      <c r="KT9" s="1332"/>
      <c r="KU9" s="1332"/>
      <c r="KV9" s="1332"/>
      <c r="KW9" s="1332"/>
      <c r="KX9" s="1332"/>
      <c r="KY9" s="1332"/>
      <c r="KZ9" s="1332"/>
      <c r="LA9" s="1332"/>
      <c r="LB9" s="1332"/>
      <c r="LC9" s="1332"/>
      <c r="LD9" s="1332"/>
      <c r="LE9" s="1332"/>
      <c r="LF9" s="1332"/>
      <c r="LG9" s="1332"/>
      <c r="LH9" s="1332"/>
      <c r="LI9" s="1332"/>
      <c r="LJ9" s="1332"/>
      <c r="LK9" s="1332"/>
      <c r="LL9" s="1332"/>
      <c r="LM9" s="1332"/>
      <c r="LN9" s="1332"/>
      <c r="LO9" s="1332"/>
      <c r="LP9" s="1332"/>
      <c r="LQ9" s="1332"/>
      <c r="LR9" s="1332"/>
      <c r="LS9" s="1332"/>
      <c r="LT9" s="1332"/>
      <c r="LU9" s="1332"/>
      <c r="LV9" s="1332"/>
      <c r="LW9" s="1332"/>
      <c r="LX9" s="1332"/>
      <c r="LY9" s="1332"/>
      <c r="LZ9" s="1332"/>
      <c r="MA9" s="1332"/>
      <c r="MB9" s="1332"/>
      <c r="MC9" s="1332"/>
      <c r="MD9" s="1332"/>
      <c r="ME9" s="1332"/>
      <c r="MF9" s="1332"/>
      <c r="MG9" s="1332"/>
      <c r="MH9" s="1332"/>
      <c r="MI9" s="1332"/>
      <c r="MJ9" s="1332"/>
      <c r="MK9" s="1332"/>
      <c r="ML9" s="1332"/>
      <c r="MM9" s="1332"/>
      <c r="MN9" s="1332"/>
      <c r="MO9" s="1332"/>
      <c r="MP9" s="1332"/>
      <c r="MQ9" s="1332"/>
      <c r="MR9" s="1332"/>
      <c r="MS9" s="1332"/>
      <c r="MT9" s="1332"/>
      <c r="MU9" s="1332"/>
      <c r="MV9" s="1332"/>
      <c r="MW9" s="1332"/>
      <c r="MX9" s="1332"/>
      <c r="MY9" s="1332"/>
      <c r="MZ9" s="1332"/>
      <c r="NA9" s="1332"/>
      <c r="NB9" s="1332"/>
      <c r="NC9" s="1332"/>
      <c r="ND9" s="1332"/>
      <c r="NE9" s="1332"/>
      <c r="NF9" s="1332"/>
      <c r="NG9" s="1332"/>
      <c r="NH9" s="1332"/>
      <c r="NI9" s="1332"/>
      <c r="NJ9" s="1332"/>
      <c r="NK9" s="1332"/>
      <c r="NL9" s="1332"/>
      <c r="NM9" s="1332"/>
      <c r="NN9" s="1332"/>
      <c r="NO9" s="1332"/>
      <c r="NP9" s="1332"/>
      <c r="NQ9" s="1332"/>
      <c r="NR9" s="1332"/>
      <c r="NS9" s="1332"/>
      <c r="NT9" s="1332"/>
      <c r="NU9" s="1332"/>
      <c r="NV9" s="1332"/>
      <c r="NW9" s="1332"/>
      <c r="NX9" s="1332"/>
      <c r="NY9" s="1332"/>
      <c r="NZ9" s="1332"/>
      <c r="OA9" s="1332"/>
      <c r="OB9" s="1332"/>
      <c r="OC9" s="1332"/>
      <c r="OD9" s="1332"/>
      <c r="OE9" s="1332"/>
      <c r="OF9" s="1332"/>
      <c r="OG9" s="1332"/>
      <c r="OH9" s="1332"/>
      <c r="OI9" s="1332"/>
      <c r="OJ9" s="1332"/>
      <c r="OK9" s="1332"/>
      <c r="OL9" s="1332"/>
      <c r="OM9" s="1332"/>
      <c r="ON9" s="1332"/>
      <c r="OO9" s="1332"/>
      <c r="OP9" s="1332"/>
      <c r="OQ9" s="1332"/>
      <c r="OR9" s="1332"/>
      <c r="OS9" s="1332"/>
      <c r="OT9" s="1332"/>
      <c r="OU9" s="1332"/>
      <c r="OV9" s="1332"/>
      <c r="OW9" s="1332"/>
      <c r="OX9" s="1332"/>
      <c r="OY9" s="1332"/>
      <c r="OZ9" s="1332"/>
      <c r="PA9" s="1332"/>
      <c r="PB9" s="1332"/>
      <c r="PC9" s="1332"/>
      <c r="PD9" s="1332"/>
      <c r="PE9" s="1332"/>
      <c r="PF9" s="1332"/>
      <c r="PG9" s="1332"/>
      <c r="PH9" s="1332"/>
      <c r="PI9" s="1332"/>
      <c r="PJ9" s="1332"/>
      <c r="PK9" s="1332"/>
      <c r="PL9" s="1332"/>
      <c r="PM9" s="1332"/>
      <c r="PN9" s="1332"/>
      <c r="PO9" s="1332"/>
      <c r="PP9" s="1332"/>
      <c r="PQ9" s="1332"/>
      <c r="PR9" s="1332"/>
      <c r="PS9" s="1332"/>
      <c r="PT9" s="1332"/>
      <c r="PU9" s="1332"/>
      <c r="PV9" s="1332"/>
      <c r="PW9" s="1332"/>
      <c r="PX9" s="1332"/>
      <c r="PY9" s="1332"/>
      <c r="PZ9" s="1332"/>
      <c r="QA9" s="1332"/>
      <c r="QB9" s="1332"/>
      <c r="QC9" s="1332"/>
      <c r="QD9" s="1332"/>
      <c r="QE9" s="1332"/>
      <c r="QF9" s="1332"/>
      <c r="QG9" s="1332"/>
      <c r="QH9" s="1332"/>
      <c r="QI9" s="1332"/>
      <c r="QJ9" s="1332"/>
      <c r="QK9" s="1332"/>
      <c r="QL9" s="1332"/>
      <c r="QM9" s="1332"/>
      <c r="QN9" s="1332"/>
      <c r="QO9" s="1332"/>
      <c r="QP9" s="1332"/>
      <c r="QQ9" s="1332"/>
      <c r="QR9" s="1332"/>
      <c r="QS9" s="1332"/>
      <c r="QT9" s="1332"/>
      <c r="QU9" s="1332"/>
      <c r="QV9" s="1332"/>
      <c r="QW9" s="1332"/>
      <c r="QX9" s="1332"/>
      <c r="QY9" s="1332"/>
      <c r="QZ9" s="1332"/>
      <c r="RA9" s="1332"/>
      <c r="RB9" s="1332"/>
      <c r="RC9" s="1332"/>
      <c r="RD9" s="1332"/>
      <c r="RE9" s="1332"/>
      <c r="RF9" s="1332"/>
      <c r="RG9" s="1332"/>
      <c r="RH9" s="1332"/>
      <c r="RI9" s="1332"/>
      <c r="RJ9" s="1332"/>
      <c r="RK9" s="1332"/>
      <c r="RL9" s="1332"/>
      <c r="RM9" s="1332"/>
      <c r="RN9" s="1332"/>
      <c r="RO9" s="1332"/>
      <c r="RP9" s="1332"/>
      <c r="RQ9" s="1332"/>
      <c r="RR9" s="1332"/>
      <c r="RS9" s="1332"/>
      <c r="RT9" s="1332"/>
      <c r="RU9" s="1332"/>
      <c r="RV9" s="1332"/>
      <c r="RW9" s="1332"/>
      <c r="RX9" s="1332"/>
      <c r="RY9" s="1332"/>
      <c r="RZ9" s="1332"/>
      <c r="SA9" s="1332"/>
      <c r="SB9" s="1332"/>
      <c r="SC9" s="1332"/>
      <c r="SD9" s="1332"/>
      <c r="SE9" s="1332"/>
      <c r="SF9" s="1332"/>
      <c r="SG9" s="1332"/>
      <c r="SH9" s="1332"/>
      <c r="SI9" s="1332"/>
      <c r="SJ9" s="1332"/>
      <c r="SK9" s="1332"/>
      <c r="SL9" s="1332"/>
      <c r="SM9" s="1332"/>
      <c r="SN9" s="1332"/>
      <c r="SO9" s="1332"/>
      <c r="SP9" s="1332"/>
      <c r="SQ9" s="1332"/>
      <c r="SR9" s="1332"/>
      <c r="SS9" s="1332"/>
      <c r="ST9" s="1332"/>
      <c r="SU9" s="1332"/>
      <c r="SV9" s="1332"/>
      <c r="SW9" s="1332"/>
      <c r="SX9" s="1332"/>
      <c r="SY9" s="1332"/>
      <c r="SZ9" s="1332"/>
      <c r="TA9" s="1332"/>
      <c r="TB9" s="1332"/>
      <c r="TC9" s="1332"/>
      <c r="TD9" s="1332"/>
      <c r="TE9" s="1332"/>
      <c r="TF9" s="1332"/>
      <c r="TG9" s="1332"/>
      <c r="TH9" s="1332"/>
      <c r="TI9" s="1332"/>
      <c r="TJ9" s="1332"/>
      <c r="TK9" s="1332"/>
      <c r="TL9" s="1332"/>
      <c r="TM9" s="1332"/>
      <c r="TN9" s="1332"/>
      <c r="TO9" s="1332"/>
      <c r="TP9" s="1332"/>
      <c r="TQ9" s="1332"/>
      <c r="TR9" s="1332"/>
      <c r="TS9" s="1332"/>
      <c r="TT9" s="1332"/>
      <c r="TU9" s="1332"/>
      <c r="TV9" s="1332"/>
      <c r="TW9" s="1332"/>
      <c r="TX9" s="1332"/>
      <c r="TY9" s="1332"/>
      <c r="TZ9" s="1332"/>
      <c r="UA9" s="1332"/>
      <c r="UB9" s="1332"/>
      <c r="UC9" s="1332"/>
      <c r="UD9" s="1332"/>
      <c r="UE9" s="1332"/>
      <c r="UF9" s="1332"/>
      <c r="UG9" s="1332"/>
      <c r="UH9" s="1332"/>
      <c r="UI9" s="1332"/>
      <c r="UJ9" s="1332"/>
      <c r="UK9" s="1332"/>
      <c r="UL9" s="1332"/>
      <c r="UM9" s="1332"/>
      <c r="UN9" s="1332"/>
      <c r="UO9" s="1332"/>
      <c r="UP9" s="1332"/>
      <c r="UQ9" s="1332"/>
      <c r="UR9" s="1332"/>
      <c r="US9" s="1332"/>
      <c r="UT9" s="1332"/>
      <c r="UU9" s="1332"/>
      <c r="UV9" s="1332"/>
      <c r="UW9" s="1332"/>
      <c r="UX9" s="1332"/>
      <c r="UY9" s="1332"/>
      <c r="UZ9" s="1332"/>
      <c r="VA9" s="1332"/>
      <c r="VB9" s="1332"/>
      <c r="VC9" s="1332"/>
      <c r="VD9" s="1332"/>
      <c r="VE9" s="1332"/>
      <c r="VF9" s="1332"/>
      <c r="VG9" s="1332"/>
      <c r="VH9" s="1332"/>
      <c r="VI9" s="1332"/>
      <c r="VJ9" s="1332"/>
      <c r="VK9" s="1332"/>
      <c r="VL9" s="1332"/>
      <c r="VM9" s="1332"/>
      <c r="VN9" s="1332"/>
      <c r="VO9" s="1332"/>
      <c r="VP9" s="1332"/>
      <c r="VQ9" s="1332"/>
      <c r="VR9" s="1332"/>
      <c r="VS9" s="1332"/>
      <c r="VT9" s="1332"/>
      <c r="VU9" s="1332"/>
      <c r="VV9" s="1332"/>
      <c r="VW9" s="1332"/>
      <c r="VX9" s="1332"/>
      <c r="VY9" s="1332"/>
      <c r="VZ9" s="1332"/>
      <c r="WA9" s="1332"/>
      <c r="WB9" s="1332"/>
      <c r="WC9" s="1332"/>
      <c r="WD9" s="1332"/>
      <c r="WE9" s="1332"/>
      <c r="WF9" s="1332"/>
      <c r="WG9" s="1332"/>
      <c r="WH9" s="1332"/>
      <c r="WI9" s="1332"/>
      <c r="WJ9" s="1332"/>
      <c r="WK9" s="1332"/>
      <c r="WL9" s="1332"/>
      <c r="WM9" s="1332"/>
      <c r="WN9" s="1332"/>
      <c r="WO9" s="1332"/>
      <c r="WP9" s="1332"/>
      <c r="WQ9" s="1332"/>
      <c r="WR9" s="1332"/>
      <c r="WS9" s="1332"/>
      <c r="WT9" s="1332"/>
      <c r="WU9" s="1332"/>
      <c r="WV9" s="1332"/>
      <c r="WW9" s="1332"/>
      <c r="WX9" s="1332"/>
      <c r="WY9" s="1332"/>
      <c r="WZ9" s="1332"/>
      <c r="XA9" s="1332"/>
      <c r="XB9" s="1332"/>
      <c r="XC9" s="1332"/>
      <c r="XD9" s="1332"/>
      <c r="XE9" s="1332"/>
      <c r="XF9" s="1332"/>
      <c r="XG9" s="1332"/>
      <c r="XH9" s="1332"/>
      <c r="XI9" s="1332"/>
      <c r="XJ9" s="1332"/>
      <c r="XK9" s="1332"/>
      <c r="XL9" s="1332"/>
      <c r="XM9" s="1332"/>
      <c r="XN9" s="1332"/>
      <c r="XO9" s="1332"/>
      <c r="XP9" s="1332"/>
      <c r="XQ9" s="1332"/>
      <c r="XR9" s="1332"/>
      <c r="XS9" s="1332"/>
      <c r="XT9" s="1332"/>
      <c r="XU9" s="1332"/>
      <c r="XV9" s="1332"/>
      <c r="XW9" s="1332"/>
      <c r="XX9" s="1332"/>
      <c r="XY9" s="1332"/>
      <c r="XZ9" s="1332"/>
      <c r="YA9" s="1332"/>
      <c r="YB9" s="1332"/>
      <c r="YC9" s="1332"/>
      <c r="YD9" s="1332"/>
      <c r="YE9" s="1332"/>
      <c r="YF9" s="1332"/>
      <c r="YG9" s="1332"/>
      <c r="YH9" s="1332"/>
      <c r="YI9" s="1332"/>
      <c r="YJ9" s="1332"/>
      <c r="YK9" s="1332"/>
      <c r="YL9" s="1332"/>
      <c r="YM9" s="1332"/>
      <c r="YN9" s="1332"/>
      <c r="YO9" s="1332"/>
      <c r="YP9" s="1332"/>
      <c r="YQ9" s="1332"/>
      <c r="YR9" s="1332"/>
      <c r="YS9" s="1332"/>
      <c r="YT9" s="1332"/>
      <c r="YU9" s="1332"/>
      <c r="YV9" s="1332"/>
      <c r="YW9" s="1332"/>
      <c r="YX9" s="1332"/>
      <c r="YY9" s="1332"/>
      <c r="YZ9" s="1332"/>
      <c r="ZA9" s="1332"/>
      <c r="ZB9" s="1332"/>
      <c r="ZC9" s="1332"/>
      <c r="ZD9" s="1332"/>
      <c r="ZE9" s="1332"/>
      <c r="ZF9" s="1332"/>
      <c r="ZG9" s="1332"/>
      <c r="ZH9" s="1332"/>
      <c r="ZI9" s="1332"/>
      <c r="ZJ9" s="1332"/>
      <c r="ZK9" s="1332"/>
      <c r="ZL9" s="1332"/>
      <c r="ZM9" s="1332"/>
      <c r="ZN9" s="1332"/>
      <c r="ZO9" s="1332"/>
      <c r="ZP9" s="1332"/>
      <c r="ZQ9" s="1332"/>
      <c r="ZR9" s="1332"/>
      <c r="ZS9" s="1332"/>
      <c r="ZT9" s="1332"/>
      <c r="ZU9" s="1332"/>
      <c r="ZV9" s="1332"/>
      <c r="ZW9" s="1332"/>
      <c r="ZX9" s="1332"/>
      <c r="ZY9" s="645"/>
    </row>
    <row r="10" spans="1:701" s="643" customFormat="1">
      <c r="A10" s="645"/>
      <c r="B10" s="635" t="s">
        <v>56</v>
      </c>
      <c r="C10" s="1186" t="s">
        <v>421</v>
      </c>
      <c r="D10" s="1187">
        <v>30</v>
      </c>
      <c r="E10" s="604">
        <f t="shared" si="0"/>
        <v>0.19579379503799244</v>
      </c>
      <c r="F10" s="1181" t="s">
        <v>31</v>
      </c>
      <c r="G10" s="1188">
        <v>5640</v>
      </c>
      <c r="H10" s="1187">
        <v>1.39</v>
      </c>
      <c r="I10" s="1189">
        <v>1.95</v>
      </c>
      <c r="J10" s="1190">
        <v>1.95</v>
      </c>
      <c r="K10" s="1176">
        <f t="shared" si="1"/>
        <v>0</v>
      </c>
      <c r="L10" s="640">
        <f t="shared" si="6"/>
        <v>7839.5999999999995</v>
      </c>
      <c r="M10" s="639">
        <v>4621.3595999999998</v>
      </c>
      <c r="N10" s="639">
        <f t="shared" si="7"/>
        <v>10998</v>
      </c>
      <c r="O10" s="639">
        <f t="shared" si="8"/>
        <v>0</v>
      </c>
      <c r="P10" s="639">
        <f t="shared" si="9"/>
        <v>10998</v>
      </c>
      <c r="Q10" s="639"/>
      <c r="R10" s="639">
        <f t="shared" si="2"/>
        <v>15619.3596</v>
      </c>
      <c r="S10" s="1191"/>
      <c r="T10" s="639">
        <f t="shared" si="10"/>
        <v>14448.991304347826</v>
      </c>
      <c r="U10" s="639">
        <f t="shared" si="3"/>
        <v>0</v>
      </c>
      <c r="V10" s="641">
        <f>IF(L10=0,0,(HLOOKUP(F10,'2012-2013 CE W T&amp;D &amp; ConsCredit'!$C$6:$P$36,D10+1,FALSE)))</f>
        <v>2.1430340648595396</v>
      </c>
      <c r="W10" s="641">
        <f t="shared" si="13"/>
        <v>16800.529854872846</v>
      </c>
      <c r="X10" s="642">
        <f t="shared" si="11"/>
        <v>1.1627475926168924</v>
      </c>
      <c r="Z10" s="1371">
        <f t="shared" si="4"/>
        <v>15619.3596</v>
      </c>
      <c r="AA10" s="1371">
        <f t="shared" si="5"/>
        <v>14448.991304347826</v>
      </c>
      <c r="AB10" s="1371">
        <f>IF(L10=0,0,(HLOOKUP(F10,'2012-2013 CE W T&amp;D No ConsCredi'!$C$6:$P$36,D10+1,FALSE)))</f>
        <v>1.9482127862359451</v>
      </c>
      <c r="AC10" s="1371">
        <f t="shared" si="14"/>
        <v>15273.208958975314</v>
      </c>
      <c r="AD10" s="642">
        <f t="shared" si="12"/>
        <v>1.0570432660153566</v>
      </c>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c r="IW10" s="1332"/>
      <c r="IX10" s="1332"/>
      <c r="IY10" s="1332"/>
      <c r="IZ10" s="1332"/>
      <c r="JA10" s="1332"/>
      <c r="JB10" s="1332"/>
      <c r="JC10" s="1332"/>
      <c r="JD10" s="1332"/>
      <c r="JE10" s="1332"/>
      <c r="JF10" s="1332"/>
      <c r="JG10" s="1332"/>
      <c r="JH10" s="1332"/>
      <c r="JI10" s="1332"/>
      <c r="JJ10" s="1332"/>
      <c r="JK10" s="1332"/>
      <c r="JL10" s="1332"/>
      <c r="JM10" s="1332"/>
      <c r="JN10" s="1332"/>
      <c r="JO10" s="1332"/>
      <c r="JP10" s="1332"/>
      <c r="JQ10" s="1332"/>
      <c r="JR10" s="1332"/>
      <c r="JS10" s="1332"/>
      <c r="JT10" s="1332"/>
      <c r="JU10" s="1332"/>
      <c r="JV10" s="1332"/>
      <c r="JW10" s="1332"/>
      <c r="JX10" s="1332"/>
      <c r="JY10" s="1332"/>
      <c r="JZ10" s="1332"/>
      <c r="KA10" s="1332"/>
      <c r="KB10" s="1332"/>
      <c r="KC10" s="1332"/>
      <c r="KD10" s="1332"/>
      <c r="KE10" s="1332"/>
      <c r="KF10" s="1332"/>
      <c r="KG10" s="1332"/>
      <c r="KH10" s="1332"/>
      <c r="KI10" s="1332"/>
      <c r="KJ10" s="1332"/>
      <c r="KK10" s="1332"/>
      <c r="KL10" s="1332"/>
      <c r="KM10" s="1332"/>
      <c r="KN10" s="1332"/>
      <c r="KO10" s="1332"/>
      <c r="KP10" s="1332"/>
      <c r="KQ10" s="1332"/>
      <c r="KR10" s="1332"/>
      <c r="KS10" s="1332"/>
      <c r="KT10" s="1332"/>
      <c r="KU10" s="1332"/>
      <c r="KV10" s="1332"/>
      <c r="KW10" s="1332"/>
      <c r="KX10" s="1332"/>
      <c r="KY10" s="1332"/>
      <c r="KZ10" s="1332"/>
      <c r="LA10" s="1332"/>
      <c r="LB10" s="1332"/>
      <c r="LC10" s="1332"/>
      <c r="LD10" s="1332"/>
      <c r="LE10" s="1332"/>
      <c r="LF10" s="1332"/>
      <c r="LG10" s="1332"/>
      <c r="LH10" s="1332"/>
      <c r="LI10" s="1332"/>
      <c r="LJ10" s="1332"/>
      <c r="LK10" s="1332"/>
      <c r="LL10" s="1332"/>
      <c r="LM10" s="1332"/>
      <c r="LN10" s="1332"/>
      <c r="LO10" s="1332"/>
      <c r="LP10" s="1332"/>
      <c r="LQ10" s="1332"/>
      <c r="LR10" s="1332"/>
      <c r="LS10" s="1332"/>
      <c r="LT10" s="1332"/>
      <c r="LU10" s="1332"/>
      <c r="LV10" s="1332"/>
      <c r="LW10" s="1332"/>
      <c r="LX10" s="1332"/>
      <c r="LY10" s="1332"/>
      <c r="LZ10" s="1332"/>
      <c r="MA10" s="1332"/>
      <c r="MB10" s="1332"/>
      <c r="MC10" s="1332"/>
      <c r="MD10" s="1332"/>
      <c r="ME10" s="1332"/>
      <c r="MF10" s="1332"/>
      <c r="MG10" s="1332"/>
      <c r="MH10" s="1332"/>
      <c r="MI10" s="1332"/>
      <c r="MJ10" s="1332"/>
      <c r="MK10" s="1332"/>
      <c r="ML10" s="1332"/>
      <c r="MM10" s="1332"/>
      <c r="MN10" s="1332"/>
      <c r="MO10" s="1332"/>
      <c r="MP10" s="1332"/>
      <c r="MQ10" s="1332"/>
      <c r="MR10" s="1332"/>
      <c r="MS10" s="1332"/>
      <c r="MT10" s="1332"/>
      <c r="MU10" s="1332"/>
      <c r="MV10" s="1332"/>
      <c r="MW10" s="1332"/>
      <c r="MX10" s="1332"/>
      <c r="MY10" s="1332"/>
      <c r="MZ10" s="1332"/>
      <c r="NA10" s="1332"/>
      <c r="NB10" s="1332"/>
      <c r="NC10" s="1332"/>
      <c r="ND10" s="1332"/>
      <c r="NE10" s="1332"/>
      <c r="NF10" s="1332"/>
      <c r="NG10" s="1332"/>
      <c r="NH10" s="1332"/>
      <c r="NI10" s="1332"/>
      <c r="NJ10" s="1332"/>
      <c r="NK10" s="1332"/>
      <c r="NL10" s="1332"/>
      <c r="NM10" s="1332"/>
      <c r="NN10" s="1332"/>
      <c r="NO10" s="1332"/>
      <c r="NP10" s="1332"/>
      <c r="NQ10" s="1332"/>
      <c r="NR10" s="1332"/>
      <c r="NS10" s="1332"/>
      <c r="NT10" s="1332"/>
      <c r="NU10" s="1332"/>
      <c r="NV10" s="1332"/>
      <c r="NW10" s="1332"/>
      <c r="NX10" s="1332"/>
      <c r="NY10" s="1332"/>
      <c r="NZ10" s="1332"/>
      <c r="OA10" s="1332"/>
      <c r="OB10" s="1332"/>
      <c r="OC10" s="1332"/>
      <c r="OD10" s="1332"/>
      <c r="OE10" s="1332"/>
      <c r="OF10" s="1332"/>
      <c r="OG10" s="1332"/>
      <c r="OH10" s="1332"/>
      <c r="OI10" s="1332"/>
      <c r="OJ10" s="1332"/>
      <c r="OK10" s="1332"/>
      <c r="OL10" s="1332"/>
      <c r="OM10" s="1332"/>
      <c r="ON10" s="1332"/>
      <c r="OO10" s="1332"/>
      <c r="OP10" s="1332"/>
      <c r="OQ10" s="1332"/>
      <c r="OR10" s="1332"/>
      <c r="OS10" s="1332"/>
      <c r="OT10" s="1332"/>
      <c r="OU10" s="1332"/>
      <c r="OV10" s="1332"/>
      <c r="OW10" s="1332"/>
      <c r="OX10" s="1332"/>
      <c r="OY10" s="1332"/>
      <c r="OZ10" s="1332"/>
      <c r="PA10" s="1332"/>
      <c r="PB10" s="1332"/>
      <c r="PC10" s="1332"/>
      <c r="PD10" s="1332"/>
      <c r="PE10" s="1332"/>
      <c r="PF10" s="1332"/>
      <c r="PG10" s="1332"/>
      <c r="PH10" s="1332"/>
      <c r="PI10" s="1332"/>
      <c r="PJ10" s="1332"/>
      <c r="PK10" s="1332"/>
      <c r="PL10" s="1332"/>
      <c r="PM10" s="1332"/>
      <c r="PN10" s="1332"/>
      <c r="PO10" s="1332"/>
      <c r="PP10" s="1332"/>
      <c r="PQ10" s="1332"/>
      <c r="PR10" s="1332"/>
      <c r="PS10" s="1332"/>
      <c r="PT10" s="1332"/>
      <c r="PU10" s="1332"/>
      <c r="PV10" s="1332"/>
      <c r="PW10" s="1332"/>
      <c r="PX10" s="1332"/>
      <c r="PY10" s="1332"/>
      <c r="PZ10" s="1332"/>
      <c r="QA10" s="1332"/>
      <c r="QB10" s="1332"/>
      <c r="QC10" s="1332"/>
      <c r="QD10" s="1332"/>
      <c r="QE10" s="1332"/>
      <c r="QF10" s="1332"/>
      <c r="QG10" s="1332"/>
      <c r="QH10" s="1332"/>
      <c r="QI10" s="1332"/>
      <c r="QJ10" s="1332"/>
      <c r="QK10" s="1332"/>
      <c r="QL10" s="1332"/>
      <c r="QM10" s="1332"/>
      <c r="QN10" s="1332"/>
      <c r="QO10" s="1332"/>
      <c r="QP10" s="1332"/>
      <c r="QQ10" s="1332"/>
      <c r="QR10" s="1332"/>
      <c r="QS10" s="1332"/>
      <c r="QT10" s="1332"/>
      <c r="QU10" s="1332"/>
      <c r="QV10" s="1332"/>
      <c r="QW10" s="1332"/>
      <c r="QX10" s="1332"/>
      <c r="QY10" s="1332"/>
      <c r="QZ10" s="1332"/>
      <c r="RA10" s="1332"/>
      <c r="RB10" s="1332"/>
      <c r="RC10" s="1332"/>
      <c r="RD10" s="1332"/>
      <c r="RE10" s="1332"/>
      <c r="RF10" s="1332"/>
      <c r="RG10" s="1332"/>
      <c r="RH10" s="1332"/>
      <c r="RI10" s="1332"/>
      <c r="RJ10" s="1332"/>
      <c r="RK10" s="1332"/>
      <c r="RL10" s="1332"/>
      <c r="RM10" s="1332"/>
      <c r="RN10" s="1332"/>
      <c r="RO10" s="1332"/>
      <c r="RP10" s="1332"/>
      <c r="RQ10" s="1332"/>
      <c r="RR10" s="1332"/>
      <c r="RS10" s="1332"/>
      <c r="RT10" s="1332"/>
      <c r="RU10" s="1332"/>
      <c r="RV10" s="1332"/>
      <c r="RW10" s="1332"/>
      <c r="RX10" s="1332"/>
      <c r="RY10" s="1332"/>
      <c r="RZ10" s="1332"/>
      <c r="SA10" s="1332"/>
      <c r="SB10" s="1332"/>
      <c r="SC10" s="1332"/>
      <c r="SD10" s="1332"/>
      <c r="SE10" s="1332"/>
      <c r="SF10" s="1332"/>
      <c r="SG10" s="1332"/>
      <c r="SH10" s="1332"/>
      <c r="SI10" s="1332"/>
      <c r="SJ10" s="1332"/>
      <c r="SK10" s="1332"/>
      <c r="SL10" s="1332"/>
      <c r="SM10" s="1332"/>
      <c r="SN10" s="1332"/>
      <c r="SO10" s="1332"/>
      <c r="SP10" s="1332"/>
      <c r="SQ10" s="1332"/>
      <c r="SR10" s="1332"/>
      <c r="SS10" s="1332"/>
      <c r="ST10" s="1332"/>
      <c r="SU10" s="1332"/>
      <c r="SV10" s="1332"/>
      <c r="SW10" s="1332"/>
      <c r="SX10" s="1332"/>
      <c r="SY10" s="1332"/>
      <c r="SZ10" s="1332"/>
      <c r="TA10" s="1332"/>
      <c r="TB10" s="1332"/>
      <c r="TC10" s="1332"/>
      <c r="TD10" s="1332"/>
      <c r="TE10" s="1332"/>
      <c r="TF10" s="1332"/>
      <c r="TG10" s="1332"/>
      <c r="TH10" s="1332"/>
      <c r="TI10" s="1332"/>
      <c r="TJ10" s="1332"/>
      <c r="TK10" s="1332"/>
      <c r="TL10" s="1332"/>
      <c r="TM10" s="1332"/>
      <c r="TN10" s="1332"/>
      <c r="TO10" s="1332"/>
      <c r="TP10" s="1332"/>
      <c r="TQ10" s="1332"/>
      <c r="TR10" s="1332"/>
      <c r="TS10" s="1332"/>
      <c r="TT10" s="1332"/>
      <c r="TU10" s="1332"/>
      <c r="TV10" s="1332"/>
      <c r="TW10" s="1332"/>
      <c r="TX10" s="1332"/>
      <c r="TY10" s="1332"/>
      <c r="TZ10" s="1332"/>
      <c r="UA10" s="1332"/>
      <c r="UB10" s="1332"/>
      <c r="UC10" s="1332"/>
      <c r="UD10" s="1332"/>
      <c r="UE10" s="1332"/>
      <c r="UF10" s="1332"/>
      <c r="UG10" s="1332"/>
      <c r="UH10" s="1332"/>
      <c r="UI10" s="1332"/>
      <c r="UJ10" s="1332"/>
      <c r="UK10" s="1332"/>
      <c r="UL10" s="1332"/>
      <c r="UM10" s="1332"/>
      <c r="UN10" s="1332"/>
      <c r="UO10" s="1332"/>
      <c r="UP10" s="1332"/>
      <c r="UQ10" s="1332"/>
      <c r="UR10" s="1332"/>
      <c r="US10" s="1332"/>
      <c r="UT10" s="1332"/>
      <c r="UU10" s="1332"/>
      <c r="UV10" s="1332"/>
      <c r="UW10" s="1332"/>
      <c r="UX10" s="1332"/>
      <c r="UY10" s="1332"/>
      <c r="UZ10" s="1332"/>
      <c r="VA10" s="1332"/>
      <c r="VB10" s="1332"/>
      <c r="VC10" s="1332"/>
      <c r="VD10" s="1332"/>
      <c r="VE10" s="1332"/>
      <c r="VF10" s="1332"/>
      <c r="VG10" s="1332"/>
      <c r="VH10" s="1332"/>
      <c r="VI10" s="1332"/>
      <c r="VJ10" s="1332"/>
      <c r="VK10" s="1332"/>
      <c r="VL10" s="1332"/>
      <c r="VM10" s="1332"/>
      <c r="VN10" s="1332"/>
      <c r="VO10" s="1332"/>
      <c r="VP10" s="1332"/>
      <c r="VQ10" s="1332"/>
      <c r="VR10" s="1332"/>
      <c r="VS10" s="1332"/>
      <c r="VT10" s="1332"/>
      <c r="VU10" s="1332"/>
      <c r="VV10" s="1332"/>
      <c r="VW10" s="1332"/>
      <c r="VX10" s="1332"/>
      <c r="VY10" s="1332"/>
      <c r="VZ10" s="1332"/>
      <c r="WA10" s="1332"/>
      <c r="WB10" s="1332"/>
      <c r="WC10" s="1332"/>
      <c r="WD10" s="1332"/>
      <c r="WE10" s="1332"/>
      <c r="WF10" s="1332"/>
      <c r="WG10" s="1332"/>
      <c r="WH10" s="1332"/>
      <c r="WI10" s="1332"/>
      <c r="WJ10" s="1332"/>
      <c r="WK10" s="1332"/>
      <c r="WL10" s="1332"/>
      <c r="WM10" s="1332"/>
      <c r="WN10" s="1332"/>
      <c r="WO10" s="1332"/>
      <c r="WP10" s="1332"/>
      <c r="WQ10" s="1332"/>
      <c r="WR10" s="1332"/>
      <c r="WS10" s="1332"/>
      <c r="WT10" s="1332"/>
      <c r="WU10" s="1332"/>
      <c r="WV10" s="1332"/>
      <c r="WW10" s="1332"/>
      <c r="WX10" s="1332"/>
      <c r="WY10" s="1332"/>
      <c r="WZ10" s="1332"/>
      <c r="XA10" s="1332"/>
      <c r="XB10" s="1332"/>
      <c r="XC10" s="1332"/>
      <c r="XD10" s="1332"/>
      <c r="XE10" s="1332"/>
      <c r="XF10" s="1332"/>
      <c r="XG10" s="1332"/>
      <c r="XH10" s="1332"/>
      <c r="XI10" s="1332"/>
      <c r="XJ10" s="1332"/>
      <c r="XK10" s="1332"/>
      <c r="XL10" s="1332"/>
      <c r="XM10" s="1332"/>
      <c r="XN10" s="1332"/>
      <c r="XO10" s="1332"/>
      <c r="XP10" s="1332"/>
      <c r="XQ10" s="1332"/>
      <c r="XR10" s="1332"/>
      <c r="XS10" s="1332"/>
      <c r="XT10" s="1332"/>
      <c r="XU10" s="1332"/>
      <c r="XV10" s="1332"/>
      <c r="XW10" s="1332"/>
      <c r="XX10" s="1332"/>
      <c r="XY10" s="1332"/>
      <c r="XZ10" s="1332"/>
      <c r="YA10" s="1332"/>
      <c r="YB10" s="1332"/>
      <c r="YC10" s="1332"/>
      <c r="YD10" s="1332"/>
      <c r="YE10" s="1332"/>
      <c r="YF10" s="1332"/>
      <c r="YG10" s="1332"/>
      <c r="YH10" s="1332"/>
      <c r="YI10" s="1332"/>
      <c r="YJ10" s="1332"/>
      <c r="YK10" s="1332"/>
      <c r="YL10" s="1332"/>
      <c r="YM10" s="1332"/>
      <c r="YN10" s="1332"/>
      <c r="YO10" s="1332"/>
      <c r="YP10" s="1332"/>
      <c r="YQ10" s="1332"/>
      <c r="YR10" s="1332"/>
      <c r="YS10" s="1332"/>
      <c r="YT10" s="1332"/>
      <c r="YU10" s="1332"/>
      <c r="YV10" s="1332"/>
      <c r="YW10" s="1332"/>
      <c r="YX10" s="1332"/>
      <c r="YY10" s="1332"/>
      <c r="YZ10" s="1332"/>
      <c r="ZA10" s="1332"/>
      <c r="ZB10" s="1332"/>
      <c r="ZC10" s="1332"/>
      <c r="ZD10" s="1332"/>
      <c r="ZE10" s="1332"/>
      <c r="ZF10" s="1332"/>
      <c r="ZG10" s="1332"/>
      <c r="ZH10" s="1332"/>
      <c r="ZI10" s="1332"/>
      <c r="ZJ10" s="1332"/>
      <c r="ZK10" s="1332"/>
      <c r="ZL10" s="1332"/>
      <c r="ZM10" s="1332"/>
      <c r="ZN10" s="1332"/>
      <c r="ZO10" s="1332"/>
      <c r="ZP10" s="1332"/>
      <c r="ZQ10" s="1332"/>
      <c r="ZR10" s="1332"/>
      <c r="ZS10" s="1332"/>
      <c r="ZT10" s="1332"/>
      <c r="ZU10" s="1332"/>
      <c r="ZV10" s="1332"/>
      <c r="ZW10" s="1332"/>
      <c r="ZX10" s="1332"/>
      <c r="ZY10" s="645"/>
    </row>
    <row r="11" spans="1:701" s="643" customFormat="1">
      <c r="A11" s="645"/>
      <c r="B11" s="635" t="s">
        <v>56</v>
      </c>
      <c r="C11" s="1186" t="s">
        <v>422</v>
      </c>
      <c r="D11" s="1187">
        <v>30</v>
      </c>
      <c r="E11" s="604">
        <f t="shared" si="0"/>
        <v>1.4768375610800419</v>
      </c>
      <c r="F11" s="1181" t="s">
        <v>0</v>
      </c>
      <c r="G11" s="1188">
        <v>48870</v>
      </c>
      <c r="H11" s="1187">
        <v>1.21</v>
      </c>
      <c r="I11" s="1189">
        <v>1.95</v>
      </c>
      <c r="J11" s="1190">
        <v>1.95</v>
      </c>
      <c r="K11" s="1176">
        <f t="shared" si="1"/>
        <v>0</v>
      </c>
      <c r="L11" s="640">
        <f t="shared" si="6"/>
        <v>59132.7</v>
      </c>
      <c r="M11" s="639">
        <v>40043.5893</v>
      </c>
      <c r="N11" s="639">
        <f t="shared" si="7"/>
        <v>95296.5</v>
      </c>
      <c r="O11" s="639">
        <f t="shared" si="8"/>
        <v>0</v>
      </c>
      <c r="P11" s="639">
        <f t="shared" si="9"/>
        <v>95296.5</v>
      </c>
      <c r="Q11" s="639"/>
      <c r="R11" s="639">
        <f t="shared" si="2"/>
        <v>135340.08929999999</v>
      </c>
      <c r="S11" s="1191"/>
      <c r="T11" s="639">
        <f t="shared" si="10"/>
        <v>125198.9725254394</v>
      </c>
      <c r="U11" s="639">
        <f t="shared" si="3"/>
        <v>0</v>
      </c>
      <c r="V11" s="641">
        <f>IF(L11=0,0,(HLOOKUP(F11,'2012-2013 CE W T&amp;D &amp; ConsCredit'!$C$6:$P$36,D11+1,FALSE)))</f>
        <v>2.57679265504916</v>
      </c>
      <c r="W11" s="641">
        <f t="shared" si="13"/>
        <v>152372.70703322545</v>
      </c>
      <c r="X11" s="642">
        <f t="shared" si="11"/>
        <v>1.2170443891004343</v>
      </c>
      <c r="Z11" s="1371">
        <f t="shared" si="4"/>
        <v>135340.08929999999</v>
      </c>
      <c r="AA11" s="1371">
        <f t="shared" si="5"/>
        <v>125198.9725254394</v>
      </c>
      <c r="AB11" s="1371">
        <f>IF(L11=0,0,(HLOOKUP(F11,'2012-2013 CE W T&amp;D No ConsCredi'!$C$6:$P$36,D11+1,FALSE)))</f>
        <v>2.3425387773174182</v>
      </c>
      <c r="AC11" s="1371">
        <f t="shared" si="14"/>
        <v>138520.64275747768</v>
      </c>
      <c r="AD11" s="642">
        <f t="shared" si="12"/>
        <v>1.1064039900913039</v>
      </c>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1332"/>
      <c r="GA11" s="1332"/>
      <c r="GB11" s="1332"/>
      <c r="GC11" s="1332"/>
      <c r="GD11" s="1332"/>
      <c r="GE11" s="1332"/>
      <c r="GF11" s="1332"/>
      <c r="GG11" s="1332"/>
      <c r="GH11" s="1332"/>
      <c r="GI11" s="1332"/>
      <c r="GJ11" s="1332"/>
      <c r="GK11" s="1332"/>
      <c r="GL11" s="1332"/>
      <c r="GM11" s="1332"/>
      <c r="GN11" s="1332"/>
      <c r="GO11" s="1332"/>
      <c r="GP11" s="1332"/>
      <c r="GQ11" s="1332"/>
      <c r="GR11" s="1332"/>
      <c r="GS11" s="1332"/>
      <c r="GT11" s="1332"/>
      <c r="GU11" s="1332"/>
      <c r="GV11" s="1332"/>
      <c r="GW11" s="1332"/>
      <c r="GX11" s="1332"/>
      <c r="GY11" s="1332"/>
      <c r="GZ11" s="1332"/>
      <c r="HA11" s="1332"/>
      <c r="HB11" s="1332"/>
      <c r="HC11" s="1332"/>
      <c r="HD11" s="1332"/>
      <c r="HE11" s="1332"/>
      <c r="HF11" s="1332"/>
      <c r="HG11" s="1332"/>
      <c r="HH11" s="1332"/>
      <c r="HI11" s="1332"/>
      <c r="HJ11" s="1332"/>
      <c r="HK11" s="1332"/>
      <c r="HL11" s="1332"/>
      <c r="HM11" s="1332"/>
      <c r="HN11" s="1332"/>
      <c r="HO11" s="1332"/>
      <c r="HP11" s="1332"/>
      <c r="HQ11" s="1332"/>
      <c r="HR11" s="1332"/>
      <c r="HS11" s="1332"/>
      <c r="HT11" s="1332"/>
      <c r="HU11" s="1332"/>
      <c r="HV11" s="1332"/>
      <c r="HW11" s="1332"/>
      <c r="HX11" s="1332"/>
      <c r="HY11" s="1332"/>
      <c r="HZ11" s="1332"/>
      <c r="IA11" s="1332"/>
      <c r="IB11" s="1332"/>
      <c r="IC11" s="1332"/>
      <c r="ID11" s="1332"/>
      <c r="IE11" s="1332"/>
      <c r="IF11" s="1332"/>
      <c r="IG11" s="1332"/>
      <c r="IH11" s="1332"/>
      <c r="II11" s="1332"/>
      <c r="IJ11" s="1332"/>
      <c r="IK11" s="1332"/>
      <c r="IL11" s="1332"/>
      <c r="IM11" s="1332"/>
      <c r="IN11" s="1332"/>
      <c r="IO11" s="1332"/>
      <c r="IP11" s="1332"/>
      <c r="IQ11" s="1332"/>
      <c r="IR11" s="1332"/>
      <c r="IS11" s="1332"/>
      <c r="IT11" s="1332"/>
      <c r="IU11" s="1332"/>
      <c r="IV11" s="1332"/>
      <c r="IW11" s="1332"/>
      <c r="IX11" s="1332"/>
      <c r="IY11" s="1332"/>
      <c r="IZ11" s="1332"/>
      <c r="JA11" s="1332"/>
      <c r="JB11" s="1332"/>
      <c r="JC11" s="1332"/>
      <c r="JD11" s="1332"/>
      <c r="JE11" s="1332"/>
      <c r="JF11" s="1332"/>
      <c r="JG11" s="1332"/>
      <c r="JH11" s="1332"/>
      <c r="JI11" s="1332"/>
      <c r="JJ11" s="1332"/>
      <c r="JK11" s="1332"/>
      <c r="JL11" s="1332"/>
      <c r="JM11" s="1332"/>
      <c r="JN11" s="1332"/>
      <c r="JO11" s="1332"/>
      <c r="JP11" s="1332"/>
      <c r="JQ11" s="1332"/>
      <c r="JR11" s="1332"/>
      <c r="JS11" s="1332"/>
      <c r="JT11" s="1332"/>
      <c r="JU11" s="1332"/>
      <c r="JV11" s="1332"/>
      <c r="JW11" s="1332"/>
      <c r="JX11" s="1332"/>
      <c r="JY11" s="1332"/>
      <c r="JZ11" s="1332"/>
      <c r="KA11" s="1332"/>
      <c r="KB11" s="1332"/>
      <c r="KC11" s="1332"/>
      <c r="KD11" s="1332"/>
      <c r="KE11" s="1332"/>
      <c r="KF11" s="1332"/>
      <c r="KG11" s="1332"/>
      <c r="KH11" s="1332"/>
      <c r="KI11" s="1332"/>
      <c r="KJ11" s="1332"/>
      <c r="KK11" s="1332"/>
      <c r="KL11" s="1332"/>
      <c r="KM11" s="1332"/>
      <c r="KN11" s="1332"/>
      <c r="KO11" s="1332"/>
      <c r="KP11" s="1332"/>
      <c r="KQ11" s="1332"/>
      <c r="KR11" s="1332"/>
      <c r="KS11" s="1332"/>
      <c r="KT11" s="1332"/>
      <c r="KU11" s="1332"/>
      <c r="KV11" s="1332"/>
      <c r="KW11" s="1332"/>
      <c r="KX11" s="1332"/>
      <c r="KY11" s="1332"/>
      <c r="KZ11" s="1332"/>
      <c r="LA11" s="1332"/>
      <c r="LB11" s="1332"/>
      <c r="LC11" s="1332"/>
      <c r="LD11" s="1332"/>
      <c r="LE11" s="1332"/>
      <c r="LF11" s="1332"/>
      <c r="LG11" s="1332"/>
      <c r="LH11" s="1332"/>
      <c r="LI11" s="1332"/>
      <c r="LJ11" s="1332"/>
      <c r="LK11" s="1332"/>
      <c r="LL11" s="1332"/>
      <c r="LM11" s="1332"/>
      <c r="LN11" s="1332"/>
      <c r="LO11" s="1332"/>
      <c r="LP11" s="1332"/>
      <c r="LQ11" s="1332"/>
      <c r="LR11" s="1332"/>
      <c r="LS11" s="1332"/>
      <c r="LT11" s="1332"/>
      <c r="LU11" s="1332"/>
      <c r="LV11" s="1332"/>
      <c r="LW11" s="1332"/>
      <c r="LX11" s="1332"/>
      <c r="LY11" s="1332"/>
      <c r="LZ11" s="1332"/>
      <c r="MA11" s="1332"/>
      <c r="MB11" s="1332"/>
      <c r="MC11" s="1332"/>
      <c r="MD11" s="1332"/>
      <c r="ME11" s="1332"/>
      <c r="MF11" s="1332"/>
      <c r="MG11" s="1332"/>
      <c r="MH11" s="1332"/>
      <c r="MI11" s="1332"/>
      <c r="MJ11" s="1332"/>
      <c r="MK11" s="1332"/>
      <c r="ML11" s="1332"/>
      <c r="MM11" s="1332"/>
      <c r="MN11" s="1332"/>
      <c r="MO11" s="1332"/>
      <c r="MP11" s="1332"/>
      <c r="MQ11" s="1332"/>
      <c r="MR11" s="1332"/>
      <c r="MS11" s="1332"/>
      <c r="MT11" s="1332"/>
      <c r="MU11" s="1332"/>
      <c r="MV11" s="1332"/>
      <c r="MW11" s="1332"/>
      <c r="MX11" s="1332"/>
      <c r="MY11" s="1332"/>
      <c r="MZ11" s="1332"/>
      <c r="NA11" s="1332"/>
      <c r="NB11" s="1332"/>
      <c r="NC11" s="1332"/>
      <c r="ND11" s="1332"/>
      <c r="NE11" s="1332"/>
      <c r="NF11" s="1332"/>
      <c r="NG11" s="1332"/>
      <c r="NH11" s="1332"/>
      <c r="NI11" s="1332"/>
      <c r="NJ11" s="1332"/>
      <c r="NK11" s="1332"/>
      <c r="NL11" s="1332"/>
      <c r="NM11" s="1332"/>
      <c r="NN11" s="1332"/>
      <c r="NO11" s="1332"/>
      <c r="NP11" s="1332"/>
      <c r="NQ11" s="1332"/>
      <c r="NR11" s="1332"/>
      <c r="NS11" s="1332"/>
      <c r="NT11" s="1332"/>
      <c r="NU11" s="1332"/>
      <c r="NV11" s="1332"/>
      <c r="NW11" s="1332"/>
      <c r="NX11" s="1332"/>
      <c r="NY11" s="1332"/>
      <c r="NZ11" s="1332"/>
      <c r="OA11" s="1332"/>
      <c r="OB11" s="1332"/>
      <c r="OC11" s="1332"/>
      <c r="OD11" s="1332"/>
      <c r="OE11" s="1332"/>
      <c r="OF11" s="1332"/>
      <c r="OG11" s="1332"/>
      <c r="OH11" s="1332"/>
      <c r="OI11" s="1332"/>
      <c r="OJ11" s="1332"/>
      <c r="OK11" s="1332"/>
      <c r="OL11" s="1332"/>
      <c r="OM11" s="1332"/>
      <c r="ON11" s="1332"/>
      <c r="OO11" s="1332"/>
      <c r="OP11" s="1332"/>
      <c r="OQ11" s="1332"/>
      <c r="OR11" s="1332"/>
      <c r="OS11" s="1332"/>
      <c r="OT11" s="1332"/>
      <c r="OU11" s="1332"/>
      <c r="OV11" s="1332"/>
      <c r="OW11" s="1332"/>
      <c r="OX11" s="1332"/>
      <c r="OY11" s="1332"/>
      <c r="OZ11" s="1332"/>
      <c r="PA11" s="1332"/>
      <c r="PB11" s="1332"/>
      <c r="PC11" s="1332"/>
      <c r="PD11" s="1332"/>
      <c r="PE11" s="1332"/>
      <c r="PF11" s="1332"/>
      <c r="PG11" s="1332"/>
      <c r="PH11" s="1332"/>
      <c r="PI11" s="1332"/>
      <c r="PJ11" s="1332"/>
      <c r="PK11" s="1332"/>
      <c r="PL11" s="1332"/>
      <c r="PM11" s="1332"/>
      <c r="PN11" s="1332"/>
      <c r="PO11" s="1332"/>
      <c r="PP11" s="1332"/>
      <c r="PQ11" s="1332"/>
      <c r="PR11" s="1332"/>
      <c r="PS11" s="1332"/>
      <c r="PT11" s="1332"/>
      <c r="PU11" s="1332"/>
      <c r="PV11" s="1332"/>
      <c r="PW11" s="1332"/>
      <c r="PX11" s="1332"/>
      <c r="PY11" s="1332"/>
      <c r="PZ11" s="1332"/>
      <c r="QA11" s="1332"/>
      <c r="QB11" s="1332"/>
      <c r="QC11" s="1332"/>
      <c r="QD11" s="1332"/>
      <c r="QE11" s="1332"/>
      <c r="QF11" s="1332"/>
      <c r="QG11" s="1332"/>
      <c r="QH11" s="1332"/>
      <c r="QI11" s="1332"/>
      <c r="QJ11" s="1332"/>
      <c r="QK11" s="1332"/>
      <c r="QL11" s="1332"/>
      <c r="QM11" s="1332"/>
      <c r="QN11" s="1332"/>
      <c r="QO11" s="1332"/>
      <c r="QP11" s="1332"/>
      <c r="QQ11" s="1332"/>
      <c r="QR11" s="1332"/>
      <c r="QS11" s="1332"/>
      <c r="QT11" s="1332"/>
      <c r="QU11" s="1332"/>
      <c r="QV11" s="1332"/>
      <c r="QW11" s="1332"/>
      <c r="QX11" s="1332"/>
      <c r="QY11" s="1332"/>
      <c r="QZ11" s="1332"/>
      <c r="RA11" s="1332"/>
      <c r="RB11" s="1332"/>
      <c r="RC11" s="1332"/>
      <c r="RD11" s="1332"/>
      <c r="RE11" s="1332"/>
      <c r="RF11" s="1332"/>
      <c r="RG11" s="1332"/>
      <c r="RH11" s="1332"/>
      <c r="RI11" s="1332"/>
      <c r="RJ11" s="1332"/>
      <c r="RK11" s="1332"/>
      <c r="RL11" s="1332"/>
      <c r="RM11" s="1332"/>
      <c r="RN11" s="1332"/>
      <c r="RO11" s="1332"/>
      <c r="RP11" s="1332"/>
      <c r="RQ11" s="1332"/>
      <c r="RR11" s="1332"/>
      <c r="RS11" s="1332"/>
      <c r="RT11" s="1332"/>
      <c r="RU11" s="1332"/>
      <c r="RV11" s="1332"/>
      <c r="RW11" s="1332"/>
      <c r="RX11" s="1332"/>
      <c r="RY11" s="1332"/>
      <c r="RZ11" s="1332"/>
      <c r="SA11" s="1332"/>
      <c r="SB11" s="1332"/>
      <c r="SC11" s="1332"/>
      <c r="SD11" s="1332"/>
      <c r="SE11" s="1332"/>
      <c r="SF11" s="1332"/>
      <c r="SG11" s="1332"/>
      <c r="SH11" s="1332"/>
      <c r="SI11" s="1332"/>
      <c r="SJ11" s="1332"/>
      <c r="SK11" s="1332"/>
      <c r="SL11" s="1332"/>
      <c r="SM11" s="1332"/>
      <c r="SN11" s="1332"/>
      <c r="SO11" s="1332"/>
      <c r="SP11" s="1332"/>
      <c r="SQ11" s="1332"/>
      <c r="SR11" s="1332"/>
      <c r="SS11" s="1332"/>
      <c r="ST11" s="1332"/>
      <c r="SU11" s="1332"/>
      <c r="SV11" s="1332"/>
      <c r="SW11" s="1332"/>
      <c r="SX11" s="1332"/>
      <c r="SY11" s="1332"/>
      <c r="SZ11" s="1332"/>
      <c r="TA11" s="1332"/>
      <c r="TB11" s="1332"/>
      <c r="TC11" s="1332"/>
      <c r="TD11" s="1332"/>
      <c r="TE11" s="1332"/>
      <c r="TF11" s="1332"/>
      <c r="TG11" s="1332"/>
      <c r="TH11" s="1332"/>
      <c r="TI11" s="1332"/>
      <c r="TJ11" s="1332"/>
      <c r="TK11" s="1332"/>
      <c r="TL11" s="1332"/>
      <c r="TM11" s="1332"/>
      <c r="TN11" s="1332"/>
      <c r="TO11" s="1332"/>
      <c r="TP11" s="1332"/>
      <c r="TQ11" s="1332"/>
      <c r="TR11" s="1332"/>
      <c r="TS11" s="1332"/>
      <c r="TT11" s="1332"/>
      <c r="TU11" s="1332"/>
      <c r="TV11" s="1332"/>
      <c r="TW11" s="1332"/>
      <c r="TX11" s="1332"/>
      <c r="TY11" s="1332"/>
      <c r="TZ11" s="1332"/>
      <c r="UA11" s="1332"/>
      <c r="UB11" s="1332"/>
      <c r="UC11" s="1332"/>
      <c r="UD11" s="1332"/>
      <c r="UE11" s="1332"/>
      <c r="UF11" s="1332"/>
      <c r="UG11" s="1332"/>
      <c r="UH11" s="1332"/>
      <c r="UI11" s="1332"/>
      <c r="UJ11" s="1332"/>
      <c r="UK11" s="1332"/>
      <c r="UL11" s="1332"/>
      <c r="UM11" s="1332"/>
      <c r="UN11" s="1332"/>
      <c r="UO11" s="1332"/>
      <c r="UP11" s="1332"/>
      <c r="UQ11" s="1332"/>
      <c r="UR11" s="1332"/>
      <c r="US11" s="1332"/>
      <c r="UT11" s="1332"/>
      <c r="UU11" s="1332"/>
      <c r="UV11" s="1332"/>
      <c r="UW11" s="1332"/>
      <c r="UX11" s="1332"/>
      <c r="UY11" s="1332"/>
      <c r="UZ11" s="1332"/>
      <c r="VA11" s="1332"/>
      <c r="VB11" s="1332"/>
      <c r="VC11" s="1332"/>
      <c r="VD11" s="1332"/>
      <c r="VE11" s="1332"/>
      <c r="VF11" s="1332"/>
      <c r="VG11" s="1332"/>
      <c r="VH11" s="1332"/>
      <c r="VI11" s="1332"/>
      <c r="VJ11" s="1332"/>
      <c r="VK11" s="1332"/>
      <c r="VL11" s="1332"/>
      <c r="VM11" s="1332"/>
      <c r="VN11" s="1332"/>
      <c r="VO11" s="1332"/>
      <c r="VP11" s="1332"/>
      <c r="VQ11" s="1332"/>
      <c r="VR11" s="1332"/>
      <c r="VS11" s="1332"/>
      <c r="VT11" s="1332"/>
      <c r="VU11" s="1332"/>
      <c r="VV11" s="1332"/>
      <c r="VW11" s="1332"/>
      <c r="VX11" s="1332"/>
      <c r="VY11" s="1332"/>
      <c r="VZ11" s="1332"/>
      <c r="WA11" s="1332"/>
      <c r="WB11" s="1332"/>
      <c r="WC11" s="1332"/>
      <c r="WD11" s="1332"/>
      <c r="WE11" s="1332"/>
      <c r="WF11" s="1332"/>
      <c r="WG11" s="1332"/>
      <c r="WH11" s="1332"/>
      <c r="WI11" s="1332"/>
      <c r="WJ11" s="1332"/>
      <c r="WK11" s="1332"/>
      <c r="WL11" s="1332"/>
      <c r="WM11" s="1332"/>
      <c r="WN11" s="1332"/>
      <c r="WO11" s="1332"/>
      <c r="WP11" s="1332"/>
      <c r="WQ11" s="1332"/>
      <c r="WR11" s="1332"/>
      <c r="WS11" s="1332"/>
      <c r="WT11" s="1332"/>
      <c r="WU11" s="1332"/>
      <c r="WV11" s="1332"/>
      <c r="WW11" s="1332"/>
      <c r="WX11" s="1332"/>
      <c r="WY11" s="1332"/>
      <c r="WZ11" s="1332"/>
      <c r="XA11" s="1332"/>
      <c r="XB11" s="1332"/>
      <c r="XC11" s="1332"/>
      <c r="XD11" s="1332"/>
      <c r="XE11" s="1332"/>
      <c r="XF11" s="1332"/>
      <c r="XG11" s="1332"/>
      <c r="XH11" s="1332"/>
      <c r="XI11" s="1332"/>
      <c r="XJ11" s="1332"/>
      <c r="XK11" s="1332"/>
      <c r="XL11" s="1332"/>
      <c r="XM11" s="1332"/>
      <c r="XN11" s="1332"/>
      <c r="XO11" s="1332"/>
      <c r="XP11" s="1332"/>
      <c r="XQ11" s="1332"/>
      <c r="XR11" s="1332"/>
      <c r="XS11" s="1332"/>
      <c r="XT11" s="1332"/>
      <c r="XU11" s="1332"/>
      <c r="XV11" s="1332"/>
      <c r="XW11" s="1332"/>
      <c r="XX11" s="1332"/>
      <c r="XY11" s="1332"/>
      <c r="XZ11" s="1332"/>
      <c r="YA11" s="1332"/>
      <c r="YB11" s="1332"/>
      <c r="YC11" s="1332"/>
      <c r="YD11" s="1332"/>
      <c r="YE11" s="1332"/>
      <c r="YF11" s="1332"/>
      <c r="YG11" s="1332"/>
      <c r="YH11" s="1332"/>
      <c r="YI11" s="1332"/>
      <c r="YJ11" s="1332"/>
      <c r="YK11" s="1332"/>
      <c r="YL11" s="1332"/>
      <c r="YM11" s="1332"/>
      <c r="YN11" s="1332"/>
      <c r="YO11" s="1332"/>
      <c r="YP11" s="1332"/>
      <c r="YQ11" s="1332"/>
      <c r="YR11" s="1332"/>
      <c r="YS11" s="1332"/>
      <c r="YT11" s="1332"/>
      <c r="YU11" s="1332"/>
      <c r="YV11" s="1332"/>
      <c r="YW11" s="1332"/>
      <c r="YX11" s="1332"/>
      <c r="YY11" s="1332"/>
      <c r="YZ11" s="1332"/>
      <c r="ZA11" s="1332"/>
      <c r="ZB11" s="1332"/>
      <c r="ZC11" s="1332"/>
      <c r="ZD11" s="1332"/>
      <c r="ZE11" s="1332"/>
      <c r="ZF11" s="1332"/>
      <c r="ZG11" s="1332"/>
      <c r="ZH11" s="1332"/>
      <c r="ZI11" s="1332"/>
      <c r="ZJ11" s="1332"/>
      <c r="ZK11" s="1332"/>
      <c r="ZL11" s="1332"/>
      <c r="ZM11" s="1332"/>
      <c r="ZN11" s="1332"/>
      <c r="ZO11" s="1332"/>
      <c r="ZP11" s="1332"/>
      <c r="ZQ11" s="1332"/>
      <c r="ZR11" s="1332"/>
      <c r="ZS11" s="1332"/>
      <c r="ZT11" s="1332"/>
      <c r="ZU11" s="1332"/>
      <c r="ZV11" s="1332"/>
      <c r="ZW11" s="1332"/>
      <c r="ZX11" s="1332"/>
      <c r="ZY11" s="645"/>
    </row>
    <row r="12" spans="1:701" s="643" customFormat="1">
      <c r="A12" s="645"/>
      <c r="B12" s="635" t="s">
        <v>56</v>
      </c>
      <c r="C12" s="1186" t="s">
        <v>455</v>
      </c>
      <c r="D12" s="1187">
        <v>30</v>
      </c>
      <c r="E12" s="604">
        <f t="shared" si="0"/>
        <v>0.34153874402461304</v>
      </c>
      <c r="F12" s="1181" t="s">
        <v>31</v>
      </c>
      <c r="G12" s="1188">
        <v>23578</v>
      </c>
      <c r="H12" s="1187">
        <v>0.57999999999999996</v>
      </c>
      <c r="I12" s="1189">
        <v>1.35</v>
      </c>
      <c r="J12" s="1190">
        <v>1.35</v>
      </c>
      <c r="K12" s="1176">
        <f t="shared" si="1"/>
        <v>0</v>
      </c>
      <c r="L12" s="640">
        <f t="shared" si="6"/>
        <v>13675.24</v>
      </c>
      <c r="M12" s="639">
        <v>10987.81956</v>
      </c>
      <c r="N12" s="639">
        <f t="shared" si="7"/>
        <v>31830.300000000003</v>
      </c>
      <c r="O12" s="639">
        <f t="shared" si="8"/>
        <v>0</v>
      </c>
      <c r="P12" s="639">
        <f t="shared" si="9"/>
        <v>31830.300000000003</v>
      </c>
      <c r="Q12" s="639"/>
      <c r="R12" s="639">
        <f t="shared" si="2"/>
        <v>42818.119560000006</v>
      </c>
      <c r="S12" s="1191"/>
      <c r="T12" s="639">
        <f t="shared" si="10"/>
        <v>39609.73132284922</v>
      </c>
      <c r="U12" s="639">
        <f t="shared" si="3"/>
        <v>0</v>
      </c>
      <c r="V12" s="641">
        <f>IF(L12=0,0,(HLOOKUP(F12,'2012-2013 CE W T&amp;D &amp; ConsCredit'!$C$6:$P$36,D12+1,FALSE)))</f>
        <v>2.1430340648595396</v>
      </c>
      <c r="W12" s="641">
        <f t="shared" si="13"/>
        <v>29306.505165129769</v>
      </c>
      <c r="X12" s="642">
        <f t="shared" si="11"/>
        <v>0.73988144292773972</v>
      </c>
      <c r="Z12" s="1371">
        <f t="shared" si="4"/>
        <v>42818.119560000006</v>
      </c>
      <c r="AA12" s="1371">
        <f t="shared" si="5"/>
        <v>39609.73132284922</v>
      </c>
      <c r="AB12" s="1371">
        <f>IF(L12=0,0,(HLOOKUP(F12,'2012-2013 CE W T&amp;D No ConsCredi'!$C$6:$P$36,D12+1,FALSE)))</f>
        <v>1.9482127862359451</v>
      </c>
      <c r="AC12" s="1371">
        <f t="shared" si="14"/>
        <v>26642.277422845244</v>
      </c>
      <c r="AD12" s="642">
        <f t="shared" si="12"/>
        <v>0.67261949357067241</v>
      </c>
      <c r="AE12" s="1332"/>
      <c r="AF12" s="1332"/>
      <c r="AG12" s="1332"/>
      <c r="AH12" s="1332"/>
      <c r="AI12" s="1332"/>
      <c r="AJ12" s="1332"/>
      <c r="AK12" s="1332"/>
      <c r="AL12" s="1332"/>
      <c r="AM12" s="1332"/>
      <c r="AN12" s="1332"/>
      <c r="AO12" s="1332"/>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c r="HV12" s="1332"/>
      <c r="HW12" s="1332"/>
      <c r="HX12" s="1332"/>
      <c r="HY12" s="1332"/>
      <c r="HZ12" s="1332"/>
      <c r="IA12" s="1332"/>
      <c r="IB12" s="1332"/>
      <c r="IC12" s="1332"/>
      <c r="ID12" s="1332"/>
      <c r="IE12" s="1332"/>
      <c r="IF12" s="1332"/>
      <c r="IG12" s="1332"/>
      <c r="IH12" s="1332"/>
      <c r="II12" s="1332"/>
      <c r="IJ12" s="1332"/>
      <c r="IK12" s="1332"/>
      <c r="IL12" s="1332"/>
      <c r="IM12" s="1332"/>
      <c r="IN12" s="1332"/>
      <c r="IO12" s="1332"/>
      <c r="IP12" s="1332"/>
      <c r="IQ12" s="1332"/>
      <c r="IR12" s="1332"/>
      <c r="IS12" s="1332"/>
      <c r="IT12" s="1332"/>
      <c r="IU12" s="1332"/>
      <c r="IV12" s="1332"/>
      <c r="IW12" s="1332"/>
      <c r="IX12" s="1332"/>
      <c r="IY12" s="1332"/>
      <c r="IZ12" s="1332"/>
      <c r="JA12" s="1332"/>
      <c r="JB12" s="1332"/>
      <c r="JC12" s="1332"/>
      <c r="JD12" s="1332"/>
      <c r="JE12" s="1332"/>
      <c r="JF12" s="1332"/>
      <c r="JG12" s="1332"/>
      <c r="JH12" s="1332"/>
      <c r="JI12" s="1332"/>
      <c r="JJ12" s="1332"/>
      <c r="JK12" s="1332"/>
      <c r="JL12" s="1332"/>
      <c r="JM12" s="1332"/>
      <c r="JN12" s="1332"/>
      <c r="JO12" s="1332"/>
      <c r="JP12" s="1332"/>
      <c r="JQ12" s="1332"/>
      <c r="JR12" s="1332"/>
      <c r="JS12" s="1332"/>
      <c r="JT12" s="1332"/>
      <c r="JU12" s="1332"/>
      <c r="JV12" s="1332"/>
      <c r="JW12" s="1332"/>
      <c r="JX12" s="1332"/>
      <c r="JY12" s="1332"/>
      <c r="JZ12" s="1332"/>
      <c r="KA12" s="1332"/>
      <c r="KB12" s="1332"/>
      <c r="KC12" s="1332"/>
      <c r="KD12" s="1332"/>
      <c r="KE12" s="1332"/>
      <c r="KF12" s="1332"/>
      <c r="KG12" s="1332"/>
      <c r="KH12" s="1332"/>
      <c r="KI12" s="1332"/>
      <c r="KJ12" s="1332"/>
      <c r="KK12" s="1332"/>
      <c r="KL12" s="1332"/>
      <c r="KM12" s="1332"/>
      <c r="KN12" s="1332"/>
      <c r="KO12" s="1332"/>
      <c r="KP12" s="1332"/>
      <c r="KQ12" s="1332"/>
      <c r="KR12" s="1332"/>
      <c r="KS12" s="1332"/>
      <c r="KT12" s="1332"/>
      <c r="KU12" s="1332"/>
      <c r="KV12" s="1332"/>
      <c r="KW12" s="1332"/>
      <c r="KX12" s="1332"/>
      <c r="KY12" s="1332"/>
      <c r="KZ12" s="1332"/>
      <c r="LA12" s="1332"/>
      <c r="LB12" s="1332"/>
      <c r="LC12" s="1332"/>
      <c r="LD12" s="1332"/>
      <c r="LE12" s="1332"/>
      <c r="LF12" s="1332"/>
      <c r="LG12" s="1332"/>
      <c r="LH12" s="1332"/>
      <c r="LI12" s="1332"/>
      <c r="LJ12" s="1332"/>
      <c r="LK12" s="1332"/>
      <c r="LL12" s="1332"/>
      <c r="LM12" s="1332"/>
      <c r="LN12" s="1332"/>
      <c r="LO12" s="1332"/>
      <c r="LP12" s="1332"/>
      <c r="LQ12" s="1332"/>
      <c r="LR12" s="1332"/>
      <c r="LS12" s="1332"/>
      <c r="LT12" s="1332"/>
      <c r="LU12" s="1332"/>
      <c r="LV12" s="1332"/>
      <c r="LW12" s="1332"/>
      <c r="LX12" s="1332"/>
      <c r="LY12" s="1332"/>
      <c r="LZ12" s="1332"/>
      <c r="MA12" s="1332"/>
      <c r="MB12" s="1332"/>
      <c r="MC12" s="1332"/>
      <c r="MD12" s="1332"/>
      <c r="ME12" s="1332"/>
      <c r="MF12" s="1332"/>
      <c r="MG12" s="1332"/>
      <c r="MH12" s="1332"/>
      <c r="MI12" s="1332"/>
      <c r="MJ12" s="1332"/>
      <c r="MK12" s="1332"/>
      <c r="ML12" s="1332"/>
      <c r="MM12" s="1332"/>
      <c r="MN12" s="1332"/>
      <c r="MO12" s="1332"/>
      <c r="MP12" s="1332"/>
      <c r="MQ12" s="1332"/>
      <c r="MR12" s="1332"/>
      <c r="MS12" s="1332"/>
      <c r="MT12" s="1332"/>
      <c r="MU12" s="1332"/>
      <c r="MV12" s="1332"/>
      <c r="MW12" s="1332"/>
      <c r="MX12" s="1332"/>
      <c r="MY12" s="1332"/>
      <c r="MZ12" s="1332"/>
      <c r="NA12" s="1332"/>
      <c r="NB12" s="1332"/>
      <c r="NC12" s="1332"/>
      <c r="ND12" s="1332"/>
      <c r="NE12" s="1332"/>
      <c r="NF12" s="1332"/>
      <c r="NG12" s="1332"/>
      <c r="NH12" s="1332"/>
      <c r="NI12" s="1332"/>
      <c r="NJ12" s="1332"/>
      <c r="NK12" s="1332"/>
      <c r="NL12" s="1332"/>
      <c r="NM12" s="1332"/>
      <c r="NN12" s="1332"/>
      <c r="NO12" s="1332"/>
      <c r="NP12" s="1332"/>
      <c r="NQ12" s="1332"/>
      <c r="NR12" s="1332"/>
      <c r="NS12" s="1332"/>
      <c r="NT12" s="1332"/>
      <c r="NU12" s="1332"/>
      <c r="NV12" s="1332"/>
      <c r="NW12" s="1332"/>
      <c r="NX12" s="1332"/>
      <c r="NY12" s="1332"/>
      <c r="NZ12" s="1332"/>
      <c r="OA12" s="1332"/>
      <c r="OB12" s="1332"/>
      <c r="OC12" s="1332"/>
      <c r="OD12" s="1332"/>
      <c r="OE12" s="1332"/>
      <c r="OF12" s="1332"/>
      <c r="OG12" s="1332"/>
      <c r="OH12" s="1332"/>
      <c r="OI12" s="1332"/>
      <c r="OJ12" s="1332"/>
      <c r="OK12" s="1332"/>
      <c r="OL12" s="1332"/>
      <c r="OM12" s="1332"/>
      <c r="ON12" s="1332"/>
      <c r="OO12" s="1332"/>
      <c r="OP12" s="1332"/>
      <c r="OQ12" s="1332"/>
      <c r="OR12" s="1332"/>
      <c r="OS12" s="1332"/>
      <c r="OT12" s="1332"/>
      <c r="OU12" s="1332"/>
      <c r="OV12" s="1332"/>
      <c r="OW12" s="1332"/>
      <c r="OX12" s="1332"/>
      <c r="OY12" s="1332"/>
      <c r="OZ12" s="1332"/>
      <c r="PA12" s="1332"/>
      <c r="PB12" s="1332"/>
      <c r="PC12" s="1332"/>
      <c r="PD12" s="1332"/>
      <c r="PE12" s="1332"/>
      <c r="PF12" s="1332"/>
      <c r="PG12" s="1332"/>
      <c r="PH12" s="1332"/>
      <c r="PI12" s="1332"/>
      <c r="PJ12" s="1332"/>
      <c r="PK12" s="1332"/>
      <c r="PL12" s="1332"/>
      <c r="PM12" s="1332"/>
      <c r="PN12" s="1332"/>
      <c r="PO12" s="1332"/>
      <c r="PP12" s="1332"/>
      <c r="PQ12" s="1332"/>
      <c r="PR12" s="1332"/>
      <c r="PS12" s="1332"/>
      <c r="PT12" s="1332"/>
      <c r="PU12" s="1332"/>
      <c r="PV12" s="1332"/>
      <c r="PW12" s="1332"/>
      <c r="PX12" s="1332"/>
      <c r="PY12" s="1332"/>
      <c r="PZ12" s="1332"/>
      <c r="QA12" s="1332"/>
      <c r="QB12" s="1332"/>
      <c r="QC12" s="1332"/>
      <c r="QD12" s="1332"/>
      <c r="QE12" s="1332"/>
      <c r="QF12" s="1332"/>
      <c r="QG12" s="1332"/>
      <c r="QH12" s="1332"/>
      <c r="QI12" s="1332"/>
      <c r="QJ12" s="1332"/>
      <c r="QK12" s="1332"/>
      <c r="QL12" s="1332"/>
      <c r="QM12" s="1332"/>
      <c r="QN12" s="1332"/>
      <c r="QO12" s="1332"/>
      <c r="QP12" s="1332"/>
      <c r="QQ12" s="1332"/>
      <c r="QR12" s="1332"/>
      <c r="QS12" s="1332"/>
      <c r="QT12" s="1332"/>
      <c r="QU12" s="1332"/>
      <c r="QV12" s="1332"/>
      <c r="QW12" s="1332"/>
      <c r="QX12" s="1332"/>
      <c r="QY12" s="1332"/>
      <c r="QZ12" s="1332"/>
      <c r="RA12" s="1332"/>
      <c r="RB12" s="1332"/>
      <c r="RC12" s="1332"/>
      <c r="RD12" s="1332"/>
      <c r="RE12" s="1332"/>
      <c r="RF12" s="1332"/>
      <c r="RG12" s="1332"/>
      <c r="RH12" s="1332"/>
      <c r="RI12" s="1332"/>
      <c r="RJ12" s="1332"/>
      <c r="RK12" s="1332"/>
      <c r="RL12" s="1332"/>
      <c r="RM12" s="1332"/>
      <c r="RN12" s="1332"/>
      <c r="RO12" s="1332"/>
      <c r="RP12" s="1332"/>
      <c r="RQ12" s="1332"/>
      <c r="RR12" s="1332"/>
      <c r="RS12" s="1332"/>
      <c r="RT12" s="1332"/>
      <c r="RU12" s="1332"/>
      <c r="RV12" s="1332"/>
      <c r="RW12" s="1332"/>
      <c r="RX12" s="1332"/>
      <c r="RY12" s="1332"/>
      <c r="RZ12" s="1332"/>
      <c r="SA12" s="1332"/>
      <c r="SB12" s="1332"/>
      <c r="SC12" s="1332"/>
      <c r="SD12" s="1332"/>
      <c r="SE12" s="1332"/>
      <c r="SF12" s="1332"/>
      <c r="SG12" s="1332"/>
      <c r="SH12" s="1332"/>
      <c r="SI12" s="1332"/>
      <c r="SJ12" s="1332"/>
      <c r="SK12" s="1332"/>
      <c r="SL12" s="1332"/>
      <c r="SM12" s="1332"/>
      <c r="SN12" s="1332"/>
      <c r="SO12" s="1332"/>
      <c r="SP12" s="1332"/>
      <c r="SQ12" s="1332"/>
      <c r="SR12" s="1332"/>
      <c r="SS12" s="1332"/>
      <c r="ST12" s="1332"/>
      <c r="SU12" s="1332"/>
      <c r="SV12" s="1332"/>
      <c r="SW12" s="1332"/>
      <c r="SX12" s="1332"/>
      <c r="SY12" s="1332"/>
      <c r="SZ12" s="1332"/>
      <c r="TA12" s="1332"/>
      <c r="TB12" s="1332"/>
      <c r="TC12" s="1332"/>
      <c r="TD12" s="1332"/>
      <c r="TE12" s="1332"/>
      <c r="TF12" s="1332"/>
      <c r="TG12" s="1332"/>
      <c r="TH12" s="1332"/>
      <c r="TI12" s="1332"/>
      <c r="TJ12" s="1332"/>
      <c r="TK12" s="1332"/>
      <c r="TL12" s="1332"/>
      <c r="TM12" s="1332"/>
      <c r="TN12" s="1332"/>
      <c r="TO12" s="1332"/>
      <c r="TP12" s="1332"/>
      <c r="TQ12" s="1332"/>
      <c r="TR12" s="1332"/>
      <c r="TS12" s="1332"/>
      <c r="TT12" s="1332"/>
      <c r="TU12" s="1332"/>
      <c r="TV12" s="1332"/>
      <c r="TW12" s="1332"/>
      <c r="TX12" s="1332"/>
      <c r="TY12" s="1332"/>
      <c r="TZ12" s="1332"/>
      <c r="UA12" s="1332"/>
      <c r="UB12" s="1332"/>
      <c r="UC12" s="1332"/>
      <c r="UD12" s="1332"/>
      <c r="UE12" s="1332"/>
      <c r="UF12" s="1332"/>
      <c r="UG12" s="1332"/>
      <c r="UH12" s="1332"/>
      <c r="UI12" s="1332"/>
      <c r="UJ12" s="1332"/>
      <c r="UK12" s="1332"/>
      <c r="UL12" s="1332"/>
      <c r="UM12" s="1332"/>
      <c r="UN12" s="1332"/>
      <c r="UO12" s="1332"/>
      <c r="UP12" s="1332"/>
      <c r="UQ12" s="1332"/>
      <c r="UR12" s="1332"/>
      <c r="US12" s="1332"/>
      <c r="UT12" s="1332"/>
      <c r="UU12" s="1332"/>
      <c r="UV12" s="1332"/>
      <c r="UW12" s="1332"/>
      <c r="UX12" s="1332"/>
      <c r="UY12" s="1332"/>
      <c r="UZ12" s="1332"/>
      <c r="VA12" s="1332"/>
      <c r="VB12" s="1332"/>
      <c r="VC12" s="1332"/>
      <c r="VD12" s="1332"/>
      <c r="VE12" s="1332"/>
      <c r="VF12" s="1332"/>
      <c r="VG12" s="1332"/>
      <c r="VH12" s="1332"/>
      <c r="VI12" s="1332"/>
      <c r="VJ12" s="1332"/>
      <c r="VK12" s="1332"/>
      <c r="VL12" s="1332"/>
      <c r="VM12" s="1332"/>
      <c r="VN12" s="1332"/>
      <c r="VO12" s="1332"/>
      <c r="VP12" s="1332"/>
      <c r="VQ12" s="1332"/>
      <c r="VR12" s="1332"/>
      <c r="VS12" s="1332"/>
      <c r="VT12" s="1332"/>
      <c r="VU12" s="1332"/>
      <c r="VV12" s="1332"/>
      <c r="VW12" s="1332"/>
      <c r="VX12" s="1332"/>
      <c r="VY12" s="1332"/>
      <c r="VZ12" s="1332"/>
      <c r="WA12" s="1332"/>
      <c r="WB12" s="1332"/>
      <c r="WC12" s="1332"/>
      <c r="WD12" s="1332"/>
      <c r="WE12" s="1332"/>
      <c r="WF12" s="1332"/>
      <c r="WG12" s="1332"/>
      <c r="WH12" s="1332"/>
      <c r="WI12" s="1332"/>
      <c r="WJ12" s="1332"/>
      <c r="WK12" s="1332"/>
      <c r="WL12" s="1332"/>
      <c r="WM12" s="1332"/>
      <c r="WN12" s="1332"/>
      <c r="WO12" s="1332"/>
      <c r="WP12" s="1332"/>
      <c r="WQ12" s="1332"/>
      <c r="WR12" s="1332"/>
      <c r="WS12" s="1332"/>
      <c r="WT12" s="1332"/>
      <c r="WU12" s="1332"/>
      <c r="WV12" s="1332"/>
      <c r="WW12" s="1332"/>
      <c r="WX12" s="1332"/>
      <c r="WY12" s="1332"/>
      <c r="WZ12" s="1332"/>
      <c r="XA12" s="1332"/>
      <c r="XB12" s="1332"/>
      <c r="XC12" s="1332"/>
      <c r="XD12" s="1332"/>
      <c r="XE12" s="1332"/>
      <c r="XF12" s="1332"/>
      <c r="XG12" s="1332"/>
      <c r="XH12" s="1332"/>
      <c r="XI12" s="1332"/>
      <c r="XJ12" s="1332"/>
      <c r="XK12" s="1332"/>
      <c r="XL12" s="1332"/>
      <c r="XM12" s="1332"/>
      <c r="XN12" s="1332"/>
      <c r="XO12" s="1332"/>
      <c r="XP12" s="1332"/>
      <c r="XQ12" s="1332"/>
      <c r="XR12" s="1332"/>
      <c r="XS12" s="1332"/>
      <c r="XT12" s="1332"/>
      <c r="XU12" s="1332"/>
      <c r="XV12" s="1332"/>
      <c r="XW12" s="1332"/>
      <c r="XX12" s="1332"/>
      <c r="XY12" s="1332"/>
      <c r="XZ12" s="1332"/>
      <c r="YA12" s="1332"/>
      <c r="YB12" s="1332"/>
      <c r="YC12" s="1332"/>
      <c r="YD12" s="1332"/>
      <c r="YE12" s="1332"/>
      <c r="YF12" s="1332"/>
      <c r="YG12" s="1332"/>
      <c r="YH12" s="1332"/>
      <c r="YI12" s="1332"/>
      <c r="YJ12" s="1332"/>
      <c r="YK12" s="1332"/>
      <c r="YL12" s="1332"/>
      <c r="YM12" s="1332"/>
      <c r="YN12" s="1332"/>
      <c r="YO12" s="1332"/>
      <c r="YP12" s="1332"/>
      <c r="YQ12" s="1332"/>
      <c r="YR12" s="1332"/>
      <c r="YS12" s="1332"/>
      <c r="YT12" s="1332"/>
      <c r="YU12" s="1332"/>
      <c r="YV12" s="1332"/>
      <c r="YW12" s="1332"/>
      <c r="YX12" s="1332"/>
      <c r="YY12" s="1332"/>
      <c r="YZ12" s="1332"/>
      <c r="ZA12" s="1332"/>
      <c r="ZB12" s="1332"/>
      <c r="ZC12" s="1332"/>
      <c r="ZD12" s="1332"/>
      <c r="ZE12" s="1332"/>
      <c r="ZF12" s="1332"/>
      <c r="ZG12" s="1332"/>
      <c r="ZH12" s="1332"/>
      <c r="ZI12" s="1332"/>
      <c r="ZJ12" s="1332"/>
      <c r="ZK12" s="1332"/>
      <c r="ZL12" s="1332"/>
      <c r="ZM12" s="1332"/>
      <c r="ZN12" s="1332"/>
      <c r="ZO12" s="1332"/>
      <c r="ZP12" s="1332"/>
      <c r="ZQ12" s="1332"/>
      <c r="ZR12" s="1332"/>
      <c r="ZS12" s="1332"/>
      <c r="ZT12" s="1332"/>
      <c r="ZU12" s="1332"/>
      <c r="ZV12" s="1332"/>
      <c r="ZW12" s="1332"/>
      <c r="ZX12" s="1332"/>
      <c r="ZY12" s="645"/>
    </row>
    <row r="13" spans="1:701" s="643" customFormat="1">
      <c r="A13" s="645"/>
      <c r="B13" s="635" t="s">
        <v>56</v>
      </c>
      <c r="C13" s="1186" t="s">
        <v>456</v>
      </c>
      <c r="D13" s="1187">
        <v>30</v>
      </c>
      <c r="E13" s="604">
        <f t="shared" si="0"/>
        <v>5.2933854983920628E-2</v>
      </c>
      <c r="F13" s="1181" t="s">
        <v>0</v>
      </c>
      <c r="G13" s="1188">
        <v>4164</v>
      </c>
      <c r="H13" s="1187">
        <v>0.50900000000000001</v>
      </c>
      <c r="I13" s="1189">
        <v>1.35</v>
      </c>
      <c r="J13" s="1190">
        <v>1.35</v>
      </c>
      <c r="K13" s="1176">
        <f t="shared" si="1"/>
        <v>0</v>
      </c>
      <c r="L13" s="640">
        <f t="shared" si="6"/>
        <v>2119.4760000000001</v>
      </c>
      <c r="M13" s="639">
        <v>1940.5072800000003</v>
      </c>
      <c r="N13" s="639">
        <f t="shared" si="7"/>
        <v>5621.4000000000005</v>
      </c>
      <c r="O13" s="639">
        <f t="shared" si="8"/>
        <v>0</v>
      </c>
      <c r="P13" s="639">
        <f t="shared" si="9"/>
        <v>5621.4000000000005</v>
      </c>
      <c r="Q13" s="639"/>
      <c r="R13" s="639">
        <f t="shared" si="2"/>
        <v>7561.9072800000013</v>
      </c>
      <c r="S13" s="1191"/>
      <c r="T13" s="639">
        <f t="shared" si="10"/>
        <v>6995.2888806660512</v>
      </c>
      <c r="U13" s="639">
        <f t="shared" si="3"/>
        <v>0</v>
      </c>
      <c r="V13" s="641">
        <f>IF(L13=0,0,(HLOOKUP(F13,'2012-2013 CE W T&amp;D &amp; ConsCredit'!$C$6:$P$36,D13+1,FALSE)))</f>
        <v>2.57679265504916</v>
      </c>
      <c r="W13" s="641">
        <f t="shared" si="13"/>
        <v>5461.4501893529741</v>
      </c>
      <c r="X13" s="642">
        <f t="shared" si="11"/>
        <v>0.78073261626801693</v>
      </c>
      <c r="Z13" s="1371">
        <f t="shared" si="4"/>
        <v>7561.9072800000013</v>
      </c>
      <c r="AA13" s="1371">
        <f t="shared" si="5"/>
        <v>6995.2888806660512</v>
      </c>
      <c r="AB13" s="1371">
        <f>IF(L13=0,0,(HLOOKUP(F13,'2012-2013 CE W T&amp;D No ConsCredi'!$C$6:$P$36,D13+1,FALSE)))</f>
        <v>2.3425387773174182</v>
      </c>
      <c r="AC13" s="1371">
        <f t="shared" si="14"/>
        <v>4964.9547175936123</v>
      </c>
      <c r="AD13" s="642">
        <f t="shared" si="12"/>
        <v>0.70975692388001532</v>
      </c>
      <c r="AE13" s="1332"/>
      <c r="AF13" s="1332"/>
      <c r="AG13" s="1332"/>
      <c r="AH13" s="1332"/>
      <c r="AI13" s="1332"/>
      <c r="AJ13" s="1332"/>
      <c r="AK13" s="1332"/>
      <c r="AL13" s="1332"/>
      <c r="AM13" s="1332"/>
      <c r="AN13" s="1332"/>
      <c r="AO13" s="1332"/>
      <c r="AP13" s="1332"/>
      <c r="AQ13" s="1332"/>
      <c r="AR13" s="1332"/>
      <c r="AS13" s="1332"/>
      <c r="AT13" s="1332"/>
      <c r="AU13" s="1332"/>
      <c r="AV13" s="1332"/>
      <c r="AW13" s="1332"/>
      <c r="AX13" s="1332"/>
      <c r="AY13" s="1332"/>
      <c r="AZ13" s="1332"/>
      <c r="BA13" s="1332"/>
      <c r="BB13" s="1332"/>
      <c r="BC13" s="1332"/>
      <c r="BD13" s="1332"/>
      <c r="BE13" s="1332"/>
      <c r="BF13" s="1332"/>
      <c r="BG13" s="1332"/>
      <c r="BH13" s="1332"/>
      <c r="BI13" s="1332"/>
      <c r="BJ13" s="1332"/>
      <c r="BK13" s="1332"/>
      <c r="BL13" s="1332"/>
      <c r="BM13" s="1332"/>
      <c r="BN13" s="1332"/>
      <c r="BO13" s="1332"/>
      <c r="BP13" s="1332"/>
      <c r="BQ13" s="1332"/>
      <c r="BR13" s="1332"/>
      <c r="BS13" s="1332"/>
      <c r="BT13" s="1332"/>
      <c r="BU13" s="1332"/>
      <c r="BV13" s="1332"/>
      <c r="BW13" s="1332"/>
      <c r="BX13" s="1332"/>
      <c r="BY13" s="1332"/>
      <c r="BZ13" s="1332"/>
      <c r="CA13" s="1332"/>
      <c r="CB13" s="1332"/>
      <c r="CC13" s="1332"/>
      <c r="CD13" s="1332"/>
      <c r="CE13" s="1332"/>
      <c r="CF13" s="1332"/>
      <c r="CG13" s="1332"/>
      <c r="CH13" s="1332"/>
      <c r="CI13" s="1332"/>
      <c r="CJ13" s="1332"/>
      <c r="CK13" s="1332"/>
      <c r="CL13" s="1332"/>
      <c r="CM13" s="1332"/>
      <c r="CN13" s="1332"/>
      <c r="CO13" s="1332"/>
      <c r="CP13" s="1332"/>
      <c r="CQ13" s="1332"/>
      <c r="CR13" s="1332"/>
      <c r="CS13" s="1332"/>
      <c r="CT13" s="1332"/>
      <c r="CU13" s="1332"/>
      <c r="CV13" s="1332"/>
      <c r="CW13" s="1332"/>
      <c r="CX13" s="1332"/>
      <c r="CY13" s="1332"/>
      <c r="CZ13" s="1332"/>
      <c r="DA13" s="1332"/>
      <c r="DB13" s="1332"/>
      <c r="DC13" s="1332"/>
      <c r="DD13" s="1332"/>
      <c r="DE13" s="1332"/>
      <c r="DF13" s="1332"/>
      <c r="DG13" s="1332"/>
      <c r="DH13" s="1332"/>
      <c r="DI13" s="1332"/>
      <c r="DJ13" s="1332"/>
      <c r="DK13" s="1332"/>
      <c r="DL13" s="1332"/>
      <c r="DM13" s="1332"/>
      <c r="DN13" s="1332"/>
      <c r="DO13" s="1332"/>
      <c r="DP13" s="1332"/>
      <c r="DQ13" s="1332"/>
      <c r="DR13" s="1332"/>
      <c r="DS13" s="1332"/>
      <c r="DT13" s="1332"/>
      <c r="DU13" s="1332"/>
      <c r="DV13" s="1332"/>
      <c r="DW13" s="1332"/>
      <c r="DX13" s="1332"/>
      <c r="DY13" s="1332"/>
      <c r="DZ13" s="1332"/>
      <c r="EA13" s="1332"/>
      <c r="EB13" s="1332"/>
      <c r="EC13" s="1332"/>
      <c r="ED13" s="1332"/>
      <c r="EE13" s="1332"/>
      <c r="EF13" s="1332"/>
      <c r="EG13" s="1332"/>
      <c r="EH13" s="1332"/>
      <c r="EI13" s="1332"/>
      <c r="EJ13" s="1332"/>
      <c r="EK13" s="1332"/>
      <c r="EL13" s="1332"/>
      <c r="EM13" s="1332"/>
      <c r="EN13" s="1332"/>
      <c r="EO13" s="1332"/>
      <c r="EP13" s="1332"/>
      <c r="EQ13" s="1332"/>
      <c r="ER13" s="1332"/>
      <c r="ES13" s="1332"/>
      <c r="ET13" s="1332"/>
      <c r="EU13" s="1332"/>
      <c r="EV13" s="1332"/>
      <c r="EW13" s="1332"/>
      <c r="EX13" s="1332"/>
      <c r="EY13" s="1332"/>
      <c r="EZ13" s="1332"/>
      <c r="FA13" s="1332"/>
      <c r="FB13" s="1332"/>
      <c r="FC13" s="1332"/>
      <c r="FD13" s="1332"/>
      <c r="FE13" s="1332"/>
      <c r="FF13" s="1332"/>
      <c r="FG13" s="1332"/>
      <c r="FH13" s="1332"/>
      <c r="FI13" s="1332"/>
      <c r="FJ13" s="1332"/>
      <c r="FK13" s="1332"/>
      <c r="FL13" s="1332"/>
      <c r="FM13" s="1332"/>
      <c r="FN13" s="1332"/>
      <c r="FO13" s="1332"/>
      <c r="FP13" s="1332"/>
      <c r="FQ13" s="1332"/>
      <c r="FR13" s="1332"/>
      <c r="FS13" s="1332"/>
      <c r="FT13" s="1332"/>
      <c r="FU13" s="1332"/>
      <c r="FV13" s="1332"/>
      <c r="FW13" s="1332"/>
      <c r="FX13" s="1332"/>
      <c r="FY13" s="1332"/>
      <c r="FZ13" s="1332"/>
      <c r="GA13" s="1332"/>
      <c r="GB13" s="1332"/>
      <c r="GC13" s="1332"/>
      <c r="GD13" s="1332"/>
      <c r="GE13" s="1332"/>
      <c r="GF13" s="1332"/>
      <c r="GG13" s="1332"/>
      <c r="GH13" s="1332"/>
      <c r="GI13" s="1332"/>
      <c r="GJ13" s="1332"/>
      <c r="GK13" s="1332"/>
      <c r="GL13" s="1332"/>
      <c r="GM13" s="1332"/>
      <c r="GN13" s="1332"/>
      <c r="GO13" s="1332"/>
      <c r="GP13" s="1332"/>
      <c r="GQ13" s="1332"/>
      <c r="GR13" s="1332"/>
      <c r="GS13" s="1332"/>
      <c r="GT13" s="1332"/>
      <c r="GU13" s="1332"/>
      <c r="GV13" s="1332"/>
      <c r="GW13" s="1332"/>
      <c r="GX13" s="1332"/>
      <c r="GY13" s="1332"/>
      <c r="GZ13" s="1332"/>
      <c r="HA13" s="1332"/>
      <c r="HB13" s="1332"/>
      <c r="HC13" s="1332"/>
      <c r="HD13" s="1332"/>
      <c r="HE13" s="1332"/>
      <c r="HF13" s="1332"/>
      <c r="HG13" s="1332"/>
      <c r="HH13" s="1332"/>
      <c r="HI13" s="1332"/>
      <c r="HJ13" s="1332"/>
      <c r="HK13" s="1332"/>
      <c r="HL13" s="1332"/>
      <c r="HM13" s="1332"/>
      <c r="HN13" s="1332"/>
      <c r="HO13" s="1332"/>
      <c r="HP13" s="1332"/>
      <c r="HQ13" s="1332"/>
      <c r="HR13" s="1332"/>
      <c r="HS13" s="1332"/>
      <c r="HT13" s="1332"/>
      <c r="HU13" s="1332"/>
      <c r="HV13" s="1332"/>
      <c r="HW13" s="1332"/>
      <c r="HX13" s="1332"/>
      <c r="HY13" s="1332"/>
      <c r="HZ13" s="1332"/>
      <c r="IA13" s="1332"/>
      <c r="IB13" s="1332"/>
      <c r="IC13" s="1332"/>
      <c r="ID13" s="1332"/>
      <c r="IE13" s="1332"/>
      <c r="IF13" s="1332"/>
      <c r="IG13" s="1332"/>
      <c r="IH13" s="1332"/>
      <c r="II13" s="1332"/>
      <c r="IJ13" s="1332"/>
      <c r="IK13" s="1332"/>
      <c r="IL13" s="1332"/>
      <c r="IM13" s="1332"/>
      <c r="IN13" s="1332"/>
      <c r="IO13" s="1332"/>
      <c r="IP13" s="1332"/>
      <c r="IQ13" s="1332"/>
      <c r="IR13" s="1332"/>
      <c r="IS13" s="1332"/>
      <c r="IT13" s="1332"/>
      <c r="IU13" s="1332"/>
      <c r="IV13" s="1332"/>
      <c r="IW13" s="1332"/>
      <c r="IX13" s="1332"/>
      <c r="IY13" s="1332"/>
      <c r="IZ13" s="1332"/>
      <c r="JA13" s="1332"/>
      <c r="JB13" s="1332"/>
      <c r="JC13" s="1332"/>
      <c r="JD13" s="1332"/>
      <c r="JE13" s="1332"/>
      <c r="JF13" s="1332"/>
      <c r="JG13" s="1332"/>
      <c r="JH13" s="1332"/>
      <c r="JI13" s="1332"/>
      <c r="JJ13" s="1332"/>
      <c r="JK13" s="1332"/>
      <c r="JL13" s="1332"/>
      <c r="JM13" s="1332"/>
      <c r="JN13" s="1332"/>
      <c r="JO13" s="1332"/>
      <c r="JP13" s="1332"/>
      <c r="JQ13" s="1332"/>
      <c r="JR13" s="1332"/>
      <c r="JS13" s="1332"/>
      <c r="JT13" s="1332"/>
      <c r="JU13" s="1332"/>
      <c r="JV13" s="1332"/>
      <c r="JW13" s="1332"/>
      <c r="JX13" s="1332"/>
      <c r="JY13" s="1332"/>
      <c r="JZ13" s="1332"/>
      <c r="KA13" s="1332"/>
      <c r="KB13" s="1332"/>
      <c r="KC13" s="1332"/>
      <c r="KD13" s="1332"/>
      <c r="KE13" s="1332"/>
      <c r="KF13" s="1332"/>
      <c r="KG13" s="1332"/>
      <c r="KH13" s="1332"/>
      <c r="KI13" s="1332"/>
      <c r="KJ13" s="1332"/>
      <c r="KK13" s="1332"/>
      <c r="KL13" s="1332"/>
      <c r="KM13" s="1332"/>
      <c r="KN13" s="1332"/>
      <c r="KO13" s="1332"/>
      <c r="KP13" s="1332"/>
      <c r="KQ13" s="1332"/>
      <c r="KR13" s="1332"/>
      <c r="KS13" s="1332"/>
      <c r="KT13" s="1332"/>
      <c r="KU13" s="1332"/>
      <c r="KV13" s="1332"/>
      <c r="KW13" s="1332"/>
      <c r="KX13" s="1332"/>
      <c r="KY13" s="1332"/>
      <c r="KZ13" s="1332"/>
      <c r="LA13" s="1332"/>
      <c r="LB13" s="1332"/>
      <c r="LC13" s="1332"/>
      <c r="LD13" s="1332"/>
      <c r="LE13" s="1332"/>
      <c r="LF13" s="1332"/>
      <c r="LG13" s="1332"/>
      <c r="LH13" s="1332"/>
      <c r="LI13" s="1332"/>
      <c r="LJ13" s="1332"/>
      <c r="LK13" s="1332"/>
      <c r="LL13" s="1332"/>
      <c r="LM13" s="1332"/>
      <c r="LN13" s="1332"/>
      <c r="LO13" s="1332"/>
      <c r="LP13" s="1332"/>
      <c r="LQ13" s="1332"/>
      <c r="LR13" s="1332"/>
      <c r="LS13" s="1332"/>
      <c r="LT13" s="1332"/>
      <c r="LU13" s="1332"/>
      <c r="LV13" s="1332"/>
      <c r="LW13" s="1332"/>
      <c r="LX13" s="1332"/>
      <c r="LY13" s="1332"/>
      <c r="LZ13" s="1332"/>
      <c r="MA13" s="1332"/>
      <c r="MB13" s="1332"/>
      <c r="MC13" s="1332"/>
      <c r="MD13" s="1332"/>
      <c r="ME13" s="1332"/>
      <c r="MF13" s="1332"/>
      <c r="MG13" s="1332"/>
      <c r="MH13" s="1332"/>
      <c r="MI13" s="1332"/>
      <c r="MJ13" s="1332"/>
      <c r="MK13" s="1332"/>
      <c r="ML13" s="1332"/>
      <c r="MM13" s="1332"/>
      <c r="MN13" s="1332"/>
      <c r="MO13" s="1332"/>
      <c r="MP13" s="1332"/>
      <c r="MQ13" s="1332"/>
      <c r="MR13" s="1332"/>
      <c r="MS13" s="1332"/>
      <c r="MT13" s="1332"/>
      <c r="MU13" s="1332"/>
      <c r="MV13" s="1332"/>
      <c r="MW13" s="1332"/>
      <c r="MX13" s="1332"/>
      <c r="MY13" s="1332"/>
      <c r="MZ13" s="1332"/>
      <c r="NA13" s="1332"/>
      <c r="NB13" s="1332"/>
      <c r="NC13" s="1332"/>
      <c r="ND13" s="1332"/>
      <c r="NE13" s="1332"/>
      <c r="NF13" s="1332"/>
      <c r="NG13" s="1332"/>
      <c r="NH13" s="1332"/>
      <c r="NI13" s="1332"/>
      <c r="NJ13" s="1332"/>
      <c r="NK13" s="1332"/>
      <c r="NL13" s="1332"/>
      <c r="NM13" s="1332"/>
      <c r="NN13" s="1332"/>
      <c r="NO13" s="1332"/>
      <c r="NP13" s="1332"/>
      <c r="NQ13" s="1332"/>
      <c r="NR13" s="1332"/>
      <c r="NS13" s="1332"/>
      <c r="NT13" s="1332"/>
      <c r="NU13" s="1332"/>
      <c r="NV13" s="1332"/>
      <c r="NW13" s="1332"/>
      <c r="NX13" s="1332"/>
      <c r="NY13" s="1332"/>
      <c r="NZ13" s="1332"/>
      <c r="OA13" s="1332"/>
      <c r="OB13" s="1332"/>
      <c r="OC13" s="1332"/>
      <c r="OD13" s="1332"/>
      <c r="OE13" s="1332"/>
      <c r="OF13" s="1332"/>
      <c r="OG13" s="1332"/>
      <c r="OH13" s="1332"/>
      <c r="OI13" s="1332"/>
      <c r="OJ13" s="1332"/>
      <c r="OK13" s="1332"/>
      <c r="OL13" s="1332"/>
      <c r="OM13" s="1332"/>
      <c r="ON13" s="1332"/>
      <c r="OO13" s="1332"/>
      <c r="OP13" s="1332"/>
      <c r="OQ13" s="1332"/>
      <c r="OR13" s="1332"/>
      <c r="OS13" s="1332"/>
      <c r="OT13" s="1332"/>
      <c r="OU13" s="1332"/>
      <c r="OV13" s="1332"/>
      <c r="OW13" s="1332"/>
      <c r="OX13" s="1332"/>
      <c r="OY13" s="1332"/>
      <c r="OZ13" s="1332"/>
      <c r="PA13" s="1332"/>
      <c r="PB13" s="1332"/>
      <c r="PC13" s="1332"/>
      <c r="PD13" s="1332"/>
      <c r="PE13" s="1332"/>
      <c r="PF13" s="1332"/>
      <c r="PG13" s="1332"/>
      <c r="PH13" s="1332"/>
      <c r="PI13" s="1332"/>
      <c r="PJ13" s="1332"/>
      <c r="PK13" s="1332"/>
      <c r="PL13" s="1332"/>
      <c r="PM13" s="1332"/>
      <c r="PN13" s="1332"/>
      <c r="PO13" s="1332"/>
      <c r="PP13" s="1332"/>
      <c r="PQ13" s="1332"/>
      <c r="PR13" s="1332"/>
      <c r="PS13" s="1332"/>
      <c r="PT13" s="1332"/>
      <c r="PU13" s="1332"/>
      <c r="PV13" s="1332"/>
      <c r="PW13" s="1332"/>
      <c r="PX13" s="1332"/>
      <c r="PY13" s="1332"/>
      <c r="PZ13" s="1332"/>
      <c r="QA13" s="1332"/>
      <c r="QB13" s="1332"/>
      <c r="QC13" s="1332"/>
      <c r="QD13" s="1332"/>
      <c r="QE13" s="1332"/>
      <c r="QF13" s="1332"/>
      <c r="QG13" s="1332"/>
      <c r="QH13" s="1332"/>
      <c r="QI13" s="1332"/>
      <c r="QJ13" s="1332"/>
      <c r="QK13" s="1332"/>
      <c r="QL13" s="1332"/>
      <c r="QM13" s="1332"/>
      <c r="QN13" s="1332"/>
      <c r="QO13" s="1332"/>
      <c r="QP13" s="1332"/>
      <c r="QQ13" s="1332"/>
      <c r="QR13" s="1332"/>
      <c r="QS13" s="1332"/>
      <c r="QT13" s="1332"/>
      <c r="QU13" s="1332"/>
      <c r="QV13" s="1332"/>
      <c r="QW13" s="1332"/>
      <c r="QX13" s="1332"/>
      <c r="QY13" s="1332"/>
      <c r="QZ13" s="1332"/>
      <c r="RA13" s="1332"/>
      <c r="RB13" s="1332"/>
      <c r="RC13" s="1332"/>
      <c r="RD13" s="1332"/>
      <c r="RE13" s="1332"/>
      <c r="RF13" s="1332"/>
      <c r="RG13" s="1332"/>
      <c r="RH13" s="1332"/>
      <c r="RI13" s="1332"/>
      <c r="RJ13" s="1332"/>
      <c r="RK13" s="1332"/>
      <c r="RL13" s="1332"/>
      <c r="RM13" s="1332"/>
      <c r="RN13" s="1332"/>
      <c r="RO13" s="1332"/>
      <c r="RP13" s="1332"/>
      <c r="RQ13" s="1332"/>
      <c r="RR13" s="1332"/>
      <c r="RS13" s="1332"/>
      <c r="RT13" s="1332"/>
      <c r="RU13" s="1332"/>
      <c r="RV13" s="1332"/>
      <c r="RW13" s="1332"/>
      <c r="RX13" s="1332"/>
      <c r="RY13" s="1332"/>
      <c r="RZ13" s="1332"/>
      <c r="SA13" s="1332"/>
      <c r="SB13" s="1332"/>
      <c r="SC13" s="1332"/>
      <c r="SD13" s="1332"/>
      <c r="SE13" s="1332"/>
      <c r="SF13" s="1332"/>
      <c r="SG13" s="1332"/>
      <c r="SH13" s="1332"/>
      <c r="SI13" s="1332"/>
      <c r="SJ13" s="1332"/>
      <c r="SK13" s="1332"/>
      <c r="SL13" s="1332"/>
      <c r="SM13" s="1332"/>
      <c r="SN13" s="1332"/>
      <c r="SO13" s="1332"/>
      <c r="SP13" s="1332"/>
      <c r="SQ13" s="1332"/>
      <c r="SR13" s="1332"/>
      <c r="SS13" s="1332"/>
      <c r="ST13" s="1332"/>
      <c r="SU13" s="1332"/>
      <c r="SV13" s="1332"/>
      <c r="SW13" s="1332"/>
      <c r="SX13" s="1332"/>
      <c r="SY13" s="1332"/>
      <c r="SZ13" s="1332"/>
      <c r="TA13" s="1332"/>
      <c r="TB13" s="1332"/>
      <c r="TC13" s="1332"/>
      <c r="TD13" s="1332"/>
      <c r="TE13" s="1332"/>
      <c r="TF13" s="1332"/>
      <c r="TG13" s="1332"/>
      <c r="TH13" s="1332"/>
      <c r="TI13" s="1332"/>
      <c r="TJ13" s="1332"/>
      <c r="TK13" s="1332"/>
      <c r="TL13" s="1332"/>
      <c r="TM13" s="1332"/>
      <c r="TN13" s="1332"/>
      <c r="TO13" s="1332"/>
      <c r="TP13" s="1332"/>
      <c r="TQ13" s="1332"/>
      <c r="TR13" s="1332"/>
      <c r="TS13" s="1332"/>
      <c r="TT13" s="1332"/>
      <c r="TU13" s="1332"/>
      <c r="TV13" s="1332"/>
      <c r="TW13" s="1332"/>
      <c r="TX13" s="1332"/>
      <c r="TY13" s="1332"/>
      <c r="TZ13" s="1332"/>
      <c r="UA13" s="1332"/>
      <c r="UB13" s="1332"/>
      <c r="UC13" s="1332"/>
      <c r="UD13" s="1332"/>
      <c r="UE13" s="1332"/>
      <c r="UF13" s="1332"/>
      <c r="UG13" s="1332"/>
      <c r="UH13" s="1332"/>
      <c r="UI13" s="1332"/>
      <c r="UJ13" s="1332"/>
      <c r="UK13" s="1332"/>
      <c r="UL13" s="1332"/>
      <c r="UM13" s="1332"/>
      <c r="UN13" s="1332"/>
      <c r="UO13" s="1332"/>
      <c r="UP13" s="1332"/>
      <c r="UQ13" s="1332"/>
      <c r="UR13" s="1332"/>
      <c r="US13" s="1332"/>
      <c r="UT13" s="1332"/>
      <c r="UU13" s="1332"/>
      <c r="UV13" s="1332"/>
      <c r="UW13" s="1332"/>
      <c r="UX13" s="1332"/>
      <c r="UY13" s="1332"/>
      <c r="UZ13" s="1332"/>
      <c r="VA13" s="1332"/>
      <c r="VB13" s="1332"/>
      <c r="VC13" s="1332"/>
      <c r="VD13" s="1332"/>
      <c r="VE13" s="1332"/>
      <c r="VF13" s="1332"/>
      <c r="VG13" s="1332"/>
      <c r="VH13" s="1332"/>
      <c r="VI13" s="1332"/>
      <c r="VJ13" s="1332"/>
      <c r="VK13" s="1332"/>
      <c r="VL13" s="1332"/>
      <c r="VM13" s="1332"/>
      <c r="VN13" s="1332"/>
      <c r="VO13" s="1332"/>
      <c r="VP13" s="1332"/>
      <c r="VQ13" s="1332"/>
      <c r="VR13" s="1332"/>
      <c r="VS13" s="1332"/>
      <c r="VT13" s="1332"/>
      <c r="VU13" s="1332"/>
      <c r="VV13" s="1332"/>
      <c r="VW13" s="1332"/>
      <c r="VX13" s="1332"/>
      <c r="VY13" s="1332"/>
      <c r="VZ13" s="1332"/>
      <c r="WA13" s="1332"/>
      <c r="WB13" s="1332"/>
      <c r="WC13" s="1332"/>
      <c r="WD13" s="1332"/>
      <c r="WE13" s="1332"/>
      <c r="WF13" s="1332"/>
      <c r="WG13" s="1332"/>
      <c r="WH13" s="1332"/>
      <c r="WI13" s="1332"/>
      <c r="WJ13" s="1332"/>
      <c r="WK13" s="1332"/>
      <c r="WL13" s="1332"/>
      <c r="WM13" s="1332"/>
      <c r="WN13" s="1332"/>
      <c r="WO13" s="1332"/>
      <c r="WP13" s="1332"/>
      <c r="WQ13" s="1332"/>
      <c r="WR13" s="1332"/>
      <c r="WS13" s="1332"/>
      <c r="WT13" s="1332"/>
      <c r="WU13" s="1332"/>
      <c r="WV13" s="1332"/>
      <c r="WW13" s="1332"/>
      <c r="WX13" s="1332"/>
      <c r="WY13" s="1332"/>
      <c r="WZ13" s="1332"/>
      <c r="XA13" s="1332"/>
      <c r="XB13" s="1332"/>
      <c r="XC13" s="1332"/>
      <c r="XD13" s="1332"/>
      <c r="XE13" s="1332"/>
      <c r="XF13" s="1332"/>
      <c r="XG13" s="1332"/>
      <c r="XH13" s="1332"/>
      <c r="XI13" s="1332"/>
      <c r="XJ13" s="1332"/>
      <c r="XK13" s="1332"/>
      <c r="XL13" s="1332"/>
      <c r="XM13" s="1332"/>
      <c r="XN13" s="1332"/>
      <c r="XO13" s="1332"/>
      <c r="XP13" s="1332"/>
      <c r="XQ13" s="1332"/>
      <c r="XR13" s="1332"/>
      <c r="XS13" s="1332"/>
      <c r="XT13" s="1332"/>
      <c r="XU13" s="1332"/>
      <c r="XV13" s="1332"/>
      <c r="XW13" s="1332"/>
      <c r="XX13" s="1332"/>
      <c r="XY13" s="1332"/>
      <c r="XZ13" s="1332"/>
      <c r="YA13" s="1332"/>
      <c r="YB13" s="1332"/>
      <c r="YC13" s="1332"/>
      <c r="YD13" s="1332"/>
      <c r="YE13" s="1332"/>
      <c r="YF13" s="1332"/>
      <c r="YG13" s="1332"/>
      <c r="YH13" s="1332"/>
      <c r="YI13" s="1332"/>
      <c r="YJ13" s="1332"/>
      <c r="YK13" s="1332"/>
      <c r="YL13" s="1332"/>
      <c r="YM13" s="1332"/>
      <c r="YN13" s="1332"/>
      <c r="YO13" s="1332"/>
      <c r="YP13" s="1332"/>
      <c r="YQ13" s="1332"/>
      <c r="YR13" s="1332"/>
      <c r="YS13" s="1332"/>
      <c r="YT13" s="1332"/>
      <c r="YU13" s="1332"/>
      <c r="YV13" s="1332"/>
      <c r="YW13" s="1332"/>
      <c r="YX13" s="1332"/>
      <c r="YY13" s="1332"/>
      <c r="YZ13" s="1332"/>
      <c r="ZA13" s="1332"/>
      <c r="ZB13" s="1332"/>
      <c r="ZC13" s="1332"/>
      <c r="ZD13" s="1332"/>
      <c r="ZE13" s="1332"/>
      <c r="ZF13" s="1332"/>
      <c r="ZG13" s="1332"/>
      <c r="ZH13" s="1332"/>
      <c r="ZI13" s="1332"/>
      <c r="ZJ13" s="1332"/>
      <c r="ZK13" s="1332"/>
      <c r="ZL13" s="1332"/>
      <c r="ZM13" s="1332"/>
      <c r="ZN13" s="1332"/>
      <c r="ZO13" s="1332"/>
      <c r="ZP13" s="1332"/>
      <c r="ZQ13" s="1332"/>
      <c r="ZR13" s="1332"/>
      <c r="ZS13" s="1332"/>
      <c r="ZT13" s="1332"/>
      <c r="ZU13" s="1332"/>
      <c r="ZV13" s="1332"/>
      <c r="ZW13" s="1332"/>
      <c r="ZX13" s="1332"/>
      <c r="ZY13" s="645"/>
    </row>
    <row r="14" spans="1:701" s="643" customFormat="1">
      <c r="A14" s="645"/>
      <c r="B14" s="635" t="s">
        <v>56</v>
      </c>
      <c r="C14" s="1186" t="s">
        <v>457</v>
      </c>
      <c r="D14" s="1187">
        <v>30</v>
      </c>
      <c r="E14" s="604">
        <f t="shared" si="0"/>
        <v>1.9855103201082198E-2</v>
      </c>
      <c r="F14" s="1181" t="s">
        <v>31</v>
      </c>
      <c r="G14" s="1188">
        <v>500</v>
      </c>
      <c r="H14" s="1187">
        <v>1.59</v>
      </c>
      <c r="I14" s="1189">
        <v>2.21</v>
      </c>
      <c r="J14" s="1190">
        <v>2.21</v>
      </c>
      <c r="K14" s="1176">
        <f t="shared" si="1"/>
        <v>0</v>
      </c>
      <c r="L14" s="640">
        <f t="shared" si="6"/>
        <v>795</v>
      </c>
      <c r="M14" s="639">
        <v>464.32100000000003</v>
      </c>
      <c r="N14" s="639">
        <f t="shared" si="7"/>
        <v>1105</v>
      </c>
      <c r="O14" s="639">
        <f t="shared" si="8"/>
        <v>0</v>
      </c>
      <c r="P14" s="639">
        <f t="shared" si="9"/>
        <v>1105</v>
      </c>
      <c r="Q14" s="639"/>
      <c r="R14" s="639">
        <f t="shared" si="2"/>
        <v>1569.3209999999999</v>
      </c>
      <c r="S14" s="1191"/>
      <c r="T14" s="639">
        <f t="shared" si="10"/>
        <v>1451.7308048103607</v>
      </c>
      <c r="U14" s="639">
        <f t="shared" si="3"/>
        <v>0</v>
      </c>
      <c r="V14" s="641">
        <f>IF(L14=0,0,(HLOOKUP(F14,'2012-2013 CE W T&amp;D &amp; ConsCredit'!$C$6:$P$36,D14+1,FALSE)))</f>
        <v>2.1430340648595396</v>
      </c>
      <c r="W14" s="641">
        <f t="shared" si="13"/>
        <v>1703.7120815633341</v>
      </c>
      <c r="X14" s="642">
        <f t="shared" si="11"/>
        <v>1.1735730039743075</v>
      </c>
      <c r="Z14" s="1371">
        <f t="shared" si="4"/>
        <v>1569.3209999999999</v>
      </c>
      <c r="AA14" s="1371">
        <f t="shared" si="5"/>
        <v>1451.7308048103607</v>
      </c>
      <c r="AB14" s="1371">
        <f>IF(L14=0,0,(HLOOKUP(F14,'2012-2013 CE W T&amp;D No ConsCredi'!$C$6:$P$36,D14+1,FALSE)))</f>
        <v>1.9482127862359451</v>
      </c>
      <c r="AC14" s="1371">
        <f t="shared" si="14"/>
        <v>1548.8291650575763</v>
      </c>
      <c r="AD14" s="642">
        <f t="shared" si="12"/>
        <v>1.0668845490675523</v>
      </c>
      <c r="AE14" s="1332"/>
      <c r="AF14" s="1332"/>
      <c r="AG14" s="1332"/>
      <c r="AH14" s="1332"/>
      <c r="AI14" s="1332"/>
      <c r="AJ14" s="1332"/>
      <c r="AK14" s="1332"/>
      <c r="AL14" s="1332"/>
      <c r="AM14" s="1332"/>
      <c r="AN14" s="1332"/>
      <c r="AO14" s="1332"/>
      <c r="AP14" s="1332"/>
      <c r="AQ14" s="1332"/>
      <c r="AR14" s="1332"/>
      <c r="AS14" s="1332"/>
      <c r="AT14" s="1332"/>
      <c r="AU14" s="1332"/>
      <c r="AV14" s="1332"/>
      <c r="AW14" s="1332"/>
      <c r="AX14" s="1332"/>
      <c r="AY14" s="1332"/>
      <c r="AZ14" s="1332"/>
      <c r="BA14" s="1332"/>
      <c r="BB14" s="1332"/>
      <c r="BC14" s="1332"/>
      <c r="BD14" s="1332"/>
      <c r="BE14" s="1332"/>
      <c r="BF14" s="1332"/>
      <c r="BG14" s="1332"/>
      <c r="BH14" s="1332"/>
      <c r="BI14" s="1332"/>
      <c r="BJ14" s="1332"/>
      <c r="BK14" s="1332"/>
      <c r="BL14" s="1332"/>
      <c r="BM14" s="1332"/>
      <c r="BN14" s="1332"/>
      <c r="BO14" s="1332"/>
      <c r="BP14" s="1332"/>
      <c r="BQ14" s="1332"/>
      <c r="BR14" s="1332"/>
      <c r="BS14" s="1332"/>
      <c r="BT14" s="1332"/>
      <c r="BU14" s="1332"/>
      <c r="BV14" s="1332"/>
      <c r="BW14" s="1332"/>
      <c r="BX14" s="1332"/>
      <c r="BY14" s="1332"/>
      <c r="BZ14" s="1332"/>
      <c r="CA14" s="1332"/>
      <c r="CB14" s="1332"/>
      <c r="CC14" s="1332"/>
      <c r="CD14" s="1332"/>
      <c r="CE14" s="1332"/>
      <c r="CF14" s="1332"/>
      <c r="CG14" s="1332"/>
      <c r="CH14" s="1332"/>
      <c r="CI14" s="1332"/>
      <c r="CJ14" s="1332"/>
      <c r="CK14" s="1332"/>
      <c r="CL14" s="1332"/>
      <c r="CM14" s="1332"/>
      <c r="CN14" s="1332"/>
      <c r="CO14" s="1332"/>
      <c r="CP14" s="1332"/>
      <c r="CQ14" s="1332"/>
      <c r="CR14" s="1332"/>
      <c r="CS14" s="1332"/>
      <c r="CT14" s="1332"/>
      <c r="CU14" s="1332"/>
      <c r="CV14" s="1332"/>
      <c r="CW14" s="1332"/>
      <c r="CX14" s="1332"/>
      <c r="CY14" s="1332"/>
      <c r="CZ14" s="1332"/>
      <c r="DA14" s="1332"/>
      <c r="DB14" s="1332"/>
      <c r="DC14" s="1332"/>
      <c r="DD14" s="1332"/>
      <c r="DE14" s="1332"/>
      <c r="DF14" s="1332"/>
      <c r="DG14" s="1332"/>
      <c r="DH14" s="1332"/>
      <c r="DI14" s="1332"/>
      <c r="DJ14" s="1332"/>
      <c r="DK14" s="1332"/>
      <c r="DL14" s="1332"/>
      <c r="DM14" s="1332"/>
      <c r="DN14" s="1332"/>
      <c r="DO14" s="1332"/>
      <c r="DP14" s="1332"/>
      <c r="DQ14" s="1332"/>
      <c r="DR14" s="1332"/>
      <c r="DS14" s="1332"/>
      <c r="DT14" s="1332"/>
      <c r="DU14" s="1332"/>
      <c r="DV14" s="1332"/>
      <c r="DW14" s="1332"/>
      <c r="DX14" s="1332"/>
      <c r="DY14" s="1332"/>
      <c r="DZ14" s="1332"/>
      <c r="EA14" s="1332"/>
      <c r="EB14" s="1332"/>
      <c r="EC14" s="1332"/>
      <c r="ED14" s="1332"/>
      <c r="EE14" s="1332"/>
      <c r="EF14" s="1332"/>
      <c r="EG14" s="1332"/>
      <c r="EH14" s="1332"/>
      <c r="EI14" s="1332"/>
      <c r="EJ14" s="1332"/>
      <c r="EK14" s="1332"/>
      <c r="EL14" s="1332"/>
      <c r="EM14" s="1332"/>
      <c r="EN14" s="1332"/>
      <c r="EO14" s="1332"/>
      <c r="EP14" s="1332"/>
      <c r="EQ14" s="1332"/>
      <c r="ER14" s="1332"/>
      <c r="ES14" s="1332"/>
      <c r="ET14" s="1332"/>
      <c r="EU14" s="1332"/>
      <c r="EV14" s="1332"/>
      <c r="EW14" s="1332"/>
      <c r="EX14" s="1332"/>
      <c r="EY14" s="1332"/>
      <c r="EZ14" s="1332"/>
      <c r="FA14" s="1332"/>
      <c r="FB14" s="1332"/>
      <c r="FC14" s="1332"/>
      <c r="FD14" s="1332"/>
      <c r="FE14" s="1332"/>
      <c r="FF14" s="1332"/>
      <c r="FG14" s="1332"/>
      <c r="FH14" s="1332"/>
      <c r="FI14" s="1332"/>
      <c r="FJ14" s="1332"/>
      <c r="FK14" s="1332"/>
      <c r="FL14" s="1332"/>
      <c r="FM14" s="1332"/>
      <c r="FN14" s="1332"/>
      <c r="FO14" s="1332"/>
      <c r="FP14" s="1332"/>
      <c r="FQ14" s="1332"/>
      <c r="FR14" s="1332"/>
      <c r="FS14" s="1332"/>
      <c r="FT14" s="1332"/>
      <c r="FU14" s="1332"/>
      <c r="FV14" s="1332"/>
      <c r="FW14" s="1332"/>
      <c r="FX14" s="1332"/>
      <c r="FY14" s="1332"/>
      <c r="FZ14" s="1332"/>
      <c r="GA14" s="1332"/>
      <c r="GB14" s="1332"/>
      <c r="GC14" s="1332"/>
      <c r="GD14" s="1332"/>
      <c r="GE14" s="1332"/>
      <c r="GF14" s="1332"/>
      <c r="GG14" s="1332"/>
      <c r="GH14" s="1332"/>
      <c r="GI14" s="1332"/>
      <c r="GJ14" s="1332"/>
      <c r="GK14" s="1332"/>
      <c r="GL14" s="1332"/>
      <c r="GM14" s="1332"/>
      <c r="GN14" s="1332"/>
      <c r="GO14" s="1332"/>
      <c r="GP14" s="1332"/>
      <c r="GQ14" s="1332"/>
      <c r="GR14" s="1332"/>
      <c r="GS14" s="1332"/>
      <c r="GT14" s="1332"/>
      <c r="GU14" s="1332"/>
      <c r="GV14" s="1332"/>
      <c r="GW14" s="1332"/>
      <c r="GX14" s="1332"/>
      <c r="GY14" s="1332"/>
      <c r="GZ14" s="1332"/>
      <c r="HA14" s="1332"/>
      <c r="HB14" s="1332"/>
      <c r="HC14" s="1332"/>
      <c r="HD14" s="1332"/>
      <c r="HE14" s="1332"/>
      <c r="HF14" s="1332"/>
      <c r="HG14" s="1332"/>
      <c r="HH14" s="1332"/>
      <c r="HI14" s="1332"/>
      <c r="HJ14" s="1332"/>
      <c r="HK14" s="1332"/>
      <c r="HL14" s="1332"/>
      <c r="HM14" s="1332"/>
      <c r="HN14" s="1332"/>
      <c r="HO14" s="1332"/>
      <c r="HP14" s="1332"/>
      <c r="HQ14" s="1332"/>
      <c r="HR14" s="1332"/>
      <c r="HS14" s="1332"/>
      <c r="HT14" s="1332"/>
      <c r="HU14" s="1332"/>
      <c r="HV14" s="1332"/>
      <c r="HW14" s="1332"/>
      <c r="HX14" s="1332"/>
      <c r="HY14" s="1332"/>
      <c r="HZ14" s="1332"/>
      <c r="IA14" s="1332"/>
      <c r="IB14" s="1332"/>
      <c r="IC14" s="1332"/>
      <c r="ID14" s="1332"/>
      <c r="IE14" s="1332"/>
      <c r="IF14" s="1332"/>
      <c r="IG14" s="1332"/>
      <c r="IH14" s="1332"/>
      <c r="II14" s="1332"/>
      <c r="IJ14" s="1332"/>
      <c r="IK14" s="1332"/>
      <c r="IL14" s="1332"/>
      <c r="IM14" s="1332"/>
      <c r="IN14" s="1332"/>
      <c r="IO14" s="1332"/>
      <c r="IP14" s="1332"/>
      <c r="IQ14" s="1332"/>
      <c r="IR14" s="1332"/>
      <c r="IS14" s="1332"/>
      <c r="IT14" s="1332"/>
      <c r="IU14" s="1332"/>
      <c r="IV14" s="1332"/>
      <c r="IW14" s="1332"/>
      <c r="IX14" s="1332"/>
      <c r="IY14" s="1332"/>
      <c r="IZ14" s="1332"/>
      <c r="JA14" s="1332"/>
      <c r="JB14" s="1332"/>
      <c r="JC14" s="1332"/>
      <c r="JD14" s="1332"/>
      <c r="JE14" s="1332"/>
      <c r="JF14" s="1332"/>
      <c r="JG14" s="1332"/>
      <c r="JH14" s="1332"/>
      <c r="JI14" s="1332"/>
      <c r="JJ14" s="1332"/>
      <c r="JK14" s="1332"/>
      <c r="JL14" s="1332"/>
      <c r="JM14" s="1332"/>
      <c r="JN14" s="1332"/>
      <c r="JO14" s="1332"/>
      <c r="JP14" s="1332"/>
      <c r="JQ14" s="1332"/>
      <c r="JR14" s="1332"/>
      <c r="JS14" s="1332"/>
      <c r="JT14" s="1332"/>
      <c r="JU14" s="1332"/>
      <c r="JV14" s="1332"/>
      <c r="JW14" s="1332"/>
      <c r="JX14" s="1332"/>
      <c r="JY14" s="1332"/>
      <c r="JZ14" s="1332"/>
      <c r="KA14" s="1332"/>
      <c r="KB14" s="1332"/>
      <c r="KC14" s="1332"/>
      <c r="KD14" s="1332"/>
      <c r="KE14" s="1332"/>
      <c r="KF14" s="1332"/>
      <c r="KG14" s="1332"/>
      <c r="KH14" s="1332"/>
      <c r="KI14" s="1332"/>
      <c r="KJ14" s="1332"/>
      <c r="KK14" s="1332"/>
      <c r="KL14" s="1332"/>
      <c r="KM14" s="1332"/>
      <c r="KN14" s="1332"/>
      <c r="KO14" s="1332"/>
      <c r="KP14" s="1332"/>
      <c r="KQ14" s="1332"/>
      <c r="KR14" s="1332"/>
      <c r="KS14" s="1332"/>
      <c r="KT14" s="1332"/>
      <c r="KU14" s="1332"/>
      <c r="KV14" s="1332"/>
      <c r="KW14" s="1332"/>
      <c r="KX14" s="1332"/>
      <c r="KY14" s="1332"/>
      <c r="KZ14" s="1332"/>
      <c r="LA14" s="1332"/>
      <c r="LB14" s="1332"/>
      <c r="LC14" s="1332"/>
      <c r="LD14" s="1332"/>
      <c r="LE14" s="1332"/>
      <c r="LF14" s="1332"/>
      <c r="LG14" s="1332"/>
      <c r="LH14" s="1332"/>
      <c r="LI14" s="1332"/>
      <c r="LJ14" s="1332"/>
      <c r="LK14" s="1332"/>
      <c r="LL14" s="1332"/>
      <c r="LM14" s="1332"/>
      <c r="LN14" s="1332"/>
      <c r="LO14" s="1332"/>
      <c r="LP14" s="1332"/>
      <c r="LQ14" s="1332"/>
      <c r="LR14" s="1332"/>
      <c r="LS14" s="1332"/>
      <c r="LT14" s="1332"/>
      <c r="LU14" s="1332"/>
      <c r="LV14" s="1332"/>
      <c r="LW14" s="1332"/>
      <c r="LX14" s="1332"/>
      <c r="LY14" s="1332"/>
      <c r="LZ14" s="1332"/>
      <c r="MA14" s="1332"/>
      <c r="MB14" s="1332"/>
      <c r="MC14" s="1332"/>
      <c r="MD14" s="1332"/>
      <c r="ME14" s="1332"/>
      <c r="MF14" s="1332"/>
      <c r="MG14" s="1332"/>
      <c r="MH14" s="1332"/>
      <c r="MI14" s="1332"/>
      <c r="MJ14" s="1332"/>
      <c r="MK14" s="1332"/>
      <c r="ML14" s="1332"/>
      <c r="MM14" s="1332"/>
      <c r="MN14" s="1332"/>
      <c r="MO14" s="1332"/>
      <c r="MP14" s="1332"/>
      <c r="MQ14" s="1332"/>
      <c r="MR14" s="1332"/>
      <c r="MS14" s="1332"/>
      <c r="MT14" s="1332"/>
      <c r="MU14" s="1332"/>
      <c r="MV14" s="1332"/>
      <c r="MW14" s="1332"/>
      <c r="MX14" s="1332"/>
      <c r="MY14" s="1332"/>
      <c r="MZ14" s="1332"/>
      <c r="NA14" s="1332"/>
      <c r="NB14" s="1332"/>
      <c r="NC14" s="1332"/>
      <c r="ND14" s="1332"/>
      <c r="NE14" s="1332"/>
      <c r="NF14" s="1332"/>
      <c r="NG14" s="1332"/>
      <c r="NH14" s="1332"/>
      <c r="NI14" s="1332"/>
      <c r="NJ14" s="1332"/>
      <c r="NK14" s="1332"/>
      <c r="NL14" s="1332"/>
      <c r="NM14" s="1332"/>
      <c r="NN14" s="1332"/>
      <c r="NO14" s="1332"/>
      <c r="NP14" s="1332"/>
      <c r="NQ14" s="1332"/>
      <c r="NR14" s="1332"/>
      <c r="NS14" s="1332"/>
      <c r="NT14" s="1332"/>
      <c r="NU14" s="1332"/>
      <c r="NV14" s="1332"/>
      <c r="NW14" s="1332"/>
      <c r="NX14" s="1332"/>
      <c r="NY14" s="1332"/>
      <c r="NZ14" s="1332"/>
      <c r="OA14" s="1332"/>
      <c r="OB14" s="1332"/>
      <c r="OC14" s="1332"/>
      <c r="OD14" s="1332"/>
      <c r="OE14" s="1332"/>
      <c r="OF14" s="1332"/>
      <c r="OG14" s="1332"/>
      <c r="OH14" s="1332"/>
      <c r="OI14" s="1332"/>
      <c r="OJ14" s="1332"/>
      <c r="OK14" s="1332"/>
      <c r="OL14" s="1332"/>
      <c r="OM14" s="1332"/>
      <c r="ON14" s="1332"/>
      <c r="OO14" s="1332"/>
      <c r="OP14" s="1332"/>
      <c r="OQ14" s="1332"/>
      <c r="OR14" s="1332"/>
      <c r="OS14" s="1332"/>
      <c r="OT14" s="1332"/>
      <c r="OU14" s="1332"/>
      <c r="OV14" s="1332"/>
      <c r="OW14" s="1332"/>
      <c r="OX14" s="1332"/>
      <c r="OY14" s="1332"/>
      <c r="OZ14" s="1332"/>
      <c r="PA14" s="1332"/>
      <c r="PB14" s="1332"/>
      <c r="PC14" s="1332"/>
      <c r="PD14" s="1332"/>
      <c r="PE14" s="1332"/>
      <c r="PF14" s="1332"/>
      <c r="PG14" s="1332"/>
      <c r="PH14" s="1332"/>
      <c r="PI14" s="1332"/>
      <c r="PJ14" s="1332"/>
      <c r="PK14" s="1332"/>
      <c r="PL14" s="1332"/>
      <c r="PM14" s="1332"/>
      <c r="PN14" s="1332"/>
      <c r="PO14" s="1332"/>
      <c r="PP14" s="1332"/>
      <c r="PQ14" s="1332"/>
      <c r="PR14" s="1332"/>
      <c r="PS14" s="1332"/>
      <c r="PT14" s="1332"/>
      <c r="PU14" s="1332"/>
      <c r="PV14" s="1332"/>
      <c r="PW14" s="1332"/>
      <c r="PX14" s="1332"/>
      <c r="PY14" s="1332"/>
      <c r="PZ14" s="1332"/>
      <c r="QA14" s="1332"/>
      <c r="QB14" s="1332"/>
      <c r="QC14" s="1332"/>
      <c r="QD14" s="1332"/>
      <c r="QE14" s="1332"/>
      <c r="QF14" s="1332"/>
      <c r="QG14" s="1332"/>
      <c r="QH14" s="1332"/>
      <c r="QI14" s="1332"/>
      <c r="QJ14" s="1332"/>
      <c r="QK14" s="1332"/>
      <c r="QL14" s="1332"/>
      <c r="QM14" s="1332"/>
      <c r="QN14" s="1332"/>
      <c r="QO14" s="1332"/>
      <c r="QP14" s="1332"/>
      <c r="QQ14" s="1332"/>
      <c r="QR14" s="1332"/>
      <c r="QS14" s="1332"/>
      <c r="QT14" s="1332"/>
      <c r="QU14" s="1332"/>
      <c r="QV14" s="1332"/>
      <c r="QW14" s="1332"/>
      <c r="QX14" s="1332"/>
      <c r="QY14" s="1332"/>
      <c r="QZ14" s="1332"/>
      <c r="RA14" s="1332"/>
      <c r="RB14" s="1332"/>
      <c r="RC14" s="1332"/>
      <c r="RD14" s="1332"/>
      <c r="RE14" s="1332"/>
      <c r="RF14" s="1332"/>
      <c r="RG14" s="1332"/>
      <c r="RH14" s="1332"/>
      <c r="RI14" s="1332"/>
      <c r="RJ14" s="1332"/>
      <c r="RK14" s="1332"/>
      <c r="RL14" s="1332"/>
      <c r="RM14" s="1332"/>
      <c r="RN14" s="1332"/>
      <c r="RO14" s="1332"/>
      <c r="RP14" s="1332"/>
      <c r="RQ14" s="1332"/>
      <c r="RR14" s="1332"/>
      <c r="RS14" s="1332"/>
      <c r="RT14" s="1332"/>
      <c r="RU14" s="1332"/>
      <c r="RV14" s="1332"/>
      <c r="RW14" s="1332"/>
      <c r="RX14" s="1332"/>
      <c r="RY14" s="1332"/>
      <c r="RZ14" s="1332"/>
      <c r="SA14" s="1332"/>
      <c r="SB14" s="1332"/>
      <c r="SC14" s="1332"/>
      <c r="SD14" s="1332"/>
      <c r="SE14" s="1332"/>
      <c r="SF14" s="1332"/>
      <c r="SG14" s="1332"/>
      <c r="SH14" s="1332"/>
      <c r="SI14" s="1332"/>
      <c r="SJ14" s="1332"/>
      <c r="SK14" s="1332"/>
      <c r="SL14" s="1332"/>
      <c r="SM14" s="1332"/>
      <c r="SN14" s="1332"/>
      <c r="SO14" s="1332"/>
      <c r="SP14" s="1332"/>
      <c r="SQ14" s="1332"/>
      <c r="SR14" s="1332"/>
      <c r="SS14" s="1332"/>
      <c r="ST14" s="1332"/>
      <c r="SU14" s="1332"/>
      <c r="SV14" s="1332"/>
      <c r="SW14" s="1332"/>
      <c r="SX14" s="1332"/>
      <c r="SY14" s="1332"/>
      <c r="SZ14" s="1332"/>
      <c r="TA14" s="1332"/>
      <c r="TB14" s="1332"/>
      <c r="TC14" s="1332"/>
      <c r="TD14" s="1332"/>
      <c r="TE14" s="1332"/>
      <c r="TF14" s="1332"/>
      <c r="TG14" s="1332"/>
      <c r="TH14" s="1332"/>
      <c r="TI14" s="1332"/>
      <c r="TJ14" s="1332"/>
      <c r="TK14" s="1332"/>
      <c r="TL14" s="1332"/>
      <c r="TM14" s="1332"/>
      <c r="TN14" s="1332"/>
      <c r="TO14" s="1332"/>
      <c r="TP14" s="1332"/>
      <c r="TQ14" s="1332"/>
      <c r="TR14" s="1332"/>
      <c r="TS14" s="1332"/>
      <c r="TT14" s="1332"/>
      <c r="TU14" s="1332"/>
      <c r="TV14" s="1332"/>
      <c r="TW14" s="1332"/>
      <c r="TX14" s="1332"/>
      <c r="TY14" s="1332"/>
      <c r="TZ14" s="1332"/>
      <c r="UA14" s="1332"/>
      <c r="UB14" s="1332"/>
      <c r="UC14" s="1332"/>
      <c r="UD14" s="1332"/>
      <c r="UE14" s="1332"/>
      <c r="UF14" s="1332"/>
      <c r="UG14" s="1332"/>
      <c r="UH14" s="1332"/>
      <c r="UI14" s="1332"/>
      <c r="UJ14" s="1332"/>
      <c r="UK14" s="1332"/>
      <c r="UL14" s="1332"/>
      <c r="UM14" s="1332"/>
      <c r="UN14" s="1332"/>
      <c r="UO14" s="1332"/>
      <c r="UP14" s="1332"/>
      <c r="UQ14" s="1332"/>
      <c r="UR14" s="1332"/>
      <c r="US14" s="1332"/>
      <c r="UT14" s="1332"/>
      <c r="UU14" s="1332"/>
      <c r="UV14" s="1332"/>
      <c r="UW14" s="1332"/>
      <c r="UX14" s="1332"/>
      <c r="UY14" s="1332"/>
      <c r="UZ14" s="1332"/>
      <c r="VA14" s="1332"/>
      <c r="VB14" s="1332"/>
      <c r="VC14" s="1332"/>
      <c r="VD14" s="1332"/>
      <c r="VE14" s="1332"/>
      <c r="VF14" s="1332"/>
      <c r="VG14" s="1332"/>
      <c r="VH14" s="1332"/>
      <c r="VI14" s="1332"/>
      <c r="VJ14" s="1332"/>
      <c r="VK14" s="1332"/>
      <c r="VL14" s="1332"/>
      <c r="VM14" s="1332"/>
      <c r="VN14" s="1332"/>
      <c r="VO14" s="1332"/>
      <c r="VP14" s="1332"/>
      <c r="VQ14" s="1332"/>
      <c r="VR14" s="1332"/>
      <c r="VS14" s="1332"/>
      <c r="VT14" s="1332"/>
      <c r="VU14" s="1332"/>
      <c r="VV14" s="1332"/>
      <c r="VW14" s="1332"/>
      <c r="VX14" s="1332"/>
      <c r="VY14" s="1332"/>
      <c r="VZ14" s="1332"/>
      <c r="WA14" s="1332"/>
      <c r="WB14" s="1332"/>
      <c r="WC14" s="1332"/>
      <c r="WD14" s="1332"/>
      <c r="WE14" s="1332"/>
      <c r="WF14" s="1332"/>
      <c r="WG14" s="1332"/>
      <c r="WH14" s="1332"/>
      <c r="WI14" s="1332"/>
      <c r="WJ14" s="1332"/>
      <c r="WK14" s="1332"/>
      <c r="WL14" s="1332"/>
      <c r="WM14" s="1332"/>
      <c r="WN14" s="1332"/>
      <c r="WO14" s="1332"/>
      <c r="WP14" s="1332"/>
      <c r="WQ14" s="1332"/>
      <c r="WR14" s="1332"/>
      <c r="WS14" s="1332"/>
      <c r="WT14" s="1332"/>
      <c r="WU14" s="1332"/>
      <c r="WV14" s="1332"/>
      <c r="WW14" s="1332"/>
      <c r="WX14" s="1332"/>
      <c r="WY14" s="1332"/>
      <c r="WZ14" s="1332"/>
      <c r="XA14" s="1332"/>
      <c r="XB14" s="1332"/>
      <c r="XC14" s="1332"/>
      <c r="XD14" s="1332"/>
      <c r="XE14" s="1332"/>
      <c r="XF14" s="1332"/>
      <c r="XG14" s="1332"/>
      <c r="XH14" s="1332"/>
      <c r="XI14" s="1332"/>
      <c r="XJ14" s="1332"/>
      <c r="XK14" s="1332"/>
      <c r="XL14" s="1332"/>
      <c r="XM14" s="1332"/>
      <c r="XN14" s="1332"/>
      <c r="XO14" s="1332"/>
      <c r="XP14" s="1332"/>
      <c r="XQ14" s="1332"/>
      <c r="XR14" s="1332"/>
      <c r="XS14" s="1332"/>
      <c r="XT14" s="1332"/>
      <c r="XU14" s="1332"/>
      <c r="XV14" s="1332"/>
      <c r="XW14" s="1332"/>
      <c r="XX14" s="1332"/>
      <c r="XY14" s="1332"/>
      <c r="XZ14" s="1332"/>
      <c r="YA14" s="1332"/>
      <c r="YB14" s="1332"/>
      <c r="YC14" s="1332"/>
      <c r="YD14" s="1332"/>
      <c r="YE14" s="1332"/>
      <c r="YF14" s="1332"/>
      <c r="YG14" s="1332"/>
      <c r="YH14" s="1332"/>
      <c r="YI14" s="1332"/>
      <c r="YJ14" s="1332"/>
      <c r="YK14" s="1332"/>
      <c r="YL14" s="1332"/>
      <c r="YM14" s="1332"/>
      <c r="YN14" s="1332"/>
      <c r="YO14" s="1332"/>
      <c r="YP14" s="1332"/>
      <c r="YQ14" s="1332"/>
      <c r="YR14" s="1332"/>
      <c r="YS14" s="1332"/>
      <c r="YT14" s="1332"/>
      <c r="YU14" s="1332"/>
      <c r="YV14" s="1332"/>
      <c r="YW14" s="1332"/>
      <c r="YX14" s="1332"/>
      <c r="YY14" s="1332"/>
      <c r="YZ14" s="1332"/>
      <c r="ZA14" s="1332"/>
      <c r="ZB14" s="1332"/>
      <c r="ZC14" s="1332"/>
      <c r="ZD14" s="1332"/>
      <c r="ZE14" s="1332"/>
      <c r="ZF14" s="1332"/>
      <c r="ZG14" s="1332"/>
      <c r="ZH14" s="1332"/>
      <c r="ZI14" s="1332"/>
      <c r="ZJ14" s="1332"/>
      <c r="ZK14" s="1332"/>
      <c r="ZL14" s="1332"/>
      <c r="ZM14" s="1332"/>
      <c r="ZN14" s="1332"/>
      <c r="ZO14" s="1332"/>
      <c r="ZP14" s="1332"/>
      <c r="ZQ14" s="1332"/>
      <c r="ZR14" s="1332"/>
      <c r="ZS14" s="1332"/>
      <c r="ZT14" s="1332"/>
      <c r="ZU14" s="1332"/>
      <c r="ZV14" s="1332"/>
      <c r="ZW14" s="1332"/>
      <c r="ZX14" s="1332"/>
      <c r="ZY14" s="645"/>
    </row>
    <row r="15" spans="1:701" s="643" customFormat="1">
      <c r="A15" s="645"/>
      <c r="B15" s="635" t="s">
        <v>56</v>
      </c>
      <c r="C15" s="1186" t="s">
        <v>458</v>
      </c>
      <c r="D15" s="1187">
        <v>25</v>
      </c>
      <c r="E15" s="604">
        <f t="shared" si="0"/>
        <v>0.23414036793729009</v>
      </c>
      <c r="F15" s="1181" t="s">
        <v>0</v>
      </c>
      <c r="G15" s="1188">
        <v>22500</v>
      </c>
      <c r="H15" s="1187">
        <v>0.5</v>
      </c>
      <c r="I15" s="1189">
        <v>1.1000000000000001</v>
      </c>
      <c r="J15" s="1190">
        <v>1.56</v>
      </c>
      <c r="K15" s="1176">
        <f t="shared" si="1"/>
        <v>0.45999999999999996</v>
      </c>
      <c r="L15" s="640">
        <f t="shared" si="6"/>
        <v>11250</v>
      </c>
      <c r="M15" s="639">
        <v>8543.7000000000007</v>
      </c>
      <c r="N15" s="639">
        <f t="shared" si="7"/>
        <v>24750.000000000004</v>
      </c>
      <c r="O15" s="639">
        <f t="shared" si="8"/>
        <v>10350</v>
      </c>
      <c r="P15" s="639">
        <f t="shared" si="9"/>
        <v>35100</v>
      </c>
      <c r="Q15" s="639"/>
      <c r="R15" s="639">
        <f t="shared" si="2"/>
        <v>43643.7</v>
      </c>
      <c r="S15" s="1191"/>
      <c r="T15" s="639">
        <f t="shared" si="10"/>
        <v>40373.450508788155</v>
      </c>
      <c r="U15" s="639">
        <f t="shared" si="3"/>
        <v>0</v>
      </c>
      <c r="V15" s="641">
        <f>IF(L15=0,0,(HLOOKUP(F15,'2012-2013 CE W T&amp;D &amp; ConsCredit'!$C$6:$P$36,D15+1,FALSE)))</f>
        <v>2.3210955900247425</v>
      </c>
      <c r="W15" s="641">
        <f t="shared" si="13"/>
        <v>26112.325387778354</v>
      </c>
      <c r="X15" s="642">
        <f t="shared" si="11"/>
        <v>0.6467697226446979</v>
      </c>
      <c r="Z15" s="1371">
        <f t="shared" si="4"/>
        <v>33293.700000000004</v>
      </c>
      <c r="AA15" s="1371">
        <f t="shared" si="5"/>
        <v>30798.98242368178</v>
      </c>
      <c r="AB15" s="1371">
        <f>IF(L15=0,0,(HLOOKUP(F15,'2012-2013 CE W T&amp;D No ConsCredi'!$C$6:$P$36,D15+1,FALSE)))</f>
        <v>2.1100869000224938</v>
      </c>
      <c r="AC15" s="1371">
        <f t="shared" si="14"/>
        <v>23738.477625253054</v>
      </c>
      <c r="AD15" s="642">
        <f t="shared" si="12"/>
        <v>0.77075525738799078</v>
      </c>
      <c r="AE15" s="1332"/>
      <c r="AF15" s="1332"/>
      <c r="AG15" s="1332"/>
      <c r="AH15" s="1332"/>
      <c r="AI15" s="1332"/>
      <c r="AJ15" s="1332"/>
      <c r="AK15" s="1332"/>
      <c r="AL15" s="1332"/>
      <c r="AM15" s="1332"/>
      <c r="AN15" s="1332"/>
      <c r="AO15" s="1332"/>
      <c r="AP15" s="1332"/>
      <c r="AQ15" s="1332"/>
      <c r="AR15" s="1332"/>
      <c r="AS15" s="1332"/>
      <c r="AT15" s="1332"/>
      <c r="AU15" s="1332"/>
      <c r="AV15" s="1332"/>
      <c r="AW15" s="1332"/>
      <c r="AX15" s="1332"/>
      <c r="AY15" s="1332"/>
      <c r="AZ15" s="1332"/>
      <c r="BA15" s="1332"/>
      <c r="BB15" s="1332"/>
      <c r="BC15" s="1332"/>
      <c r="BD15" s="1332"/>
      <c r="BE15" s="1332"/>
      <c r="BF15" s="1332"/>
      <c r="BG15" s="1332"/>
      <c r="BH15" s="1332"/>
      <c r="BI15" s="1332"/>
      <c r="BJ15" s="1332"/>
      <c r="BK15" s="1332"/>
      <c r="BL15" s="1332"/>
      <c r="BM15" s="1332"/>
      <c r="BN15" s="1332"/>
      <c r="BO15" s="1332"/>
      <c r="BP15" s="1332"/>
      <c r="BQ15" s="1332"/>
      <c r="BR15" s="1332"/>
      <c r="BS15" s="1332"/>
      <c r="BT15" s="1332"/>
      <c r="BU15" s="1332"/>
      <c r="BV15" s="1332"/>
      <c r="BW15" s="1332"/>
      <c r="BX15" s="1332"/>
      <c r="BY15" s="1332"/>
      <c r="BZ15" s="1332"/>
      <c r="CA15" s="1332"/>
      <c r="CB15" s="1332"/>
      <c r="CC15" s="1332"/>
      <c r="CD15" s="1332"/>
      <c r="CE15" s="1332"/>
      <c r="CF15" s="1332"/>
      <c r="CG15" s="1332"/>
      <c r="CH15" s="1332"/>
      <c r="CI15" s="1332"/>
      <c r="CJ15" s="1332"/>
      <c r="CK15" s="1332"/>
      <c r="CL15" s="1332"/>
      <c r="CM15" s="1332"/>
      <c r="CN15" s="1332"/>
      <c r="CO15" s="1332"/>
      <c r="CP15" s="1332"/>
      <c r="CQ15" s="1332"/>
      <c r="CR15" s="1332"/>
      <c r="CS15" s="1332"/>
      <c r="CT15" s="1332"/>
      <c r="CU15" s="1332"/>
      <c r="CV15" s="1332"/>
      <c r="CW15" s="1332"/>
      <c r="CX15" s="1332"/>
      <c r="CY15" s="1332"/>
      <c r="CZ15" s="1332"/>
      <c r="DA15" s="1332"/>
      <c r="DB15" s="1332"/>
      <c r="DC15" s="1332"/>
      <c r="DD15" s="1332"/>
      <c r="DE15" s="1332"/>
      <c r="DF15" s="1332"/>
      <c r="DG15" s="1332"/>
      <c r="DH15" s="1332"/>
      <c r="DI15" s="1332"/>
      <c r="DJ15" s="1332"/>
      <c r="DK15" s="1332"/>
      <c r="DL15" s="1332"/>
      <c r="DM15" s="1332"/>
      <c r="DN15" s="1332"/>
      <c r="DO15" s="1332"/>
      <c r="DP15" s="1332"/>
      <c r="DQ15" s="1332"/>
      <c r="DR15" s="1332"/>
      <c r="DS15" s="1332"/>
      <c r="DT15" s="1332"/>
      <c r="DU15" s="1332"/>
      <c r="DV15" s="1332"/>
      <c r="DW15" s="1332"/>
      <c r="DX15" s="1332"/>
      <c r="DY15" s="1332"/>
      <c r="DZ15" s="1332"/>
      <c r="EA15" s="1332"/>
      <c r="EB15" s="1332"/>
      <c r="EC15" s="1332"/>
      <c r="ED15" s="1332"/>
      <c r="EE15" s="1332"/>
      <c r="EF15" s="1332"/>
      <c r="EG15" s="1332"/>
      <c r="EH15" s="1332"/>
      <c r="EI15" s="1332"/>
      <c r="EJ15" s="1332"/>
      <c r="EK15" s="1332"/>
      <c r="EL15" s="1332"/>
      <c r="EM15" s="1332"/>
      <c r="EN15" s="1332"/>
      <c r="EO15" s="1332"/>
      <c r="EP15" s="1332"/>
      <c r="EQ15" s="1332"/>
      <c r="ER15" s="1332"/>
      <c r="ES15" s="1332"/>
      <c r="ET15" s="1332"/>
      <c r="EU15" s="1332"/>
      <c r="EV15" s="1332"/>
      <c r="EW15" s="1332"/>
      <c r="EX15" s="1332"/>
      <c r="EY15" s="1332"/>
      <c r="EZ15" s="1332"/>
      <c r="FA15" s="1332"/>
      <c r="FB15" s="1332"/>
      <c r="FC15" s="1332"/>
      <c r="FD15" s="1332"/>
      <c r="FE15" s="1332"/>
      <c r="FF15" s="1332"/>
      <c r="FG15" s="1332"/>
      <c r="FH15" s="1332"/>
      <c r="FI15" s="1332"/>
      <c r="FJ15" s="1332"/>
      <c r="FK15" s="1332"/>
      <c r="FL15" s="1332"/>
      <c r="FM15" s="1332"/>
      <c r="FN15" s="1332"/>
      <c r="FO15" s="1332"/>
      <c r="FP15" s="1332"/>
      <c r="FQ15" s="1332"/>
      <c r="FR15" s="1332"/>
      <c r="FS15" s="1332"/>
      <c r="FT15" s="1332"/>
      <c r="FU15" s="1332"/>
      <c r="FV15" s="1332"/>
      <c r="FW15" s="1332"/>
      <c r="FX15" s="1332"/>
      <c r="FY15" s="1332"/>
      <c r="FZ15" s="1332"/>
      <c r="GA15" s="1332"/>
      <c r="GB15" s="1332"/>
      <c r="GC15" s="1332"/>
      <c r="GD15" s="1332"/>
      <c r="GE15" s="1332"/>
      <c r="GF15" s="1332"/>
      <c r="GG15" s="1332"/>
      <c r="GH15" s="1332"/>
      <c r="GI15" s="1332"/>
      <c r="GJ15" s="1332"/>
      <c r="GK15" s="1332"/>
      <c r="GL15" s="1332"/>
      <c r="GM15" s="1332"/>
      <c r="GN15" s="1332"/>
      <c r="GO15" s="1332"/>
      <c r="GP15" s="1332"/>
      <c r="GQ15" s="1332"/>
      <c r="GR15" s="1332"/>
      <c r="GS15" s="1332"/>
      <c r="GT15" s="1332"/>
      <c r="GU15" s="1332"/>
      <c r="GV15" s="1332"/>
      <c r="GW15" s="1332"/>
      <c r="GX15" s="1332"/>
      <c r="GY15" s="1332"/>
      <c r="GZ15" s="1332"/>
      <c r="HA15" s="1332"/>
      <c r="HB15" s="1332"/>
      <c r="HC15" s="1332"/>
      <c r="HD15" s="1332"/>
      <c r="HE15" s="1332"/>
      <c r="HF15" s="1332"/>
      <c r="HG15" s="1332"/>
      <c r="HH15" s="1332"/>
      <c r="HI15" s="1332"/>
      <c r="HJ15" s="1332"/>
      <c r="HK15" s="1332"/>
      <c r="HL15" s="1332"/>
      <c r="HM15" s="1332"/>
      <c r="HN15" s="1332"/>
      <c r="HO15" s="1332"/>
      <c r="HP15" s="1332"/>
      <c r="HQ15" s="1332"/>
      <c r="HR15" s="1332"/>
      <c r="HS15" s="1332"/>
      <c r="HT15" s="1332"/>
      <c r="HU15" s="1332"/>
      <c r="HV15" s="1332"/>
      <c r="HW15" s="1332"/>
      <c r="HX15" s="1332"/>
      <c r="HY15" s="1332"/>
      <c r="HZ15" s="1332"/>
      <c r="IA15" s="1332"/>
      <c r="IB15" s="1332"/>
      <c r="IC15" s="1332"/>
      <c r="ID15" s="1332"/>
      <c r="IE15" s="1332"/>
      <c r="IF15" s="1332"/>
      <c r="IG15" s="1332"/>
      <c r="IH15" s="1332"/>
      <c r="II15" s="1332"/>
      <c r="IJ15" s="1332"/>
      <c r="IK15" s="1332"/>
      <c r="IL15" s="1332"/>
      <c r="IM15" s="1332"/>
      <c r="IN15" s="1332"/>
      <c r="IO15" s="1332"/>
      <c r="IP15" s="1332"/>
      <c r="IQ15" s="1332"/>
      <c r="IR15" s="1332"/>
      <c r="IS15" s="1332"/>
      <c r="IT15" s="1332"/>
      <c r="IU15" s="1332"/>
      <c r="IV15" s="1332"/>
      <c r="IW15" s="1332"/>
      <c r="IX15" s="1332"/>
      <c r="IY15" s="1332"/>
      <c r="IZ15" s="1332"/>
      <c r="JA15" s="1332"/>
      <c r="JB15" s="1332"/>
      <c r="JC15" s="1332"/>
      <c r="JD15" s="1332"/>
      <c r="JE15" s="1332"/>
      <c r="JF15" s="1332"/>
      <c r="JG15" s="1332"/>
      <c r="JH15" s="1332"/>
      <c r="JI15" s="1332"/>
      <c r="JJ15" s="1332"/>
      <c r="JK15" s="1332"/>
      <c r="JL15" s="1332"/>
      <c r="JM15" s="1332"/>
      <c r="JN15" s="1332"/>
      <c r="JO15" s="1332"/>
      <c r="JP15" s="1332"/>
      <c r="JQ15" s="1332"/>
      <c r="JR15" s="1332"/>
      <c r="JS15" s="1332"/>
      <c r="JT15" s="1332"/>
      <c r="JU15" s="1332"/>
      <c r="JV15" s="1332"/>
      <c r="JW15" s="1332"/>
      <c r="JX15" s="1332"/>
      <c r="JY15" s="1332"/>
      <c r="JZ15" s="1332"/>
      <c r="KA15" s="1332"/>
      <c r="KB15" s="1332"/>
      <c r="KC15" s="1332"/>
      <c r="KD15" s="1332"/>
      <c r="KE15" s="1332"/>
      <c r="KF15" s="1332"/>
      <c r="KG15" s="1332"/>
      <c r="KH15" s="1332"/>
      <c r="KI15" s="1332"/>
      <c r="KJ15" s="1332"/>
      <c r="KK15" s="1332"/>
      <c r="KL15" s="1332"/>
      <c r="KM15" s="1332"/>
      <c r="KN15" s="1332"/>
      <c r="KO15" s="1332"/>
      <c r="KP15" s="1332"/>
      <c r="KQ15" s="1332"/>
      <c r="KR15" s="1332"/>
      <c r="KS15" s="1332"/>
      <c r="KT15" s="1332"/>
      <c r="KU15" s="1332"/>
      <c r="KV15" s="1332"/>
      <c r="KW15" s="1332"/>
      <c r="KX15" s="1332"/>
      <c r="KY15" s="1332"/>
      <c r="KZ15" s="1332"/>
      <c r="LA15" s="1332"/>
      <c r="LB15" s="1332"/>
      <c r="LC15" s="1332"/>
      <c r="LD15" s="1332"/>
      <c r="LE15" s="1332"/>
      <c r="LF15" s="1332"/>
      <c r="LG15" s="1332"/>
      <c r="LH15" s="1332"/>
      <c r="LI15" s="1332"/>
      <c r="LJ15" s="1332"/>
      <c r="LK15" s="1332"/>
      <c r="LL15" s="1332"/>
      <c r="LM15" s="1332"/>
      <c r="LN15" s="1332"/>
      <c r="LO15" s="1332"/>
      <c r="LP15" s="1332"/>
      <c r="LQ15" s="1332"/>
      <c r="LR15" s="1332"/>
      <c r="LS15" s="1332"/>
      <c r="LT15" s="1332"/>
      <c r="LU15" s="1332"/>
      <c r="LV15" s="1332"/>
      <c r="LW15" s="1332"/>
      <c r="LX15" s="1332"/>
      <c r="LY15" s="1332"/>
      <c r="LZ15" s="1332"/>
      <c r="MA15" s="1332"/>
      <c r="MB15" s="1332"/>
      <c r="MC15" s="1332"/>
      <c r="MD15" s="1332"/>
      <c r="ME15" s="1332"/>
      <c r="MF15" s="1332"/>
      <c r="MG15" s="1332"/>
      <c r="MH15" s="1332"/>
      <c r="MI15" s="1332"/>
      <c r="MJ15" s="1332"/>
      <c r="MK15" s="1332"/>
      <c r="ML15" s="1332"/>
      <c r="MM15" s="1332"/>
      <c r="MN15" s="1332"/>
      <c r="MO15" s="1332"/>
      <c r="MP15" s="1332"/>
      <c r="MQ15" s="1332"/>
      <c r="MR15" s="1332"/>
      <c r="MS15" s="1332"/>
      <c r="MT15" s="1332"/>
      <c r="MU15" s="1332"/>
      <c r="MV15" s="1332"/>
      <c r="MW15" s="1332"/>
      <c r="MX15" s="1332"/>
      <c r="MY15" s="1332"/>
      <c r="MZ15" s="1332"/>
      <c r="NA15" s="1332"/>
      <c r="NB15" s="1332"/>
      <c r="NC15" s="1332"/>
      <c r="ND15" s="1332"/>
      <c r="NE15" s="1332"/>
      <c r="NF15" s="1332"/>
      <c r="NG15" s="1332"/>
      <c r="NH15" s="1332"/>
      <c r="NI15" s="1332"/>
      <c r="NJ15" s="1332"/>
      <c r="NK15" s="1332"/>
      <c r="NL15" s="1332"/>
      <c r="NM15" s="1332"/>
      <c r="NN15" s="1332"/>
      <c r="NO15" s="1332"/>
      <c r="NP15" s="1332"/>
      <c r="NQ15" s="1332"/>
      <c r="NR15" s="1332"/>
      <c r="NS15" s="1332"/>
      <c r="NT15" s="1332"/>
      <c r="NU15" s="1332"/>
      <c r="NV15" s="1332"/>
      <c r="NW15" s="1332"/>
      <c r="NX15" s="1332"/>
      <c r="NY15" s="1332"/>
      <c r="NZ15" s="1332"/>
      <c r="OA15" s="1332"/>
      <c r="OB15" s="1332"/>
      <c r="OC15" s="1332"/>
      <c r="OD15" s="1332"/>
      <c r="OE15" s="1332"/>
      <c r="OF15" s="1332"/>
      <c r="OG15" s="1332"/>
      <c r="OH15" s="1332"/>
      <c r="OI15" s="1332"/>
      <c r="OJ15" s="1332"/>
      <c r="OK15" s="1332"/>
      <c r="OL15" s="1332"/>
      <c r="OM15" s="1332"/>
      <c r="ON15" s="1332"/>
      <c r="OO15" s="1332"/>
      <c r="OP15" s="1332"/>
      <c r="OQ15" s="1332"/>
      <c r="OR15" s="1332"/>
      <c r="OS15" s="1332"/>
      <c r="OT15" s="1332"/>
      <c r="OU15" s="1332"/>
      <c r="OV15" s="1332"/>
      <c r="OW15" s="1332"/>
      <c r="OX15" s="1332"/>
      <c r="OY15" s="1332"/>
      <c r="OZ15" s="1332"/>
      <c r="PA15" s="1332"/>
      <c r="PB15" s="1332"/>
      <c r="PC15" s="1332"/>
      <c r="PD15" s="1332"/>
      <c r="PE15" s="1332"/>
      <c r="PF15" s="1332"/>
      <c r="PG15" s="1332"/>
      <c r="PH15" s="1332"/>
      <c r="PI15" s="1332"/>
      <c r="PJ15" s="1332"/>
      <c r="PK15" s="1332"/>
      <c r="PL15" s="1332"/>
      <c r="PM15" s="1332"/>
      <c r="PN15" s="1332"/>
      <c r="PO15" s="1332"/>
      <c r="PP15" s="1332"/>
      <c r="PQ15" s="1332"/>
      <c r="PR15" s="1332"/>
      <c r="PS15" s="1332"/>
      <c r="PT15" s="1332"/>
      <c r="PU15" s="1332"/>
      <c r="PV15" s="1332"/>
      <c r="PW15" s="1332"/>
      <c r="PX15" s="1332"/>
      <c r="PY15" s="1332"/>
      <c r="PZ15" s="1332"/>
      <c r="QA15" s="1332"/>
      <c r="QB15" s="1332"/>
      <c r="QC15" s="1332"/>
      <c r="QD15" s="1332"/>
      <c r="QE15" s="1332"/>
      <c r="QF15" s="1332"/>
      <c r="QG15" s="1332"/>
      <c r="QH15" s="1332"/>
      <c r="QI15" s="1332"/>
      <c r="QJ15" s="1332"/>
      <c r="QK15" s="1332"/>
      <c r="QL15" s="1332"/>
      <c r="QM15" s="1332"/>
      <c r="QN15" s="1332"/>
      <c r="QO15" s="1332"/>
      <c r="QP15" s="1332"/>
      <c r="QQ15" s="1332"/>
      <c r="QR15" s="1332"/>
      <c r="QS15" s="1332"/>
      <c r="QT15" s="1332"/>
      <c r="QU15" s="1332"/>
      <c r="QV15" s="1332"/>
      <c r="QW15" s="1332"/>
      <c r="QX15" s="1332"/>
      <c r="QY15" s="1332"/>
      <c r="QZ15" s="1332"/>
      <c r="RA15" s="1332"/>
      <c r="RB15" s="1332"/>
      <c r="RC15" s="1332"/>
      <c r="RD15" s="1332"/>
      <c r="RE15" s="1332"/>
      <c r="RF15" s="1332"/>
      <c r="RG15" s="1332"/>
      <c r="RH15" s="1332"/>
      <c r="RI15" s="1332"/>
      <c r="RJ15" s="1332"/>
      <c r="RK15" s="1332"/>
      <c r="RL15" s="1332"/>
      <c r="RM15" s="1332"/>
      <c r="RN15" s="1332"/>
      <c r="RO15" s="1332"/>
      <c r="RP15" s="1332"/>
      <c r="RQ15" s="1332"/>
      <c r="RR15" s="1332"/>
      <c r="RS15" s="1332"/>
      <c r="RT15" s="1332"/>
      <c r="RU15" s="1332"/>
      <c r="RV15" s="1332"/>
      <c r="RW15" s="1332"/>
      <c r="RX15" s="1332"/>
      <c r="RY15" s="1332"/>
      <c r="RZ15" s="1332"/>
      <c r="SA15" s="1332"/>
      <c r="SB15" s="1332"/>
      <c r="SC15" s="1332"/>
      <c r="SD15" s="1332"/>
      <c r="SE15" s="1332"/>
      <c r="SF15" s="1332"/>
      <c r="SG15" s="1332"/>
      <c r="SH15" s="1332"/>
      <c r="SI15" s="1332"/>
      <c r="SJ15" s="1332"/>
      <c r="SK15" s="1332"/>
      <c r="SL15" s="1332"/>
      <c r="SM15" s="1332"/>
      <c r="SN15" s="1332"/>
      <c r="SO15" s="1332"/>
      <c r="SP15" s="1332"/>
      <c r="SQ15" s="1332"/>
      <c r="SR15" s="1332"/>
      <c r="SS15" s="1332"/>
      <c r="ST15" s="1332"/>
      <c r="SU15" s="1332"/>
      <c r="SV15" s="1332"/>
      <c r="SW15" s="1332"/>
      <c r="SX15" s="1332"/>
      <c r="SY15" s="1332"/>
      <c r="SZ15" s="1332"/>
      <c r="TA15" s="1332"/>
      <c r="TB15" s="1332"/>
      <c r="TC15" s="1332"/>
      <c r="TD15" s="1332"/>
      <c r="TE15" s="1332"/>
      <c r="TF15" s="1332"/>
      <c r="TG15" s="1332"/>
      <c r="TH15" s="1332"/>
      <c r="TI15" s="1332"/>
      <c r="TJ15" s="1332"/>
      <c r="TK15" s="1332"/>
      <c r="TL15" s="1332"/>
      <c r="TM15" s="1332"/>
      <c r="TN15" s="1332"/>
      <c r="TO15" s="1332"/>
      <c r="TP15" s="1332"/>
      <c r="TQ15" s="1332"/>
      <c r="TR15" s="1332"/>
      <c r="TS15" s="1332"/>
      <c r="TT15" s="1332"/>
      <c r="TU15" s="1332"/>
      <c r="TV15" s="1332"/>
      <c r="TW15" s="1332"/>
      <c r="TX15" s="1332"/>
      <c r="TY15" s="1332"/>
      <c r="TZ15" s="1332"/>
      <c r="UA15" s="1332"/>
      <c r="UB15" s="1332"/>
      <c r="UC15" s="1332"/>
      <c r="UD15" s="1332"/>
      <c r="UE15" s="1332"/>
      <c r="UF15" s="1332"/>
      <c r="UG15" s="1332"/>
      <c r="UH15" s="1332"/>
      <c r="UI15" s="1332"/>
      <c r="UJ15" s="1332"/>
      <c r="UK15" s="1332"/>
      <c r="UL15" s="1332"/>
      <c r="UM15" s="1332"/>
      <c r="UN15" s="1332"/>
      <c r="UO15" s="1332"/>
      <c r="UP15" s="1332"/>
      <c r="UQ15" s="1332"/>
      <c r="UR15" s="1332"/>
      <c r="US15" s="1332"/>
      <c r="UT15" s="1332"/>
      <c r="UU15" s="1332"/>
      <c r="UV15" s="1332"/>
      <c r="UW15" s="1332"/>
      <c r="UX15" s="1332"/>
      <c r="UY15" s="1332"/>
      <c r="UZ15" s="1332"/>
      <c r="VA15" s="1332"/>
      <c r="VB15" s="1332"/>
      <c r="VC15" s="1332"/>
      <c r="VD15" s="1332"/>
      <c r="VE15" s="1332"/>
      <c r="VF15" s="1332"/>
      <c r="VG15" s="1332"/>
      <c r="VH15" s="1332"/>
      <c r="VI15" s="1332"/>
      <c r="VJ15" s="1332"/>
      <c r="VK15" s="1332"/>
      <c r="VL15" s="1332"/>
      <c r="VM15" s="1332"/>
      <c r="VN15" s="1332"/>
      <c r="VO15" s="1332"/>
      <c r="VP15" s="1332"/>
      <c r="VQ15" s="1332"/>
      <c r="VR15" s="1332"/>
      <c r="VS15" s="1332"/>
      <c r="VT15" s="1332"/>
      <c r="VU15" s="1332"/>
      <c r="VV15" s="1332"/>
      <c r="VW15" s="1332"/>
      <c r="VX15" s="1332"/>
      <c r="VY15" s="1332"/>
      <c r="VZ15" s="1332"/>
      <c r="WA15" s="1332"/>
      <c r="WB15" s="1332"/>
      <c r="WC15" s="1332"/>
      <c r="WD15" s="1332"/>
      <c r="WE15" s="1332"/>
      <c r="WF15" s="1332"/>
      <c r="WG15" s="1332"/>
      <c r="WH15" s="1332"/>
      <c r="WI15" s="1332"/>
      <c r="WJ15" s="1332"/>
      <c r="WK15" s="1332"/>
      <c r="WL15" s="1332"/>
      <c r="WM15" s="1332"/>
      <c r="WN15" s="1332"/>
      <c r="WO15" s="1332"/>
      <c r="WP15" s="1332"/>
      <c r="WQ15" s="1332"/>
      <c r="WR15" s="1332"/>
      <c r="WS15" s="1332"/>
      <c r="WT15" s="1332"/>
      <c r="WU15" s="1332"/>
      <c r="WV15" s="1332"/>
      <c r="WW15" s="1332"/>
      <c r="WX15" s="1332"/>
      <c r="WY15" s="1332"/>
      <c r="WZ15" s="1332"/>
      <c r="XA15" s="1332"/>
      <c r="XB15" s="1332"/>
      <c r="XC15" s="1332"/>
      <c r="XD15" s="1332"/>
      <c r="XE15" s="1332"/>
      <c r="XF15" s="1332"/>
      <c r="XG15" s="1332"/>
      <c r="XH15" s="1332"/>
      <c r="XI15" s="1332"/>
      <c r="XJ15" s="1332"/>
      <c r="XK15" s="1332"/>
      <c r="XL15" s="1332"/>
      <c r="XM15" s="1332"/>
      <c r="XN15" s="1332"/>
      <c r="XO15" s="1332"/>
      <c r="XP15" s="1332"/>
      <c r="XQ15" s="1332"/>
      <c r="XR15" s="1332"/>
      <c r="XS15" s="1332"/>
      <c r="XT15" s="1332"/>
      <c r="XU15" s="1332"/>
      <c r="XV15" s="1332"/>
      <c r="XW15" s="1332"/>
      <c r="XX15" s="1332"/>
      <c r="XY15" s="1332"/>
      <c r="XZ15" s="1332"/>
      <c r="YA15" s="1332"/>
      <c r="YB15" s="1332"/>
      <c r="YC15" s="1332"/>
      <c r="YD15" s="1332"/>
      <c r="YE15" s="1332"/>
      <c r="YF15" s="1332"/>
      <c r="YG15" s="1332"/>
      <c r="YH15" s="1332"/>
      <c r="YI15" s="1332"/>
      <c r="YJ15" s="1332"/>
      <c r="YK15" s="1332"/>
      <c r="YL15" s="1332"/>
      <c r="YM15" s="1332"/>
      <c r="YN15" s="1332"/>
      <c r="YO15" s="1332"/>
      <c r="YP15" s="1332"/>
      <c r="YQ15" s="1332"/>
      <c r="YR15" s="1332"/>
      <c r="YS15" s="1332"/>
      <c r="YT15" s="1332"/>
      <c r="YU15" s="1332"/>
      <c r="YV15" s="1332"/>
      <c r="YW15" s="1332"/>
      <c r="YX15" s="1332"/>
      <c r="YY15" s="1332"/>
      <c r="YZ15" s="1332"/>
      <c r="ZA15" s="1332"/>
      <c r="ZB15" s="1332"/>
      <c r="ZC15" s="1332"/>
      <c r="ZD15" s="1332"/>
      <c r="ZE15" s="1332"/>
      <c r="ZF15" s="1332"/>
      <c r="ZG15" s="1332"/>
      <c r="ZH15" s="1332"/>
      <c r="ZI15" s="1332"/>
      <c r="ZJ15" s="1332"/>
      <c r="ZK15" s="1332"/>
      <c r="ZL15" s="1332"/>
      <c r="ZM15" s="1332"/>
      <c r="ZN15" s="1332"/>
      <c r="ZO15" s="1332"/>
      <c r="ZP15" s="1332"/>
      <c r="ZQ15" s="1332"/>
      <c r="ZR15" s="1332"/>
      <c r="ZS15" s="1332"/>
      <c r="ZT15" s="1332"/>
      <c r="ZU15" s="1332"/>
      <c r="ZV15" s="1332"/>
      <c r="ZW15" s="1332"/>
      <c r="ZX15" s="1332"/>
      <c r="ZY15" s="645"/>
    </row>
    <row r="16" spans="1:701" s="643" customFormat="1">
      <c r="A16" s="645"/>
      <c r="B16" s="635" t="s">
        <v>56</v>
      </c>
      <c r="C16" s="1186" t="s">
        <v>459</v>
      </c>
      <c r="D16" s="1187">
        <v>30</v>
      </c>
      <c r="E16" s="604">
        <f t="shared" si="0"/>
        <v>0.34784642309941211</v>
      </c>
      <c r="F16" s="1181" t="s">
        <v>0</v>
      </c>
      <c r="G16" s="1188">
        <v>10020</v>
      </c>
      <c r="H16" s="1187">
        <v>1.39</v>
      </c>
      <c r="I16" s="1189">
        <v>2.21</v>
      </c>
      <c r="J16" s="1190">
        <v>2.21</v>
      </c>
      <c r="K16" s="1176">
        <f t="shared" si="1"/>
        <v>0</v>
      </c>
      <c r="L16" s="640">
        <f t="shared" si="6"/>
        <v>13927.8</v>
      </c>
      <c r="M16" s="639">
        <v>9304.992839999999</v>
      </c>
      <c r="N16" s="639">
        <f t="shared" si="7"/>
        <v>22144.2</v>
      </c>
      <c r="O16" s="639">
        <f t="shared" si="8"/>
        <v>0</v>
      </c>
      <c r="P16" s="639">
        <f t="shared" si="9"/>
        <v>22144.2</v>
      </c>
      <c r="Q16" s="639"/>
      <c r="R16" s="639">
        <f t="shared" si="2"/>
        <v>31449.19284</v>
      </c>
      <c r="S16" s="1191"/>
      <c r="T16" s="639">
        <f t="shared" si="10"/>
        <v>29092.685328399632</v>
      </c>
      <c r="U16" s="639">
        <f t="shared" si="3"/>
        <v>0</v>
      </c>
      <c r="V16" s="641">
        <f>IF(L16=0,0,(HLOOKUP(F16,'2012-2013 CE W T&amp;D &amp; ConsCredit'!$C$6:$P$36,D16+1,FALSE)))</f>
        <v>2.57679265504916</v>
      </c>
      <c r="W16" s="641">
        <f t="shared" si="13"/>
        <v>35889.052740993691</v>
      </c>
      <c r="X16" s="642">
        <f t="shared" si="11"/>
        <v>1.2336108659574163</v>
      </c>
      <c r="Z16" s="1371">
        <f t="shared" si="4"/>
        <v>31449.19284</v>
      </c>
      <c r="AA16" s="1371">
        <f t="shared" si="5"/>
        <v>29092.685328399632</v>
      </c>
      <c r="AB16" s="1371">
        <f>IF(L16=0,0,(HLOOKUP(F16,'2012-2013 CE W T&amp;D No ConsCredi'!$C$6:$P$36,D16+1,FALSE)))</f>
        <v>2.3425387773174182</v>
      </c>
      <c r="AC16" s="1371">
        <f t="shared" si="14"/>
        <v>32626.411582721536</v>
      </c>
      <c r="AD16" s="642">
        <f t="shared" si="12"/>
        <v>1.1214644235976512</v>
      </c>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D16" s="1332"/>
      <c r="BE16" s="1332"/>
      <c r="BF16" s="1332"/>
      <c r="BG16" s="1332"/>
      <c r="BH16" s="1332"/>
      <c r="BI16" s="1332"/>
      <c r="BJ16" s="1332"/>
      <c r="BK16" s="1332"/>
      <c r="BL16" s="1332"/>
      <c r="BM16" s="1332"/>
      <c r="BN16" s="1332"/>
      <c r="BO16" s="1332"/>
      <c r="BP16" s="1332"/>
      <c r="BQ16" s="1332"/>
      <c r="BR16" s="1332"/>
      <c r="BS16" s="1332"/>
      <c r="BT16" s="1332"/>
      <c r="BU16" s="1332"/>
      <c r="BV16" s="1332"/>
      <c r="BW16" s="1332"/>
      <c r="BX16" s="1332"/>
      <c r="BY16" s="1332"/>
      <c r="BZ16" s="1332"/>
      <c r="CA16" s="1332"/>
      <c r="CB16" s="1332"/>
      <c r="CC16" s="1332"/>
      <c r="CD16" s="1332"/>
      <c r="CE16" s="1332"/>
      <c r="CF16" s="1332"/>
      <c r="CG16" s="1332"/>
      <c r="CH16" s="1332"/>
      <c r="CI16" s="1332"/>
      <c r="CJ16" s="1332"/>
      <c r="CK16" s="1332"/>
      <c r="CL16" s="1332"/>
      <c r="CM16" s="1332"/>
      <c r="CN16" s="1332"/>
      <c r="CO16" s="1332"/>
      <c r="CP16" s="1332"/>
      <c r="CQ16" s="1332"/>
      <c r="CR16" s="1332"/>
      <c r="CS16" s="1332"/>
      <c r="CT16" s="1332"/>
      <c r="CU16" s="1332"/>
      <c r="CV16" s="1332"/>
      <c r="CW16" s="1332"/>
      <c r="CX16" s="1332"/>
      <c r="CY16" s="1332"/>
      <c r="CZ16" s="1332"/>
      <c r="DA16" s="1332"/>
      <c r="DB16" s="1332"/>
      <c r="DC16" s="1332"/>
      <c r="DD16" s="1332"/>
      <c r="DE16" s="1332"/>
      <c r="DF16" s="1332"/>
      <c r="DG16" s="1332"/>
      <c r="DH16" s="1332"/>
      <c r="DI16" s="1332"/>
      <c r="DJ16" s="1332"/>
      <c r="DK16" s="1332"/>
      <c r="DL16" s="1332"/>
      <c r="DM16" s="1332"/>
      <c r="DN16" s="1332"/>
      <c r="DO16" s="1332"/>
      <c r="DP16" s="1332"/>
      <c r="DQ16" s="1332"/>
      <c r="DR16" s="1332"/>
      <c r="DS16" s="1332"/>
      <c r="DT16" s="1332"/>
      <c r="DU16" s="1332"/>
      <c r="DV16" s="1332"/>
      <c r="DW16" s="1332"/>
      <c r="DX16" s="1332"/>
      <c r="DY16" s="1332"/>
      <c r="DZ16" s="1332"/>
      <c r="EA16" s="1332"/>
      <c r="EB16" s="1332"/>
      <c r="EC16" s="1332"/>
      <c r="ED16" s="1332"/>
      <c r="EE16" s="1332"/>
      <c r="EF16" s="1332"/>
      <c r="EG16" s="1332"/>
      <c r="EH16" s="1332"/>
      <c r="EI16" s="1332"/>
      <c r="EJ16" s="1332"/>
      <c r="EK16" s="1332"/>
      <c r="EL16" s="1332"/>
      <c r="EM16" s="1332"/>
      <c r="EN16" s="1332"/>
      <c r="EO16" s="1332"/>
      <c r="EP16" s="1332"/>
      <c r="EQ16" s="1332"/>
      <c r="ER16" s="1332"/>
      <c r="ES16" s="1332"/>
      <c r="ET16" s="1332"/>
      <c r="EU16" s="1332"/>
      <c r="EV16" s="1332"/>
      <c r="EW16" s="1332"/>
      <c r="EX16" s="1332"/>
      <c r="EY16" s="1332"/>
      <c r="EZ16" s="1332"/>
      <c r="FA16" s="1332"/>
      <c r="FB16" s="1332"/>
      <c r="FC16" s="1332"/>
      <c r="FD16" s="1332"/>
      <c r="FE16" s="1332"/>
      <c r="FF16" s="1332"/>
      <c r="FG16" s="1332"/>
      <c r="FH16" s="1332"/>
      <c r="FI16" s="1332"/>
      <c r="FJ16" s="1332"/>
      <c r="FK16" s="1332"/>
      <c r="FL16" s="1332"/>
      <c r="FM16" s="1332"/>
      <c r="FN16" s="1332"/>
      <c r="FO16" s="1332"/>
      <c r="FP16" s="1332"/>
      <c r="FQ16" s="1332"/>
      <c r="FR16" s="1332"/>
      <c r="FS16" s="1332"/>
      <c r="FT16" s="1332"/>
      <c r="FU16" s="1332"/>
      <c r="FV16" s="1332"/>
      <c r="FW16" s="1332"/>
      <c r="FX16" s="1332"/>
      <c r="FY16" s="1332"/>
      <c r="FZ16" s="1332"/>
      <c r="GA16" s="1332"/>
      <c r="GB16" s="1332"/>
      <c r="GC16" s="1332"/>
      <c r="GD16" s="1332"/>
      <c r="GE16" s="1332"/>
      <c r="GF16" s="1332"/>
      <c r="GG16" s="1332"/>
      <c r="GH16" s="1332"/>
      <c r="GI16" s="1332"/>
      <c r="GJ16" s="1332"/>
      <c r="GK16" s="1332"/>
      <c r="GL16" s="1332"/>
      <c r="GM16" s="1332"/>
      <c r="GN16" s="1332"/>
      <c r="GO16" s="1332"/>
      <c r="GP16" s="1332"/>
      <c r="GQ16" s="1332"/>
      <c r="GR16" s="1332"/>
      <c r="GS16" s="1332"/>
      <c r="GT16" s="1332"/>
      <c r="GU16" s="1332"/>
      <c r="GV16" s="1332"/>
      <c r="GW16" s="1332"/>
      <c r="GX16" s="1332"/>
      <c r="GY16" s="1332"/>
      <c r="GZ16" s="1332"/>
      <c r="HA16" s="1332"/>
      <c r="HB16" s="1332"/>
      <c r="HC16" s="1332"/>
      <c r="HD16" s="1332"/>
      <c r="HE16" s="1332"/>
      <c r="HF16" s="1332"/>
      <c r="HG16" s="1332"/>
      <c r="HH16" s="1332"/>
      <c r="HI16" s="1332"/>
      <c r="HJ16" s="1332"/>
      <c r="HK16" s="1332"/>
      <c r="HL16" s="1332"/>
      <c r="HM16" s="1332"/>
      <c r="HN16" s="1332"/>
      <c r="HO16" s="1332"/>
      <c r="HP16" s="1332"/>
      <c r="HQ16" s="1332"/>
      <c r="HR16" s="1332"/>
      <c r="HS16" s="1332"/>
      <c r="HT16" s="1332"/>
      <c r="HU16" s="1332"/>
      <c r="HV16" s="1332"/>
      <c r="HW16" s="1332"/>
      <c r="HX16" s="1332"/>
      <c r="HY16" s="1332"/>
      <c r="HZ16" s="1332"/>
      <c r="IA16" s="1332"/>
      <c r="IB16" s="1332"/>
      <c r="IC16" s="1332"/>
      <c r="ID16" s="1332"/>
      <c r="IE16" s="1332"/>
      <c r="IF16" s="1332"/>
      <c r="IG16" s="1332"/>
      <c r="IH16" s="1332"/>
      <c r="II16" s="1332"/>
      <c r="IJ16" s="1332"/>
      <c r="IK16" s="1332"/>
      <c r="IL16" s="1332"/>
      <c r="IM16" s="1332"/>
      <c r="IN16" s="1332"/>
      <c r="IO16" s="1332"/>
      <c r="IP16" s="1332"/>
      <c r="IQ16" s="1332"/>
      <c r="IR16" s="1332"/>
      <c r="IS16" s="1332"/>
      <c r="IT16" s="1332"/>
      <c r="IU16" s="1332"/>
      <c r="IV16" s="1332"/>
      <c r="IW16" s="1332"/>
      <c r="IX16" s="1332"/>
      <c r="IY16" s="1332"/>
      <c r="IZ16" s="1332"/>
      <c r="JA16" s="1332"/>
      <c r="JB16" s="1332"/>
      <c r="JC16" s="1332"/>
      <c r="JD16" s="1332"/>
      <c r="JE16" s="1332"/>
      <c r="JF16" s="1332"/>
      <c r="JG16" s="1332"/>
      <c r="JH16" s="1332"/>
      <c r="JI16" s="1332"/>
      <c r="JJ16" s="1332"/>
      <c r="JK16" s="1332"/>
      <c r="JL16" s="1332"/>
      <c r="JM16" s="1332"/>
      <c r="JN16" s="1332"/>
      <c r="JO16" s="1332"/>
      <c r="JP16" s="1332"/>
      <c r="JQ16" s="1332"/>
      <c r="JR16" s="1332"/>
      <c r="JS16" s="1332"/>
      <c r="JT16" s="1332"/>
      <c r="JU16" s="1332"/>
      <c r="JV16" s="1332"/>
      <c r="JW16" s="1332"/>
      <c r="JX16" s="1332"/>
      <c r="JY16" s="1332"/>
      <c r="JZ16" s="1332"/>
      <c r="KA16" s="1332"/>
      <c r="KB16" s="1332"/>
      <c r="KC16" s="1332"/>
      <c r="KD16" s="1332"/>
      <c r="KE16" s="1332"/>
      <c r="KF16" s="1332"/>
      <c r="KG16" s="1332"/>
      <c r="KH16" s="1332"/>
      <c r="KI16" s="1332"/>
      <c r="KJ16" s="1332"/>
      <c r="KK16" s="1332"/>
      <c r="KL16" s="1332"/>
      <c r="KM16" s="1332"/>
      <c r="KN16" s="1332"/>
      <c r="KO16" s="1332"/>
      <c r="KP16" s="1332"/>
      <c r="KQ16" s="1332"/>
      <c r="KR16" s="1332"/>
      <c r="KS16" s="1332"/>
      <c r="KT16" s="1332"/>
      <c r="KU16" s="1332"/>
      <c r="KV16" s="1332"/>
      <c r="KW16" s="1332"/>
      <c r="KX16" s="1332"/>
      <c r="KY16" s="1332"/>
      <c r="KZ16" s="1332"/>
      <c r="LA16" s="1332"/>
      <c r="LB16" s="1332"/>
      <c r="LC16" s="1332"/>
      <c r="LD16" s="1332"/>
      <c r="LE16" s="1332"/>
      <c r="LF16" s="1332"/>
      <c r="LG16" s="1332"/>
      <c r="LH16" s="1332"/>
      <c r="LI16" s="1332"/>
      <c r="LJ16" s="1332"/>
      <c r="LK16" s="1332"/>
      <c r="LL16" s="1332"/>
      <c r="LM16" s="1332"/>
      <c r="LN16" s="1332"/>
      <c r="LO16" s="1332"/>
      <c r="LP16" s="1332"/>
      <c r="LQ16" s="1332"/>
      <c r="LR16" s="1332"/>
      <c r="LS16" s="1332"/>
      <c r="LT16" s="1332"/>
      <c r="LU16" s="1332"/>
      <c r="LV16" s="1332"/>
      <c r="LW16" s="1332"/>
      <c r="LX16" s="1332"/>
      <c r="LY16" s="1332"/>
      <c r="LZ16" s="1332"/>
      <c r="MA16" s="1332"/>
      <c r="MB16" s="1332"/>
      <c r="MC16" s="1332"/>
      <c r="MD16" s="1332"/>
      <c r="ME16" s="1332"/>
      <c r="MF16" s="1332"/>
      <c r="MG16" s="1332"/>
      <c r="MH16" s="1332"/>
      <c r="MI16" s="1332"/>
      <c r="MJ16" s="1332"/>
      <c r="MK16" s="1332"/>
      <c r="ML16" s="1332"/>
      <c r="MM16" s="1332"/>
      <c r="MN16" s="1332"/>
      <c r="MO16" s="1332"/>
      <c r="MP16" s="1332"/>
      <c r="MQ16" s="1332"/>
      <c r="MR16" s="1332"/>
      <c r="MS16" s="1332"/>
      <c r="MT16" s="1332"/>
      <c r="MU16" s="1332"/>
      <c r="MV16" s="1332"/>
      <c r="MW16" s="1332"/>
      <c r="MX16" s="1332"/>
      <c r="MY16" s="1332"/>
      <c r="MZ16" s="1332"/>
      <c r="NA16" s="1332"/>
      <c r="NB16" s="1332"/>
      <c r="NC16" s="1332"/>
      <c r="ND16" s="1332"/>
      <c r="NE16" s="1332"/>
      <c r="NF16" s="1332"/>
      <c r="NG16" s="1332"/>
      <c r="NH16" s="1332"/>
      <c r="NI16" s="1332"/>
      <c r="NJ16" s="1332"/>
      <c r="NK16" s="1332"/>
      <c r="NL16" s="1332"/>
      <c r="NM16" s="1332"/>
      <c r="NN16" s="1332"/>
      <c r="NO16" s="1332"/>
      <c r="NP16" s="1332"/>
      <c r="NQ16" s="1332"/>
      <c r="NR16" s="1332"/>
      <c r="NS16" s="1332"/>
      <c r="NT16" s="1332"/>
      <c r="NU16" s="1332"/>
      <c r="NV16" s="1332"/>
      <c r="NW16" s="1332"/>
      <c r="NX16" s="1332"/>
      <c r="NY16" s="1332"/>
      <c r="NZ16" s="1332"/>
      <c r="OA16" s="1332"/>
      <c r="OB16" s="1332"/>
      <c r="OC16" s="1332"/>
      <c r="OD16" s="1332"/>
      <c r="OE16" s="1332"/>
      <c r="OF16" s="1332"/>
      <c r="OG16" s="1332"/>
      <c r="OH16" s="1332"/>
      <c r="OI16" s="1332"/>
      <c r="OJ16" s="1332"/>
      <c r="OK16" s="1332"/>
      <c r="OL16" s="1332"/>
      <c r="OM16" s="1332"/>
      <c r="ON16" s="1332"/>
      <c r="OO16" s="1332"/>
      <c r="OP16" s="1332"/>
      <c r="OQ16" s="1332"/>
      <c r="OR16" s="1332"/>
      <c r="OS16" s="1332"/>
      <c r="OT16" s="1332"/>
      <c r="OU16" s="1332"/>
      <c r="OV16" s="1332"/>
      <c r="OW16" s="1332"/>
      <c r="OX16" s="1332"/>
      <c r="OY16" s="1332"/>
      <c r="OZ16" s="1332"/>
      <c r="PA16" s="1332"/>
      <c r="PB16" s="1332"/>
      <c r="PC16" s="1332"/>
      <c r="PD16" s="1332"/>
      <c r="PE16" s="1332"/>
      <c r="PF16" s="1332"/>
      <c r="PG16" s="1332"/>
      <c r="PH16" s="1332"/>
      <c r="PI16" s="1332"/>
      <c r="PJ16" s="1332"/>
      <c r="PK16" s="1332"/>
      <c r="PL16" s="1332"/>
      <c r="PM16" s="1332"/>
      <c r="PN16" s="1332"/>
      <c r="PO16" s="1332"/>
      <c r="PP16" s="1332"/>
      <c r="PQ16" s="1332"/>
      <c r="PR16" s="1332"/>
      <c r="PS16" s="1332"/>
      <c r="PT16" s="1332"/>
      <c r="PU16" s="1332"/>
      <c r="PV16" s="1332"/>
      <c r="PW16" s="1332"/>
      <c r="PX16" s="1332"/>
      <c r="PY16" s="1332"/>
      <c r="PZ16" s="1332"/>
      <c r="QA16" s="1332"/>
      <c r="QB16" s="1332"/>
      <c r="QC16" s="1332"/>
      <c r="QD16" s="1332"/>
      <c r="QE16" s="1332"/>
      <c r="QF16" s="1332"/>
      <c r="QG16" s="1332"/>
      <c r="QH16" s="1332"/>
      <c r="QI16" s="1332"/>
      <c r="QJ16" s="1332"/>
      <c r="QK16" s="1332"/>
      <c r="QL16" s="1332"/>
      <c r="QM16" s="1332"/>
      <c r="QN16" s="1332"/>
      <c r="QO16" s="1332"/>
      <c r="QP16" s="1332"/>
      <c r="QQ16" s="1332"/>
      <c r="QR16" s="1332"/>
      <c r="QS16" s="1332"/>
      <c r="QT16" s="1332"/>
      <c r="QU16" s="1332"/>
      <c r="QV16" s="1332"/>
      <c r="QW16" s="1332"/>
      <c r="QX16" s="1332"/>
      <c r="QY16" s="1332"/>
      <c r="QZ16" s="1332"/>
      <c r="RA16" s="1332"/>
      <c r="RB16" s="1332"/>
      <c r="RC16" s="1332"/>
      <c r="RD16" s="1332"/>
      <c r="RE16" s="1332"/>
      <c r="RF16" s="1332"/>
      <c r="RG16" s="1332"/>
      <c r="RH16" s="1332"/>
      <c r="RI16" s="1332"/>
      <c r="RJ16" s="1332"/>
      <c r="RK16" s="1332"/>
      <c r="RL16" s="1332"/>
      <c r="RM16" s="1332"/>
      <c r="RN16" s="1332"/>
      <c r="RO16" s="1332"/>
      <c r="RP16" s="1332"/>
      <c r="RQ16" s="1332"/>
      <c r="RR16" s="1332"/>
      <c r="RS16" s="1332"/>
      <c r="RT16" s="1332"/>
      <c r="RU16" s="1332"/>
      <c r="RV16" s="1332"/>
      <c r="RW16" s="1332"/>
      <c r="RX16" s="1332"/>
      <c r="RY16" s="1332"/>
      <c r="RZ16" s="1332"/>
      <c r="SA16" s="1332"/>
      <c r="SB16" s="1332"/>
      <c r="SC16" s="1332"/>
      <c r="SD16" s="1332"/>
      <c r="SE16" s="1332"/>
      <c r="SF16" s="1332"/>
      <c r="SG16" s="1332"/>
      <c r="SH16" s="1332"/>
      <c r="SI16" s="1332"/>
      <c r="SJ16" s="1332"/>
      <c r="SK16" s="1332"/>
      <c r="SL16" s="1332"/>
      <c r="SM16" s="1332"/>
      <c r="SN16" s="1332"/>
      <c r="SO16" s="1332"/>
      <c r="SP16" s="1332"/>
      <c r="SQ16" s="1332"/>
      <c r="SR16" s="1332"/>
      <c r="SS16" s="1332"/>
      <c r="ST16" s="1332"/>
      <c r="SU16" s="1332"/>
      <c r="SV16" s="1332"/>
      <c r="SW16" s="1332"/>
      <c r="SX16" s="1332"/>
      <c r="SY16" s="1332"/>
      <c r="SZ16" s="1332"/>
      <c r="TA16" s="1332"/>
      <c r="TB16" s="1332"/>
      <c r="TC16" s="1332"/>
      <c r="TD16" s="1332"/>
      <c r="TE16" s="1332"/>
      <c r="TF16" s="1332"/>
      <c r="TG16" s="1332"/>
      <c r="TH16" s="1332"/>
      <c r="TI16" s="1332"/>
      <c r="TJ16" s="1332"/>
      <c r="TK16" s="1332"/>
      <c r="TL16" s="1332"/>
      <c r="TM16" s="1332"/>
      <c r="TN16" s="1332"/>
      <c r="TO16" s="1332"/>
      <c r="TP16" s="1332"/>
      <c r="TQ16" s="1332"/>
      <c r="TR16" s="1332"/>
      <c r="TS16" s="1332"/>
      <c r="TT16" s="1332"/>
      <c r="TU16" s="1332"/>
      <c r="TV16" s="1332"/>
      <c r="TW16" s="1332"/>
      <c r="TX16" s="1332"/>
      <c r="TY16" s="1332"/>
      <c r="TZ16" s="1332"/>
      <c r="UA16" s="1332"/>
      <c r="UB16" s="1332"/>
      <c r="UC16" s="1332"/>
      <c r="UD16" s="1332"/>
      <c r="UE16" s="1332"/>
      <c r="UF16" s="1332"/>
      <c r="UG16" s="1332"/>
      <c r="UH16" s="1332"/>
      <c r="UI16" s="1332"/>
      <c r="UJ16" s="1332"/>
      <c r="UK16" s="1332"/>
      <c r="UL16" s="1332"/>
      <c r="UM16" s="1332"/>
      <c r="UN16" s="1332"/>
      <c r="UO16" s="1332"/>
      <c r="UP16" s="1332"/>
      <c r="UQ16" s="1332"/>
      <c r="UR16" s="1332"/>
      <c r="US16" s="1332"/>
      <c r="UT16" s="1332"/>
      <c r="UU16" s="1332"/>
      <c r="UV16" s="1332"/>
      <c r="UW16" s="1332"/>
      <c r="UX16" s="1332"/>
      <c r="UY16" s="1332"/>
      <c r="UZ16" s="1332"/>
      <c r="VA16" s="1332"/>
      <c r="VB16" s="1332"/>
      <c r="VC16" s="1332"/>
      <c r="VD16" s="1332"/>
      <c r="VE16" s="1332"/>
      <c r="VF16" s="1332"/>
      <c r="VG16" s="1332"/>
      <c r="VH16" s="1332"/>
      <c r="VI16" s="1332"/>
      <c r="VJ16" s="1332"/>
      <c r="VK16" s="1332"/>
      <c r="VL16" s="1332"/>
      <c r="VM16" s="1332"/>
      <c r="VN16" s="1332"/>
      <c r="VO16" s="1332"/>
      <c r="VP16" s="1332"/>
      <c r="VQ16" s="1332"/>
      <c r="VR16" s="1332"/>
      <c r="VS16" s="1332"/>
      <c r="VT16" s="1332"/>
      <c r="VU16" s="1332"/>
      <c r="VV16" s="1332"/>
      <c r="VW16" s="1332"/>
      <c r="VX16" s="1332"/>
      <c r="VY16" s="1332"/>
      <c r="VZ16" s="1332"/>
      <c r="WA16" s="1332"/>
      <c r="WB16" s="1332"/>
      <c r="WC16" s="1332"/>
      <c r="WD16" s="1332"/>
      <c r="WE16" s="1332"/>
      <c r="WF16" s="1332"/>
      <c r="WG16" s="1332"/>
      <c r="WH16" s="1332"/>
      <c r="WI16" s="1332"/>
      <c r="WJ16" s="1332"/>
      <c r="WK16" s="1332"/>
      <c r="WL16" s="1332"/>
      <c r="WM16" s="1332"/>
      <c r="WN16" s="1332"/>
      <c r="WO16" s="1332"/>
      <c r="WP16" s="1332"/>
      <c r="WQ16" s="1332"/>
      <c r="WR16" s="1332"/>
      <c r="WS16" s="1332"/>
      <c r="WT16" s="1332"/>
      <c r="WU16" s="1332"/>
      <c r="WV16" s="1332"/>
      <c r="WW16" s="1332"/>
      <c r="WX16" s="1332"/>
      <c r="WY16" s="1332"/>
      <c r="WZ16" s="1332"/>
      <c r="XA16" s="1332"/>
      <c r="XB16" s="1332"/>
      <c r="XC16" s="1332"/>
      <c r="XD16" s="1332"/>
      <c r="XE16" s="1332"/>
      <c r="XF16" s="1332"/>
      <c r="XG16" s="1332"/>
      <c r="XH16" s="1332"/>
      <c r="XI16" s="1332"/>
      <c r="XJ16" s="1332"/>
      <c r="XK16" s="1332"/>
      <c r="XL16" s="1332"/>
      <c r="XM16" s="1332"/>
      <c r="XN16" s="1332"/>
      <c r="XO16" s="1332"/>
      <c r="XP16" s="1332"/>
      <c r="XQ16" s="1332"/>
      <c r="XR16" s="1332"/>
      <c r="XS16" s="1332"/>
      <c r="XT16" s="1332"/>
      <c r="XU16" s="1332"/>
      <c r="XV16" s="1332"/>
      <c r="XW16" s="1332"/>
      <c r="XX16" s="1332"/>
      <c r="XY16" s="1332"/>
      <c r="XZ16" s="1332"/>
      <c r="YA16" s="1332"/>
      <c r="YB16" s="1332"/>
      <c r="YC16" s="1332"/>
      <c r="YD16" s="1332"/>
      <c r="YE16" s="1332"/>
      <c r="YF16" s="1332"/>
      <c r="YG16" s="1332"/>
      <c r="YH16" s="1332"/>
      <c r="YI16" s="1332"/>
      <c r="YJ16" s="1332"/>
      <c r="YK16" s="1332"/>
      <c r="YL16" s="1332"/>
      <c r="YM16" s="1332"/>
      <c r="YN16" s="1332"/>
      <c r="YO16" s="1332"/>
      <c r="YP16" s="1332"/>
      <c r="YQ16" s="1332"/>
      <c r="YR16" s="1332"/>
      <c r="YS16" s="1332"/>
      <c r="YT16" s="1332"/>
      <c r="YU16" s="1332"/>
      <c r="YV16" s="1332"/>
      <c r="YW16" s="1332"/>
      <c r="YX16" s="1332"/>
      <c r="YY16" s="1332"/>
      <c r="YZ16" s="1332"/>
      <c r="ZA16" s="1332"/>
      <c r="ZB16" s="1332"/>
      <c r="ZC16" s="1332"/>
      <c r="ZD16" s="1332"/>
      <c r="ZE16" s="1332"/>
      <c r="ZF16" s="1332"/>
      <c r="ZG16" s="1332"/>
      <c r="ZH16" s="1332"/>
      <c r="ZI16" s="1332"/>
      <c r="ZJ16" s="1332"/>
      <c r="ZK16" s="1332"/>
      <c r="ZL16" s="1332"/>
      <c r="ZM16" s="1332"/>
      <c r="ZN16" s="1332"/>
      <c r="ZO16" s="1332"/>
      <c r="ZP16" s="1332"/>
      <c r="ZQ16" s="1332"/>
      <c r="ZR16" s="1332"/>
      <c r="ZS16" s="1332"/>
      <c r="ZT16" s="1332"/>
      <c r="ZU16" s="1332"/>
      <c r="ZV16" s="1332"/>
      <c r="ZW16" s="1332"/>
      <c r="ZX16" s="1332"/>
      <c r="ZY16" s="645"/>
    </row>
    <row r="17" spans="1:701" s="643" customFormat="1">
      <c r="A17" s="645"/>
      <c r="B17" s="635" t="s">
        <v>56</v>
      </c>
      <c r="C17" s="1186" t="s">
        <v>460</v>
      </c>
      <c r="D17" s="1187">
        <v>25</v>
      </c>
      <c r="E17" s="604">
        <f t="shared" si="0"/>
        <v>1.1581090422620828</v>
      </c>
      <c r="F17" s="1181" t="s">
        <v>0</v>
      </c>
      <c r="G17" s="1188">
        <v>55094</v>
      </c>
      <c r="H17" s="1187">
        <v>1.01</v>
      </c>
      <c r="I17" s="1189">
        <v>1.71</v>
      </c>
      <c r="J17" s="1190">
        <v>1.71</v>
      </c>
      <c r="K17" s="1176">
        <f t="shared" si="1"/>
        <v>0</v>
      </c>
      <c r="L17" s="640">
        <f t="shared" si="6"/>
        <v>55644.94</v>
      </c>
      <c r="M17" s="639">
        <v>39587.352948</v>
      </c>
      <c r="N17" s="639">
        <f t="shared" si="7"/>
        <v>94210.74</v>
      </c>
      <c r="O17" s="639">
        <f t="shared" si="8"/>
        <v>0</v>
      </c>
      <c r="P17" s="639">
        <f t="shared" si="9"/>
        <v>94210.74</v>
      </c>
      <c r="Q17" s="639"/>
      <c r="R17" s="639">
        <f t="shared" si="2"/>
        <v>133798.092948</v>
      </c>
      <c r="S17" s="1191"/>
      <c r="T17" s="639">
        <f t="shared" si="10"/>
        <v>123772.5189158187</v>
      </c>
      <c r="U17" s="639">
        <f t="shared" si="3"/>
        <v>0</v>
      </c>
      <c r="V17" s="641">
        <f>IF(L17=0,0,(HLOOKUP(F17,'2012-2013 CE W T&amp;D &amp; ConsCredit'!$C$6:$P$36,D17+1,FALSE)))</f>
        <v>2.3210955900247425</v>
      </c>
      <c r="W17" s="641">
        <f t="shared" si="13"/>
        <v>129157.2248411914</v>
      </c>
      <c r="X17" s="642">
        <f t="shared" si="11"/>
        <v>1.0435048585303091</v>
      </c>
      <c r="Z17" s="1371">
        <f t="shared" si="4"/>
        <v>133798.092948</v>
      </c>
      <c r="AA17" s="1371">
        <f t="shared" si="5"/>
        <v>123772.5189158187</v>
      </c>
      <c r="AB17" s="1371">
        <f>IF(L17=0,0,(HLOOKUP(F17,'2012-2013 CE W T&amp;D No ConsCredi'!$C$6:$P$36,D17+1,FALSE)))</f>
        <v>2.1100869000224938</v>
      </c>
      <c r="AC17" s="1371">
        <f t="shared" si="14"/>
        <v>117415.65894653767</v>
      </c>
      <c r="AD17" s="642">
        <f t="shared" si="12"/>
        <v>0.94864078048209954</v>
      </c>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c r="BJ17" s="1332"/>
      <c r="BK17" s="1332"/>
      <c r="BL17" s="1332"/>
      <c r="BM17" s="1332"/>
      <c r="BN17" s="1332"/>
      <c r="BO17" s="1332"/>
      <c r="BP17" s="1332"/>
      <c r="BQ17" s="1332"/>
      <c r="BR17" s="1332"/>
      <c r="BS17" s="1332"/>
      <c r="BT17" s="1332"/>
      <c r="BU17" s="1332"/>
      <c r="BV17" s="1332"/>
      <c r="BW17" s="1332"/>
      <c r="BX17" s="1332"/>
      <c r="BY17" s="1332"/>
      <c r="BZ17" s="1332"/>
      <c r="CA17" s="1332"/>
      <c r="CB17" s="1332"/>
      <c r="CC17" s="1332"/>
      <c r="CD17" s="1332"/>
      <c r="CE17" s="1332"/>
      <c r="CF17" s="1332"/>
      <c r="CG17" s="1332"/>
      <c r="CH17" s="1332"/>
      <c r="CI17" s="1332"/>
      <c r="CJ17" s="1332"/>
      <c r="CK17" s="1332"/>
      <c r="CL17" s="1332"/>
      <c r="CM17" s="1332"/>
      <c r="CN17" s="1332"/>
      <c r="CO17" s="1332"/>
      <c r="CP17" s="1332"/>
      <c r="CQ17" s="1332"/>
      <c r="CR17" s="1332"/>
      <c r="CS17" s="1332"/>
      <c r="CT17" s="1332"/>
      <c r="CU17" s="1332"/>
      <c r="CV17" s="1332"/>
      <c r="CW17" s="1332"/>
      <c r="CX17" s="1332"/>
      <c r="CY17" s="1332"/>
      <c r="CZ17" s="1332"/>
      <c r="DA17" s="1332"/>
      <c r="DB17" s="1332"/>
      <c r="DC17" s="1332"/>
      <c r="DD17" s="1332"/>
      <c r="DE17" s="1332"/>
      <c r="DF17" s="1332"/>
      <c r="DG17" s="1332"/>
      <c r="DH17" s="1332"/>
      <c r="DI17" s="1332"/>
      <c r="DJ17" s="1332"/>
      <c r="DK17" s="1332"/>
      <c r="DL17" s="1332"/>
      <c r="DM17" s="1332"/>
      <c r="DN17" s="1332"/>
      <c r="DO17" s="1332"/>
      <c r="DP17" s="1332"/>
      <c r="DQ17" s="1332"/>
      <c r="DR17" s="1332"/>
      <c r="DS17" s="1332"/>
      <c r="DT17" s="1332"/>
      <c r="DU17" s="1332"/>
      <c r="DV17" s="1332"/>
      <c r="DW17" s="1332"/>
      <c r="DX17" s="1332"/>
      <c r="DY17" s="1332"/>
      <c r="DZ17" s="1332"/>
      <c r="EA17" s="1332"/>
      <c r="EB17" s="1332"/>
      <c r="EC17" s="1332"/>
      <c r="ED17" s="1332"/>
      <c r="EE17" s="1332"/>
      <c r="EF17" s="1332"/>
      <c r="EG17" s="1332"/>
      <c r="EH17" s="1332"/>
      <c r="EI17" s="1332"/>
      <c r="EJ17" s="1332"/>
      <c r="EK17" s="1332"/>
      <c r="EL17" s="1332"/>
      <c r="EM17" s="1332"/>
      <c r="EN17" s="1332"/>
      <c r="EO17" s="1332"/>
      <c r="EP17" s="1332"/>
      <c r="EQ17" s="1332"/>
      <c r="ER17" s="1332"/>
      <c r="ES17" s="1332"/>
      <c r="ET17" s="1332"/>
      <c r="EU17" s="1332"/>
      <c r="EV17" s="1332"/>
      <c r="EW17" s="1332"/>
      <c r="EX17" s="1332"/>
      <c r="EY17" s="1332"/>
      <c r="EZ17" s="1332"/>
      <c r="FA17" s="1332"/>
      <c r="FB17" s="1332"/>
      <c r="FC17" s="1332"/>
      <c r="FD17" s="1332"/>
      <c r="FE17" s="1332"/>
      <c r="FF17" s="1332"/>
      <c r="FG17" s="1332"/>
      <c r="FH17" s="1332"/>
      <c r="FI17" s="1332"/>
      <c r="FJ17" s="1332"/>
      <c r="FK17" s="1332"/>
      <c r="FL17" s="1332"/>
      <c r="FM17" s="1332"/>
      <c r="FN17" s="1332"/>
      <c r="FO17" s="1332"/>
      <c r="FP17" s="1332"/>
      <c r="FQ17" s="1332"/>
      <c r="FR17" s="1332"/>
      <c r="FS17" s="1332"/>
      <c r="FT17" s="1332"/>
      <c r="FU17" s="1332"/>
      <c r="FV17" s="1332"/>
      <c r="FW17" s="1332"/>
      <c r="FX17" s="1332"/>
      <c r="FY17" s="1332"/>
      <c r="FZ17" s="1332"/>
      <c r="GA17" s="1332"/>
      <c r="GB17" s="1332"/>
      <c r="GC17" s="1332"/>
      <c r="GD17" s="1332"/>
      <c r="GE17" s="1332"/>
      <c r="GF17" s="1332"/>
      <c r="GG17" s="1332"/>
      <c r="GH17" s="1332"/>
      <c r="GI17" s="1332"/>
      <c r="GJ17" s="1332"/>
      <c r="GK17" s="1332"/>
      <c r="GL17" s="1332"/>
      <c r="GM17" s="1332"/>
      <c r="GN17" s="1332"/>
      <c r="GO17" s="1332"/>
      <c r="GP17" s="1332"/>
      <c r="GQ17" s="1332"/>
      <c r="GR17" s="1332"/>
      <c r="GS17" s="1332"/>
      <c r="GT17" s="1332"/>
      <c r="GU17" s="1332"/>
      <c r="GV17" s="1332"/>
      <c r="GW17" s="1332"/>
      <c r="GX17" s="1332"/>
      <c r="GY17" s="1332"/>
      <c r="GZ17" s="1332"/>
      <c r="HA17" s="1332"/>
      <c r="HB17" s="1332"/>
      <c r="HC17" s="1332"/>
      <c r="HD17" s="1332"/>
      <c r="HE17" s="1332"/>
      <c r="HF17" s="1332"/>
      <c r="HG17" s="1332"/>
      <c r="HH17" s="1332"/>
      <c r="HI17" s="1332"/>
      <c r="HJ17" s="1332"/>
      <c r="HK17" s="1332"/>
      <c r="HL17" s="1332"/>
      <c r="HM17" s="1332"/>
      <c r="HN17" s="1332"/>
      <c r="HO17" s="1332"/>
      <c r="HP17" s="1332"/>
      <c r="HQ17" s="1332"/>
      <c r="HR17" s="1332"/>
      <c r="HS17" s="1332"/>
      <c r="HT17" s="1332"/>
      <c r="HU17" s="1332"/>
      <c r="HV17" s="1332"/>
      <c r="HW17" s="1332"/>
      <c r="HX17" s="1332"/>
      <c r="HY17" s="1332"/>
      <c r="HZ17" s="1332"/>
      <c r="IA17" s="1332"/>
      <c r="IB17" s="1332"/>
      <c r="IC17" s="1332"/>
      <c r="ID17" s="1332"/>
      <c r="IE17" s="1332"/>
      <c r="IF17" s="1332"/>
      <c r="IG17" s="1332"/>
      <c r="IH17" s="1332"/>
      <c r="II17" s="1332"/>
      <c r="IJ17" s="1332"/>
      <c r="IK17" s="1332"/>
      <c r="IL17" s="1332"/>
      <c r="IM17" s="1332"/>
      <c r="IN17" s="1332"/>
      <c r="IO17" s="1332"/>
      <c r="IP17" s="1332"/>
      <c r="IQ17" s="1332"/>
      <c r="IR17" s="1332"/>
      <c r="IS17" s="1332"/>
      <c r="IT17" s="1332"/>
      <c r="IU17" s="1332"/>
      <c r="IV17" s="1332"/>
      <c r="IW17" s="1332"/>
      <c r="IX17" s="1332"/>
      <c r="IY17" s="1332"/>
      <c r="IZ17" s="1332"/>
      <c r="JA17" s="1332"/>
      <c r="JB17" s="1332"/>
      <c r="JC17" s="1332"/>
      <c r="JD17" s="1332"/>
      <c r="JE17" s="1332"/>
      <c r="JF17" s="1332"/>
      <c r="JG17" s="1332"/>
      <c r="JH17" s="1332"/>
      <c r="JI17" s="1332"/>
      <c r="JJ17" s="1332"/>
      <c r="JK17" s="1332"/>
      <c r="JL17" s="1332"/>
      <c r="JM17" s="1332"/>
      <c r="JN17" s="1332"/>
      <c r="JO17" s="1332"/>
      <c r="JP17" s="1332"/>
      <c r="JQ17" s="1332"/>
      <c r="JR17" s="1332"/>
      <c r="JS17" s="1332"/>
      <c r="JT17" s="1332"/>
      <c r="JU17" s="1332"/>
      <c r="JV17" s="1332"/>
      <c r="JW17" s="1332"/>
      <c r="JX17" s="1332"/>
      <c r="JY17" s="1332"/>
      <c r="JZ17" s="1332"/>
      <c r="KA17" s="1332"/>
      <c r="KB17" s="1332"/>
      <c r="KC17" s="1332"/>
      <c r="KD17" s="1332"/>
      <c r="KE17" s="1332"/>
      <c r="KF17" s="1332"/>
      <c r="KG17" s="1332"/>
      <c r="KH17" s="1332"/>
      <c r="KI17" s="1332"/>
      <c r="KJ17" s="1332"/>
      <c r="KK17" s="1332"/>
      <c r="KL17" s="1332"/>
      <c r="KM17" s="1332"/>
      <c r="KN17" s="1332"/>
      <c r="KO17" s="1332"/>
      <c r="KP17" s="1332"/>
      <c r="KQ17" s="1332"/>
      <c r="KR17" s="1332"/>
      <c r="KS17" s="1332"/>
      <c r="KT17" s="1332"/>
      <c r="KU17" s="1332"/>
      <c r="KV17" s="1332"/>
      <c r="KW17" s="1332"/>
      <c r="KX17" s="1332"/>
      <c r="KY17" s="1332"/>
      <c r="KZ17" s="1332"/>
      <c r="LA17" s="1332"/>
      <c r="LB17" s="1332"/>
      <c r="LC17" s="1332"/>
      <c r="LD17" s="1332"/>
      <c r="LE17" s="1332"/>
      <c r="LF17" s="1332"/>
      <c r="LG17" s="1332"/>
      <c r="LH17" s="1332"/>
      <c r="LI17" s="1332"/>
      <c r="LJ17" s="1332"/>
      <c r="LK17" s="1332"/>
      <c r="LL17" s="1332"/>
      <c r="LM17" s="1332"/>
      <c r="LN17" s="1332"/>
      <c r="LO17" s="1332"/>
      <c r="LP17" s="1332"/>
      <c r="LQ17" s="1332"/>
      <c r="LR17" s="1332"/>
      <c r="LS17" s="1332"/>
      <c r="LT17" s="1332"/>
      <c r="LU17" s="1332"/>
      <c r="LV17" s="1332"/>
      <c r="LW17" s="1332"/>
      <c r="LX17" s="1332"/>
      <c r="LY17" s="1332"/>
      <c r="LZ17" s="1332"/>
      <c r="MA17" s="1332"/>
      <c r="MB17" s="1332"/>
      <c r="MC17" s="1332"/>
      <c r="MD17" s="1332"/>
      <c r="ME17" s="1332"/>
      <c r="MF17" s="1332"/>
      <c r="MG17" s="1332"/>
      <c r="MH17" s="1332"/>
      <c r="MI17" s="1332"/>
      <c r="MJ17" s="1332"/>
      <c r="MK17" s="1332"/>
      <c r="ML17" s="1332"/>
      <c r="MM17" s="1332"/>
      <c r="MN17" s="1332"/>
      <c r="MO17" s="1332"/>
      <c r="MP17" s="1332"/>
      <c r="MQ17" s="1332"/>
      <c r="MR17" s="1332"/>
      <c r="MS17" s="1332"/>
      <c r="MT17" s="1332"/>
      <c r="MU17" s="1332"/>
      <c r="MV17" s="1332"/>
      <c r="MW17" s="1332"/>
      <c r="MX17" s="1332"/>
      <c r="MY17" s="1332"/>
      <c r="MZ17" s="1332"/>
      <c r="NA17" s="1332"/>
      <c r="NB17" s="1332"/>
      <c r="NC17" s="1332"/>
      <c r="ND17" s="1332"/>
      <c r="NE17" s="1332"/>
      <c r="NF17" s="1332"/>
      <c r="NG17" s="1332"/>
      <c r="NH17" s="1332"/>
      <c r="NI17" s="1332"/>
      <c r="NJ17" s="1332"/>
      <c r="NK17" s="1332"/>
      <c r="NL17" s="1332"/>
      <c r="NM17" s="1332"/>
      <c r="NN17" s="1332"/>
      <c r="NO17" s="1332"/>
      <c r="NP17" s="1332"/>
      <c r="NQ17" s="1332"/>
      <c r="NR17" s="1332"/>
      <c r="NS17" s="1332"/>
      <c r="NT17" s="1332"/>
      <c r="NU17" s="1332"/>
      <c r="NV17" s="1332"/>
      <c r="NW17" s="1332"/>
      <c r="NX17" s="1332"/>
      <c r="NY17" s="1332"/>
      <c r="NZ17" s="1332"/>
      <c r="OA17" s="1332"/>
      <c r="OB17" s="1332"/>
      <c r="OC17" s="1332"/>
      <c r="OD17" s="1332"/>
      <c r="OE17" s="1332"/>
      <c r="OF17" s="1332"/>
      <c r="OG17" s="1332"/>
      <c r="OH17" s="1332"/>
      <c r="OI17" s="1332"/>
      <c r="OJ17" s="1332"/>
      <c r="OK17" s="1332"/>
      <c r="OL17" s="1332"/>
      <c r="OM17" s="1332"/>
      <c r="ON17" s="1332"/>
      <c r="OO17" s="1332"/>
      <c r="OP17" s="1332"/>
      <c r="OQ17" s="1332"/>
      <c r="OR17" s="1332"/>
      <c r="OS17" s="1332"/>
      <c r="OT17" s="1332"/>
      <c r="OU17" s="1332"/>
      <c r="OV17" s="1332"/>
      <c r="OW17" s="1332"/>
      <c r="OX17" s="1332"/>
      <c r="OY17" s="1332"/>
      <c r="OZ17" s="1332"/>
      <c r="PA17" s="1332"/>
      <c r="PB17" s="1332"/>
      <c r="PC17" s="1332"/>
      <c r="PD17" s="1332"/>
      <c r="PE17" s="1332"/>
      <c r="PF17" s="1332"/>
      <c r="PG17" s="1332"/>
      <c r="PH17" s="1332"/>
      <c r="PI17" s="1332"/>
      <c r="PJ17" s="1332"/>
      <c r="PK17" s="1332"/>
      <c r="PL17" s="1332"/>
      <c r="PM17" s="1332"/>
      <c r="PN17" s="1332"/>
      <c r="PO17" s="1332"/>
      <c r="PP17" s="1332"/>
      <c r="PQ17" s="1332"/>
      <c r="PR17" s="1332"/>
      <c r="PS17" s="1332"/>
      <c r="PT17" s="1332"/>
      <c r="PU17" s="1332"/>
      <c r="PV17" s="1332"/>
      <c r="PW17" s="1332"/>
      <c r="PX17" s="1332"/>
      <c r="PY17" s="1332"/>
      <c r="PZ17" s="1332"/>
      <c r="QA17" s="1332"/>
      <c r="QB17" s="1332"/>
      <c r="QC17" s="1332"/>
      <c r="QD17" s="1332"/>
      <c r="QE17" s="1332"/>
      <c r="QF17" s="1332"/>
      <c r="QG17" s="1332"/>
      <c r="QH17" s="1332"/>
      <c r="QI17" s="1332"/>
      <c r="QJ17" s="1332"/>
      <c r="QK17" s="1332"/>
      <c r="QL17" s="1332"/>
      <c r="QM17" s="1332"/>
      <c r="QN17" s="1332"/>
      <c r="QO17" s="1332"/>
      <c r="QP17" s="1332"/>
      <c r="QQ17" s="1332"/>
      <c r="QR17" s="1332"/>
      <c r="QS17" s="1332"/>
      <c r="QT17" s="1332"/>
      <c r="QU17" s="1332"/>
      <c r="QV17" s="1332"/>
      <c r="QW17" s="1332"/>
      <c r="QX17" s="1332"/>
      <c r="QY17" s="1332"/>
      <c r="QZ17" s="1332"/>
      <c r="RA17" s="1332"/>
      <c r="RB17" s="1332"/>
      <c r="RC17" s="1332"/>
      <c r="RD17" s="1332"/>
      <c r="RE17" s="1332"/>
      <c r="RF17" s="1332"/>
      <c r="RG17" s="1332"/>
      <c r="RH17" s="1332"/>
      <c r="RI17" s="1332"/>
      <c r="RJ17" s="1332"/>
      <c r="RK17" s="1332"/>
      <c r="RL17" s="1332"/>
      <c r="RM17" s="1332"/>
      <c r="RN17" s="1332"/>
      <c r="RO17" s="1332"/>
      <c r="RP17" s="1332"/>
      <c r="RQ17" s="1332"/>
      <c r="RR17" s="1332"/>
      <c r="RS17" s="1332"/>
      <c r="RT17" s="1332"/>
      <c r="RU17" s="1332"/>
      <c r="RV17" s="1332"/>
      <c r="RW17" s="1332"/>
      <c r="RX17" s="1332"/>
      <c r="RY17" s="1332"/>
      <c r="RZ17" s="1332"/>
      <c r="SA17" s="1332"/>
      <c r="SB17" s="1332"/>
      <c r="SC17" s="1332"/>
      <c r="SD17" s="1332"/>
      <c r="SE17" s="1332"/>
      <c r="SF17" s="1332"/>
      <c r="SG17" s="1332"/>
      <c r="SH17" s="1332"/>
      <c r="SI17" s="1332"/>
      <c r="SJ17" s="1332"/>
      <c r="SK17" s="1332"/>
      <c r="SL17" s="1332"/>
      <c r="SM17" s="1332"/>
      <c r="SN17" s="1332"/>
      <c r="SO17" s="1332"/>
      <c r="SP17" s="1332"/>
      <c r="SQ17" s="1332"/>
      <c r="SR17" s="1332"/>
      <c r="SS17" s="1332"/>
      <c r="ST17" s="1332"/>
      <c r="SU17" s="1332"/>
      <c r="SV17" s="1332"/>
      <c r="SW17" s="1332"/>
      <c r="SX17" s="1332"/>
      <c r="SY17" s="1332"/>
      <c r="SZ17" s="1332"/>
      <c r="TA17" s="1332"/>
      <c r="TB17" s="1332"/>
      <c r="TC17" s="1332"/>
      <c r="TD17" s="1332"/>
      <c r="TE17" s="1332"/>
      <c r="TF17" s="1332"/>
      <c r="TG17" s="1332"/>
      <c r="TH17" s="1332"/>
      <c r="TI17" s="1332"/>
      <c r="TJ17" s="1332"/>
      <c r="TK17" s="1332"/>
      <c r="TL17" s="1332"/>
      <c r="TM17" s="1332"/>
      <c r="TN17" s="1332"/>
      <c r="TO17" s="1332"/>
      <c r="TP17" s="1332"/>
      <c r="TQ17" s="1332"/>
      <c r="TR17" s="1332"/>
      <c r="TS17" s="1332"/>
      <c r="TT17" s="1332"/>
      <c r="TU17" s="1332"/>
      <c r="TV17" s="1332"/>
      <c r="TW17" s="1332"/>
      <c r="TX17" s="1332"/>
      <c r="TY17" s="1332"/>
      <c r="TZ17" s="1332"/>
      <c r="UA17" s="1332"/>
      <c r="UB17" s="1332"/>
      <c r="UC17" s="1332"/>
      <c r="UD17" s="1332"/>
      <c r="UE17" s="1332"/>
      <c r="UF17" s="1332"/>
      <c r="UG17" s="1332"/>
      <c r="UH17" s="1332"/>
      <c r="UI17" s="1332"/>
      <c r="UJ17" s="1332"/>
      <c r="UK17" s="1332"/>
      <c r="UL17" s="1332"/>
      <c r="UM17" s="1332"/>
      <c r="UN17" s="1332"/>
      <c r="UO17" s="1332"/>
      <c r="UP17" s="1332"/>
      <c r="UQ17" s="1332"/>
      <c r="UR17" s="1332"/>
      <c r="US17" s="1332"/>
      <c r="UT17" s="1332"/>
      <c r="UU17" s="1332"/>
      <c r="UV17" s="1332"/>
      <c r="UW17" s="1332"/>
      <c r="UX17" s="1332"/>
      <c r="UY17" s="1332"/>
      <c r="UZ17" s="1332"/>
      <c r="VA17" s="1332"/>
      <c r="VB17" s="1332"/>
      <c r="VC17" s="1332"/>
      <c r="VD17" s="1332"/>
      <c r="VE17" s="1332"/>
      <c r="VF17" s="1332"/>
      <c r="VG17" s="1332"/>
      <c r="VH17" s="1332"/>
      <c r="VI17" s="1332"/>
      <c r="VJ17" s="1332"/>
      <c r="VK17" s="1332"/>
      <c r="VL17" s="1332"/>
      <c r="VM17" s="1332"/>
      <c r="VN17" s="1332"/>
      <c r="VO17" s="1332"/>
      <c r="VP17" s="1332"/>
      <c r="VQ17" s="1332"/>
      <c r="VR17" s="1332"/>
      <c r="VS17" s="1332"/>
      <c r="VT17" s="1332"/>
      <c r="VU17" s="1332"/>
      <c r="VV17" s="1332"/>
      <c r="VW17" s="1332"/>
      <c r="VX17" s="1332"/>
      <c r="VY17" s="1332"/>
      <c r="VZ17" s="1332"/>
      <c r="WA17" s="1332"/>
      <c r="WB17" s="1332"/>
      <c r="WC17" s="1332"/>
      <c r="WD17" s="1332"/>
      <c r="WE17" s="1332"/>
      <c r="WF17" s="1332"/>
      <c r="WG17" s="1332"/>
      <c r="WH17" s="1332"/>
      <c r="WI17" s="1332"/>
      <c r="WJ17" s="1332"/>
      <c r="WK17" s="1332"/>
      <c r="WL17" s="1332"/>
      <c r="WM17" s="1332"/>
      <c r="WN17" s="1332"/>
      <c r="WO17" s="1332"/>
      <c r="WP17" s="1332"/>
      <c r="WQ17" s="1332"/>
      <c r="WR17" s="1332"/>
      <c r="WS17" s="1332"/>
      <c r="WT17" s="1332"/>
      <c r="WU17" s="1332"/>
      <c r="WV17" s="1332"/>
      <c r="WW17" s="1332"/>
      <c r="WX17" s="1332"/>
      <c r="WY17" s="1332"/>
      <c r="WZ17" s="1332"/>
      <c r="XA17" s="1332"/>
      <c r="XB17" s="1332"/>
      <c r="XC17" s="1332"/>
      <c r="XD17" s="1332"/>
      <c r="XE17" s="1332"/>
      <c r="XF17" s="1332"/>
      <c r="XG17" s="1332"/>
      <c r="XH17" s="1332"/>
      <c r="XI17" s="1332"/>
      <c r="XJ17" s="1332"/>
      <c r="XK17" s="1332"/>
      <c r="XL17" s="1332"/>
      <c r="XM17" s="1332"/>
      <c r="XN17" s="1332"/>
      <c r="XO17" s="1332"/>
      <c r="XP17" s="1332"/>
      <c r="XQ17" s="1332"/>
      <c r="XR17" s="1332"/>
      <c r="XS17" s="1332"/>
      <c r="XT17" s="1332"/>
      <c r="XU17" s="1332"/>
      <c r="XV17" s="1332"/>
      <c r="XW17" s="1332"/>
      <c r="XX17" s="1332"/>
      <c r="XY17" s="1332"/>
      <c r="XZ17" s="1332"/>
      <c r="YA17" s="1332"/>
      <c r="YB17" s="1332"/>
      <c r="YC17" s="1332"/>
      <c r="YD17" s="1332"/>
      <c r="YE17" s="1332"/>
      <c r="YF17" s="1332"/>
      <c r="YG17" s="1332"/>
      <c r="YH17" s="1332"/>
      <c r="YI17" s="1332"/>
      <c r="YJ17" s="1332"/>
      <c r="YK17" s="1332"/>
      <c r="YL17" s="1332"/>
      <c r="YM17" s="1332"/>
      <c r="YN17" s="1332"/>
      <c r="YO17" s="1332"/>
      <c r="YP17" s="1332"/>
      <c r="YQ17" s="1332"/>
      <c r="YR17" s="1332"/>
      <c r="YS17" s="1332"/>
      <c r="YT17" s="1332"/>
      <c r="YU17" s="1332"/>
      <c r="YV17" s="1332"/>
      <c r="YW17" s="1332"/>
      <c r="YX17" s="1332"/>
      <c r="YY17" s="1332"/>
      <c r="YZ17" s="1332"/>
      <c r="ZA17" s="1332"/>
      <c r="ZB17" s="1332"/>
      <c r="ZC17" s="1332"/>
      <c r="ZD17" s="1332"/>
      <c r="ZE17" s="1332"/>
      <c r="ZF17" s="1332"/>
      <c r="ZG17" s="1332"/>
      <c r="ZH17" s="1332"/>
      <c r="ZI17" s="1332"/>
      <c r="ZJ17" s="1332"/>
      <c r="ZK17" s="1332"/>
      <c r="ZL17" s="1332"/>
      <c r="ZM17" s="1332"/>
      <c r="ZN17" s="1332"/>
      <c r="ZO17" s="1332"/>
      <c r="ZP17" s="1332"/>
      <c r="ZQ17" s="1332"/>
      <c r="ZR17" s="1332"/>
      <c r="ZS17" s="1332"/>
      <c r="ZT17" s="1332"/>
      <c r="ZU17" s="1332"/>
      <c r="ZV17" s="1332"/>
      <c r="ZW17" s="1332"/>
      <c r="ZX17" s="1332"/>
      <c r="ZY17" s="645"/>
    </row>
    <row r="18" spans="1:701" s="643" customFormat="1">
      <c r="A18" s="645"/>
      <c r="B18" s="635" t="s">
        <v>56</v>
      </c>
      <c r="C18" s="1186" t="s">
        <v>423</v>
      </c>
      <c r="D18" s="1187">
        <v>25</v>
      </c>
      <c r="E18" s="604">
        <f t="shared" si="0"/>
        <v>0.26744699136994821</v>
      </c>
      <c r="F18" s="1181" t="s">
        <v>0</v>
      </c>
      <c r="G18" s="1188">
        <v>15298</v>
      </c>
      <c r="H18" s="1187">
        <v>0.84</v>
      </c>
      <c r="I18" s="1192">
        <v>2.1</v>
      </c>
      <c r="J18" s="1190">
        <v>2.1</v>
      </c>
      <c r="K18" s="1176">
        <f t="shared" si="1"/>
        <v>0</v>
      </c>
      <c r="L18" s="640">
        <f t="shared" si="6"/>
        <v>12850.32</v>
      </c>
      <c r="M18" s="639">
        <v>13499.261160000002</v>
      </c>
      <c r="N18" s="639">
        <f t="shared" si="7"/>
        <v>32125.800000000003</v>
      </c>
      <c r="O18" s="639">
        <f t="shared" si="8"/>
        <v>0</v>
      </c>
      <c r="P18" s="639">
        <f t="shared" si="9"/>
        <v>32125.800000000003</v>
      </c>
      <c r="Q18" s="639"/>
      <c r="R18" s="639">
        <f t="shared" si="2"/>
        <v>45625.061160000005</v>
      </c>
      <c r="S18" s="1191"/>
      <c r="T18" s="639">
        <f t="shared" si="10"/>
        <v>42206.347049028685</v>
      </c>
      <c r="U18" s="639">
        <f t="shared" si="3"/>
        <v>0</v>
      </c>
      <c r="V18" s="641">
        <f>IF(L18=0,0,(HLOOKUP(F18,'2012-2013 CE W T&amp;D &amp; ConsCredit'!$C$6:$P$36,D18+1,FALSE)))</f>
        <v>2.3210955900247425</v>
      </c>
      <c r="W18" s="641">
        <f t="shared" si="13"/>
        <v>29826.82108240675</v>
      </c>
      <c r="X18" s="642">
        <f t="shared" si="11"/>
        <v>0.70669041904428853</v>
      </c>
      <c r="Z18" s="1371">
        <f t="shared" si="4"/>
        <v>45625.061160000005</v>
      </c>
      <c r="AA18" s="1371">
        <f t="shared" si="5"/>
        <v>42206.347049028685</v>
      </c>
      <c r="AB18" s="1371">
        <f>IF(L18=0,0,(HLOOKUP(F18,'2012-2013 CE W T&amp;D No ConsCredi'!$C$6:$P$36,D18+1,FALSE)))</f>
        <v>2.1100869000224938</v>
      </c>
      <c r="AC18" s="1371">
        <f t="shared" si="14"/>
        <v>27115.291893097052</v>
      </c>
      <c r="AD18" s="642">
        <f t="shared" si="12"/>
        <v>0.64244583549480783</v>
      </c>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D18" s="1332"/>
      <c r="BE18" s="1332"/>
      <c r="BF18" s="1332"/>
      <c r="BG18" s="1332"/>
      <c r="BH18" s="1332"/>
      <c r="BI18" s="1332"/>
      <c r="BJ18" s="1332"/>
      <c r="BK18" s="1332"/>
      <c r="BL18" s="1332"/>
      <c r="BM18" s="1332"/>
      <c r="BN18" s="1332"/>
      <c r="BO18" s="1332"/>
      <c r="BP18" s="1332"/>
      <c r="BQ18" s="1332"/>
      <c r="BR18" s="1332"/>
      <c r="BS18" s="1332"/>
      <c r="BT18" s="1332"/>
      <c r="BU18" s="1332"/>
      <c r="BV18" s="1332"/>
      <c r="BW18" s="1332"/>
      <c r="BX18" s="1332"/>
      <c r="BY18" s="1332"/>
      <c r="BZ18" s="1332"/>
      <c r="CA18" s="1332"/>
      <c r="CB18" s="1332"/>
      <c r="CC18" s="1332"/>
      <c r="CD18" s="1332"/>
      <c r="CE18" s="1332"/>
      <c r="CF18" s="1332"/>
      <c r="CG18" s="1332"/>
      <c r="CH18" s="1332"/>
      <c r="CI18" s="1332"/>
      <c r="CJ18" s="1332"/>
      <c r="CK18" s="1332"/>
      <c r="CL18" s="1332"/>
      <c r="CM18" s="1332"/>
      <c r="CN18" s="1332"/>
      <c r="CO18" s="1332"/>
      <c r="CP18" s="1332"/>
      <c r="CQ18" s="1332"/>
      <c r="CR18" s="1332"/>
      <c r="CS18" s="1332"/>
      <c r="CT18" s="1332"/>
      <c r="CU18" s="1332"/>
      <c r="CV18" s="1332"/>
      <c r="CW18" s="1332"/>
      <c r="CX18" s="1332"/>
      <c r="CY18" s="1332"/>
      <c r="CZ18" s="1332"/>
      <c r="DA18" s="1332"/>
      <c r="DB18" s="1332"/>
      <c r="DC18" s="1332"/>
      <c r="DD18" s="1332"/>
      <c r="DE18" s="1332"/>
      <c r="DF18" s="1332"/>
      <c r="DG18" s="1332"/>
      <c r="DH18" s="1332"/>
      <c r="DI18" s="1332"/>
      <c r="DJ18" s="1332"/>
      <c r="DK18" s="1332"/>
      <c r="DL18" s="1332"/>
      <c r="DM18" s="1332"/>
      <c r="DN18" s="1332"/>
      <c r="DO18" s="1332"/>
      <c r="DP18" s="1332"/>
      <c r="DQ18" s="1332"/>
      <c r="DR18" s="1332"/>
      <c r="DS18" s="1332"/>
      <c r="DT18" s="1332"/>
      <c r="DU18" s="1332"/>
      <c r="DV18" s="1332"/>
      <c r="DW18" s="1332"/>
      <c r="DX18" s="1332"/>
      <c r="DY18" s="1332"/>
      <c r="DZ18" s="1332"/>
      <c r="EA18" s="1332"/>
      <c r="EB18" s="1332"/>
      <c r="EC18" s="1332"/>
      <c r="ED18" s="1332"/>
      <c r="EE18" s="1332"/>
      <c r="EF18" s="1332"/>
      <c r="EG18" s="1332"/>
      <c r="EH18" s="1332"/>
      <c r="EI18" s="1332"/>
      <c r="EJ18" s="1332"/>
      <c r="EK18" s="1332"/>
      <c r="EL18" s="1332"/>
      <c r="EM18" s="1332"/>
      <c r="EN18" s="1332"/>
      <c r="EO18" s="1332"/>
      <c r="EP18" s="1332"/>
      <c r="EQ18" s="1332"/>
      <c r="ER18" s="1332"/>
      <c r="ES18" s="1332"/>
      <c r="ET18" s="1332"/>
      <c r="EU18" s="1332"/>
      <c r="EV18" s="1332"/>
      <c r="EW18" s="1332"/>
      <c r="EX18" s="1332"/>
      <c r="EY18" s="1332"/>
      <c r="EZ18" s="1332"/>
      <c r="FA18" s="1332"/>
      <c r="FB18" s="1332"/>
      <c r="FC18" s="1332"/>
      <c r="FD18" s="1332"/>
      <c r="FE18" s="1332"/>
      <c r="FF18" s="1332"/>
      <c r="FG18" s="1332"/>
      <c r="FH18" s="1332"/>
      <c r="FI18" s="1332"/>
      <c r="FJ18" s="1332"/>
      <c r="FK18" s="1332"/>
      <c r="FL18" s="1332"/>
      <c r="FM18" s="1332"/>
      <c r="FN18" s="1332"/>
      <c r="FO18" s="1332"/>
      <c r="FP18" s="1332"/>
      <c r="FQ18" s="1332"/>
      <c r="FR18" s="1332"/>
      <c r="FS18" s="1332"/>
      <c r="FT18" s="1332"/>
      <c r="FU18" s="1332"/>
      <c r="FV18" s="1332"/>
      <c r="FW18" s="1332"/>
      <c r="FX18" s="1332"/>
      <c r="FY18" s="1332"/>
      <c r="FZ18" s="1332"/>
      <c r="GA18" s="1332"/>
      <c r="GB18" s="1332"/>
      <c r="GC18" s="1332"/>
      <c r="GD18" s="1332"/>
      <c r="GE18" s="1332"/>
      <c r="GF18" s="1332"/>
      <c r="GG18" s="1332"/>
      <c r="GH18" s="1332"/>
      <c r="GI18" s="1332"/>
      <c r="GJ18" s="1332"/>
      <c r="GK18" s="1332"/>
      <c r="GL18" s="1332"/>
      <c r="GM18" s="1332"/>
      <c r="GN18" s="1332"/>
      <c r="GO18" s="1332"/>
      <c r="GP18" s="1332"/>
      <c r="GQ18" s="1332"/>
      <c r="GR18" s="1332"/>
      <c r="GS18" s="1332"/>
      <c r="GT18" s="1332"/>
      <c r="GU18" s="1332"/>
      <c r="GV18" s="1332"/>
      <c r="GW18" s="1332"/>
      <c r="GX18" s="1332"/>
      <c r="GY18" s="1332"/>
      <c r="GZ18" s="1332"/>
      <c r="HA18" s="1332"/>
      <c r="HB18" s="1332"/>
      <c r="HC18" s="1332"/>
      <c r="HD18" s="1332"/>
      <c r="HE18" s="1332"/>
      <c r="HF18" s="1332"/>
      <c r="HG18" s="1332"/>
      <c r="HH18" s="1332"/>
      <c r="HI18" s="1332"/>
      <c r="HJ18" s="1332"/>
      <c r="HK18" s="1332"/>
      <c r="HL18" s="1332"/>
      <c r="HM18" s="1332"/>
      <c r="HN18" s="1332"/>
      <c r="HO18" s="1332"/>
      <c r="HP18" s="1332"/>
      <c r="HQ18" s="1332"/>
      <c r="HR18" s="1332"/>
      <c r="HS18" s="1332"/>
      <c r="HT18" s="1332"/>
      <c r="HU18" s="1332"/>
      <c r="HV18" s="1332"/>
      <c r="HW18" s="1332"/>
      <c r="HX18" s="1332"/>
      <c r="HY18" s="1332"/>
      <c r="HZ18" s="1332"/>
      <c r="IA18" s="1332"/>
      <c r="IB18" s="1332"/>
      <c r="IC18" s="1332"/>
      <c r="ID18" s="1332"/>
      <c r="IE18" s="1332"/>
      <c r="IF18" s="1332"/>
      <c r="IG18" s="1332"/>
      <c r="IH18" s="1332"/>
      <c r="II18" s="1332"/>
      <c r="IJ18" s="1332"/>
      <c r="IK18" s="1332"/>
      <c r="IL18" s="1332"/>
      <c r="IM18" s="1332"/>
      <c r="IN18" s="1332"/>
      <c r="IO18" s="1332"/>
      <c r="IP18" s="1332"/>
      <c r="IQ18" s="1332"/>
      <c r="IR18" s="1332"/>
      <c r="IS18" s="1332"/>
      <c r="IT18" s="1332"/>
      <c r="IU18" s="1332"/>
      <c r="IV18" s="1332"/>
      <c r="IW18" s="1332"/>
      <c r="IX18" s="1332"/>
      <c r="IY18" s="1332"/>
      <c r="IZ18" s="1332"/>
      <c r="JA18" s="1332"/>
      <c r="JB18" s="1332"/>
      <c r="JC18" s="1332"/>
      <c r="JD18" s="1332"/>
      <c r="JE18" s="1332"/>
      <c r="JF18" s="1332"/>
      <c r="JG18" s="1332"/>
      <c r="JH18" s="1332"/>
      <c r="JI18" s="1332"/>
      <c r="JJ18" s="1332"/>
      <c r="JK18" s="1332"/>
      <c r="JL18" s="1332"/>
      <c r="JM18" s="1332"/>
      <c r="JN18" s="1332"/>
      <c r="JO18" s="1332"/>
      <c r="JP18" s="1332"/>
      <c r="JQ18" s="1332"/>
      <c r="JR18" s="1332"/>
      <c r="JS18" s="1332"/>
      <c r="JT18" s="1332"/>
      <c r="JU18" s="1332"/>
      <c r="JV18" s="1332"/>
      <c r="JW18" s="1332"/>
      <c r="JX18" s="1332"/>
      <c r="JY18" s="1332"/>
      <c r="JZ18" s="1332"/>
      <c r="KA18" s="1332"/>
      <c r="KB18" s="1332"/>
      <c r="KC18" s="1332"/>
      <c r="KD18" s="1332"/>
      <c r="KE18" s="1332"/>
      <c r="KF18" s="1332"/>
      <c r="KG18" s="1332"/>
      <c r="KH18" s="1332"/>
      <c r="KI18" s="1332"/>
      <c r="KJ18" s="1332"/>
      <c r="KK18" s="1332"/>
      <c r="KL18" s="1332"/>
      <c r="KM18" s="1332"/>
      <c r="KN18" s="1332"/>
      <c r="KO18" s="1332"/>
      <c r="KP18" s="1332"/>
      <c r="KQ18" s="1332"/>
      <c r="KR18" s="1332"/>
      <c r="KS18" s="1332"/>
      <c r="KT18" s="1332"/>
      <c r="KU18" s="1332"/>
      <c r="KV18" s="1332"/>
      <c r="KW18" s="1332"/>
      <c r="KX18" s="1332"/>
      <c r="KY18" s="1332"/>
      <c r="KZ18" s="1332"/>
      <c r="LA18" s="1332"/>
      <c r="LB18" s="1332"/>
      <c r="LC18" s="1332"/>
      <c r="LD18" s="1332"/>
      <c r="LE18" s="1332"/>
      <c r="LF18" s="1332"/>
      <c r="LG18" s="1332"/>
      <c r="LH18" s="1332"/>
      <c r="LI18" s="1332"/>
      <c r="LJ18" s="1332"/>
      <c r="LK18" s="1332"/>
      <c r="LL18" s="1332"/>
      <c r="LM18" s="1332"/>
      <c r="LN18" s="1332"/>
      <c r="LO18" s="1332"/>
      <c r="LP18" s="1332"/>
      <c r="LQ18" s="1332"/>
      <c r="LR18" s="1332"/>
      <c r="LS18" s="1332"/>
      <c r="LT18" s="1332"/>
      <c r="LU18" s="1332"/>
      <c r="LV18" s="1332"/>
      <c r="LW18" s="1332"/>
      <c r="LX18" s="1332"/>
      <c r="LY18" s="1332"/>
      <c r="LZ18" s="1332"/>
      <c r="MA18" s="1332"/>
      <c r="MB18" s="1332"/>
      <c r="MC18" s="1332"/>
      <c r="MD18" s="1332"/>
      <c r="ME18" s="1332"/>
      <c r="MF18" s="1332"/>
      <c r="MG18" s="1332"/>
      <c r="MH18" s="1332"/>
      <c r="MI18" s="1332"/>
      <c r="MJ18" s="1332"/>
      <c r="MK18" s="1332"/>
      <c r="ML18" s="1332"/>
      <c r="MM18" s="1332"/>
      <c r="MN18" s="1332"/>
      <c r="MO18" s="1332"/>
      <c r="MP18" s="1332"/>
      <c r="MQ18" s="1332"/>
      <c r="MR18" s="1332"/>
      <c r="MS18" s="1332"/>
      <c r="MT18" s="1332"/>
      <c r="MU18" s="1332"/>
      <c r="MV18" s="1332"/>
      <c r="MW18" s="1332"/>
      <c r="MX18" s="1332"/>
      <c r="MY18" s="1332"/>
      <c r="MZ18" s="1332"/>
      <c r="NA18" s="1332"/>
      <c r="NB18" s="1332"/>
      <c r="NC18" s="1332"/>
      <c r="ND18" s="1332"/>
      <c r="NE18" s="1332"/>
      <c r="NF18" s="1332"/>
      <c r="NG18" s="1332"/>
      <c r="NH18" s="1332"/>
      <c r="NI18" s="1332"/>
      <c r="NJ18" s="1332"/>
      <c r="NK18" s="1332"/>
      <c r="NL18" s="1332"/>
      <c r="NM18" s="1332"/>
      <c r="NN18" s="1332"/>
      <c r="NO18" s="1332"/>
      <c r="NP18" s="1332"/>
      <c r="NQ18" s="1332"/>
      <c r="NR18" s="1332"/>
      <c r="NS18" s="1332"/>
      <c r="NT18" s="1332"/>
      <c r="NU18" s="1332"/>
      <c r="NV18" s="1332"/>
      <c r="NW18" s="1332"/>
      <c r="NX18" s="1332"/>
      <c r="NY18" s="1332"/>
      <c r="NZ18" s="1332"/>
      <c r="OA18" s="1332"/>
      <c r="OB18" s="1332"/>
      <c r="OC18" s="1332"/>
      <c r="OD18" s="1332"/>
      <c r="OE18" s="1332"/>
      <c r="OF18" s="1332"/>
      <c r="OG18" s="1332"/>
      <c r="OH18" s="1332"/>
      <c r="OI18" s="1332"/>
      <c r="OJ18" s="1332"/>
      <c r="OK18" s="1332"/>
      <c r="OL18" s="1332"/>
      <c r="OM18" s="1332"/>
      <c r="ON18" s="1332"/>
      <c r="OO18" s="1332"/>
      <c r="OP18" s="1332"/>
      <c r="OQ18" s="1332"/>
      <c r="OR18" s="1332"/>
      <c r="OS18" s="1332"/>
      <c r="OT18" s="1332"/>
      <c r="OU18" s="1332"/>
      <c r="OV18" s="1332"/>
      <c r="OW18" s="1332"/>
      <c r="OX18" s="1332"/>
      <c r="OY18" s="1332"/>
      <c r="OZ18" s="1332"/>
      <c r="PA18" s="1332"/>
      <c r="PB18" s="1332"/>
      <c r="PC18" s="1332"/>
      <c r="PD18" s="1332"/>
      <c r="PE18" s="1332"/>
      <c r="PF18" s="1332"/>
      <c r="PG18" s="1332"/>
      <c r="PH18" s="1332"/>
      <c r="PI18" s="1332"/>
      <c r="PJ18" s="1332"/>
      <c r="PK18" s="1332"/>
      <c r="PL18" s="1332"/>
      <c r="PM18" s="1332"/>
      <c r="PN18" s="1332"/>
      <c r="PO18" s="1332"/>
      <c r="PP18" s="1332"/>
      <c r="PQ18" s="1332"/>
      <c r="PR18" s="1332"/>
      <c r="PS18" s="1332"/>
      <c r="PT18" s="1332"/>
      <c r="PU18" s="1332"/>
      <c r="PV18" s="1332"/>
      <c r="PW18" s="1332"/>
      <c r="PX18" s="1332"/>
      <c r="PY18" s="1332"/>
      <c r="PZ18" s="1332"/>
      <c r="QA18" s="1332"/>
      <c r="QB18" s="1332"/>
      <c r="QC18" s="1332"/>
      <c r="QD18" s="1332"/>
      <c r="QE18" s="1332"/>
      <c r="QF18" s="1332"/>
      <c r="QG18" s="1332"/>
      <c r="QH18" s="1332"/>
      <c r="QI18" s="1332"/>
      <c r="QJ18" s="1332"/>
      <c r="QK18" s="1332"/>
      <c r="QL18" s="1332"/>
      <c r="QM18" s="1332"/>
      <c r="QN18" s="1332"/>
      <c r="QO18" s="1332"/>
      <c r="QP18" s="1332"/>
      <c r="QQ18" s="1332"/>
      <c r="QR18" s="1332"/>
      <c r="QS18" s="1332"/>
      <c r="QT18" s="1332"/>
      <c r="QU18" s="1332"/>
      <c r="QV18" s="1332"/>
      <c r="QW18" s="1332"/>
      <c r="QX18" s="1332"/>
      <c r="QY18" s="1332"/>
      <c r="QZ18" s="1332"/>
      <c r="RA18" s="1332"/>
      <c r="RB18" s="1332"/>
      <c r="RC18" s="1332"/>
      <c r="RD18" s="1332"/>
      <c r="RE18" s="1332"/>
      <c r="RF18" s="1332"/>
      <c r="RG18" s="1332"/>
      <c r="RH18" s="1332"/>
      <c r="RI18" s="1332"/>
      <c r="RJ18" s="1332"/>
      <c r="RK18" s="1332"/>
      <c r="RL18" s="1332"/>
      <c r="RM18" s="1332"/>
      <c r="RN18" s="1332"/>
      <c r="RO18" s="1332"/>
      <c r="RP18" s="1332"/>
      <c r="RQ18" s="1332"/>
      <c r="RR18" s="1332"/>
      <c r="RS18" s="1332"/>
      <c r="RT18" s="1332"/>
      <c r="RU18" s="1332"/>
      <c r="RV18" s="1332"/>
      <c r="RW18" s="1332"/>
      <c r="RX18" s="1332"/>
      <c r="RY18" s="1332"/>
      <c r="RZ18" s="1332"/>
      <c r="SA18" s="1332"/>
      <c r="SB18" s="1332"/>
      <c r="SC18" s="1332"/>
      <c r="SD18" s="1332"/>
      <c r="SE18" s="1332"/>
      <c r="SF18" s="1332"/>
      <c r="SG18" s="1332"/>
      <c r="SH18" s="1332"/>
      <c r="SI18" s="1332"/>
      <c r="SJ18" s="1332"/>
      <c r="SK18" s="1332"/>
      <c r="SL18" s="1332"/>
      <c r="SM18" s="1332"/>
      <c r="SN18" s="1332"/>
      <c r="SO18" s="1332"/>
      <c r="SP18" s="1332"/>
      <c r="SQ18" s="1332"/>
      <c r="SR18" s="1332"/>
      <c r="SS18" s="1332"/>
      <c r="ST18" s="1332"/>
      <c r="SU18" s="1332"/>
      <c r="SV18" s="1332"/>
      <c r="SW18" s="1332"/>
      <c r="SX18" s="1332"/>
      <c r="SY18" s="1332"/>
      <c r="SZ18" s="1332"/>
      <c r="TA18" s="1332"/>
      <c r="TB18" s="1332"/>
      <c r="TC18" s="1332"/>
      <c r="TD18" s="1332"/>
      <c r="TE18" s="1332"/>
      <c r="TF18" s="1332"/>
      <c r="TG18" s="1332"/>
      <c r="TH18" s="1332"/>
      <c r="TI18" s="1332"/>
      <c r="TJ18" s="1332"/>
      <c r="TK18" s="1332"/>
      <c r="TL18" s="1332"/>
      <c r="TM18" s="1332"/>
      <c r="TN18" s="1332"/>
      <c r="TO18" s="1332"/>
      <c r="TP18" s="1332"/>
      <c r="TQ18" s="1332"/>
      <c r="TR18" s="1332"/>
      <c r="TS18" s="1332"/>
      <c r="TT18" s="1332"/>
      <c r="TU18" s="1332"/>
      <c r="TV18" s="1332"/>
      <c r="TW18" s="1332"/>
      <c r="TX18" s="1332"/>
      <c r="TY18" s="1332"/>
      <c r="TZ18" s="1332"/>
      <c r="UA18" s="1332"/>
      <c r="UB18" s="1332"/>
      <c r="UC18" s="1332"/>
      <c r="UD18" s="1332"/>
      <c r="UE18" s="1332"/>
      <c r="UF18" s="1332"/>
      <c r="UG18" s="1332"/>
      <c r="UH18" s="1332"/>
      <c r="UI18" s="1332"/>
      <c r="UJ18" s="1332"/>
      <c r="UK18" s="1332"/>
      <c r="UL18" s="1332"/>
      <c r="UM18" s="1332"/>
      <c r="UN18" s="1332"/>
      <c r="UO18" s="1332"/>
      <c r="UP18" s="1332"/>
      <c r="UQ18" s="1332"/>
      <c r="UR18" s="1332"/>
      <c r="US18" s="1332"/>
      <c r="UT18" s="1332"/>
      <c r="UU18" s="1332"/>
      <c r="UV18" s="1332"/>
      <c r="UW18" s="1332"/>
      <c r="UX18" s="1332"/>
      <c r="UY18" s="1332"/>
      <c r="UZ18" s="1332"/>
      <c r="VA18" s="1332"/>
      <c r="VB18" s="1332"/>
      <c r="VC18" s="1332"/>
      <c r="VD18" s="1332"/>
      <c r="VE18" s="1332"/>
      <c r="VF18" s="1332"/>
      <c r="VG18" s="1332"/>
      <c r="VH18" s="1332"/>
      <c r="VI18" s="1332"/>
      <c r="VJ18" s="1332"/>
      <c r="VK18" s="1332"/>
      <c r="VL18" s="1332"/>
      <c r="VM18" s="1332"/>
      <c r="VN18" s="1332"/>
      <c r="VO18" s="1332"/>
      <c r="VP18" s="1332"/>
      <c r="VQ18" s="1332"/>
      <c r="VR18" s="1332"/>
      <c r="VS18" s="1332"/>
      <c r="VT18" s="1332"/>
      <c r="VU18" s="1332"/>
      <c r="VV18" s="1332"/>
      <c r="VW18" s="1332"/>
      <c r="VX18" s="1332"/>
      <c r="VY18" s="1332"/>
      <c r="VZ18" s="1332"/>
      <c r="WA18" s="1332"/>
      <c r="WB18" s="1332"/>
      <c r="WC18" s="1332"/>
      <c r="WD18" s="1332"/>
      <c r="WE18" s="1332"/>
      <c r="WF18" s="1332"/>
      <c r="WG18" s="1332"/>
      <c r="WH18" s="1332"/>
      <c r="WI18" s="1332"/>
      <c r="WJ18" s="1332"/>
      <c r="WK18" s="1332"/>
      <c r="WL18" s="1332"/>
      <c r="WM18" s="1332"/>
      <c r="WN18" s="1332"/>
      <c r="WO18" s="1332"/>
      <c r="WP18" s="1332"/>
      <c r="WQ18" s="1332"/>
      <c r="WR18" s="1332"/>
      <c r="WS18" s="1332"/>
      <c r="WT18" s="1332"/>
      <c r="WU18" s="1332"/>
      <c r="WV18" s="1332"/>
      <c r="WW18" s="1332"/>
      <c r="WX18" s="1332"/>
      <c r="WY18" s="1332"/>
      <c r="WZ18" s="1332"/>
      <c r="XA18" s="1332"/>
      <c r="XB18" s="1332"/>
      <c r="XC18" s="1332"/>
      <c r="XD18" s="1332"/>
      <c r="XE18" s="1332"/>
      <c r="XF18" s="1332"/>
      <c r="XG18" s="1332"/>
      <c r="XH18" s="1332"/>
      <c r="XI18" s="1332"/>
      <c r="XJ18" s="1332"/>
      <c r="XK18" s="1332"/>
      <c r="XL18" s="1332"/>
      <c r="XM18" s="1332"/>
      <c r="XN18" s="1332"/>
      <c r="XO18" s="1332"/>
      <c r="XP18" s="1332"/>
      <c r="XQ18" s="1332"/>
      <c r="XR18" s="1332"/>
      <c r="XS18" s="1332"/>
      <c r="XT18" s="1332"/>
      <c r="XU18" s="1332"/>
      <c r="XV18" s="1332"/>
      <c r="XW18" s="1332"/>
      <c r="XX18" s="1332"/>
      <c r="XY18" s="1332"/>
      <c r="XZ18" s="1332"/>
      <c r="YA18" s="1332"/>
      <c r="YB18" s="1332"/>
      <c r="YC18" s="1332"/>
      <c r="YD18" s="1332"/>
      <c r="YE18" s="1332"/>
      <c r="YF18" s="1332"/>
      <c r="YG18" s="1332"/>
      <c r="YH18" s="1332"/>
      <c r="YI18" s="1332"/>
      <c r="YJ18" s="1332"/>
      <c r="YK18" s="1332"/>
      <c r="YL18" s="1332"/>
      <c r="YM18" s="1332"/>
      <c r="YN18" s="1332"/>
      <c r="YO18" s="1332"/>
      <c r="YP18" s="1332"/>
      <c r="YQ18" s="1332"/>
      <c r="YR18" s="1332"/>
      <c r="YS18" s="1332"/>
      <c r="YT18" s="1332"/>
      <c r="YU18" s="1332"/>
      <c r="YV18" s="1332"/>
      <c r="YW18" s="1332"/>
      <c r="YX18" s="1332"/>
      <c r="YY18" s="1332"/>
      <c r="YZ18" s="1332"/>
      <c r="ZA18" s="1332"/>
      <c r="ZB18" s="1332"/>
      <c r="ZC18" s="1332"/>
      <c r="ZD18" s="1332"/>
      <c r="ZE18" s="1332"/>
      <c r="ZF18" s="1332"/>
      <c r="ZG18" s="1332"/>
      <c r="ZH18" s="1332"/>
      <c r="ZI18" s="1332"/>
      <c r="ZJ18" s="1332"/>
      <c r="ZK18" s="1332"/>
      <c r="ZL18" s="1332"/>
      <c r="ZM18" s="1332"/>
      <c r="ZN18" s="1332"/>
      <c r="ZO18" s="1332"/>
      <c r="ZP18" s="1332"/>
      <c r="ZQ18" s="1332"/>
      <c r="ZR18" s="1332"/>
      <c r="ZS18" s="1332"/>
      <c r="ZT18" s="1332"/>
      <c r="ZU18" s="1332"/>
      <c r="ZV18" s="1332"/>
      <c r="ZW18" s="1332"/>
      <c r="ZX18" s="1332"/>
      <c r="ZY18" s="645"/>
    </row>
    <row r="19" spans="1:701" s="643" customFormat="1">
      <c r="A19" s="645"/>
      <c r="B19" s="635" t="s">
        <v>56</v>
      </c>
      <c r="C19" s="1186" t="s">
        <v>425</v>
      </c>
      <c r="D19" s="1187">
        <v>30</v>
      </c>
      <c r="E19" s="604">
        <f t="shared" si="0"/>
        <v>0.25619077122815237</v>
      </c>
      <c r="F19" s="1181" t="s">
        <v>0</v>
      </c>
      <c r="G19" s="1188">
        <v>2206</v>
      </c>
      <c r="H19" s="1187">
        <v>4.6500000000000004</v>
      </c>
      <c r="I19" s="1192">
        <v>6.46</v>
      </c>
      <c r="J19" s="1190">
        <v>6.46</v>
      </c>
      <c r="K19" s="1176">
        <f t="shared" si="1"/>
        <v>0</v>
      </c>
      <c r="L19" s="640">
        <f t="shared" si="6"/>
        <v>10257.900000000001</v>
      </c>
      <c r="M19" s="639">
        <v>5988.1693520000008</v>
      </c>
      <c r="N19" s="639">
        <f t="shared" si="7"/>
        <v>14250.76</v>
      </c>
      <c r="O19" s="639">
        <f t="shared" si="8"/>
        <v>0</v>
      </c>
      <c r="P19" s="639">
        <f t="shared" si="9"/>
        <v>14250.76</v>
      </c>
      <c r="Q19" s="639"/>
      <c r="R19" s="639">
        <f t="shared" si="2"/>
        <v>20238.929351999999</v>
      </c>
      <c r="S19" s="1191"/>
      <c r="T19" s="639">
        <f t="shared" si="10"/>
        <v>18722.413831637372</v>
      </c>
      <c r="U19" s="639">
        <f t="shared" si="3"/>
        <v>0</v>
      </c>
      <c r="V19" s="641">
        <f>IF(L19=0,0,(HLOOKUP(F19,'2012-2013 CE W T&amp;D &amp; ConsCredit'!$C$6:$P$36,D19+1,FALSE)))</f>
        <v>2.57679265504916</v>
      </c>
      <c r="W19" s="641">
        <f t="shared" si="13"/>
        <v>26432.481376228781</v>
      </c>
      <c r="X19" s="642">
        <f t="shared" si="11"/>
        <v>1.4118094821492964</v>
      </c>
      <c r="Z19" s="1371">
        <f t="shared" si="4"/>
        <v>20238.929351999999</v>
      </c>
      <c r="AA19" s="1371">
        <f t="shared" si="5"/>
        <v>18722.413831637372</v>
      </c>
      <c r="AB19" s="1371">
        <f>IF(L19=0,0,(HLOOKUP(F19,'2012-2013 CE W T&amp;D No ConsCredi'!$C$6:$P$36,D19+1,FALSE)))</f>
        <v>2.3425387773174182</v>
      </c>
      <c r="AC19" s="1371">
        <f t="shared" si="14"/>
        <v>24029.528523844347</v>
      </c>
      <c r="AD19" s="642">
        <f t="shared" si="12"/>
        <v>1.2834631655902695</v>
      </c>
      <c r="AE19" s="1332"/>
      <c r="AF19" s="1332"/>
      <c r="AG19" s="1332"/>
      <c r="AH19" s="1332"/>
      <c r="AI19" s="1332"/>
      <c r="AJ19" s="1332"/>
      <c r="AK19" s="1332"/>
      <c r="AL19" s="1332"/>
      <c r="AM19" s="1332"/>
      <c r="AN19" s="1332"/>
      <c r="AO19" s="1332"/>
      <c r="AP19" s="1332"/>
      <c r="AQ19" s="1332"/>
      <c r="AR19" s="1332"/>
      <c r="AS19" s="1332"/>
      <c r="AT19" s="1332"/>
      <c r="AU19" s="1332"/>
      <c r="AV19" s="1332"/>
      <c r="AW19" s="1332"/>
      <c r="AX19" s="1332"/>
      <c r="AY19" s="1332"/>
      <c r="AZ19" s="1332"/>
      <c r="BA19" s="1332"/>
      <c r="BB19" s="1332"/>
      <c r="BC19" s="1332"/>
      <c r="BD19" s="1332"/>
      <c r="BE19" s="1332"/>
      <c r="BF19" s="1332"/>
      <c r="BG19" s="1332"/>
      <c r="BH19" s="1332"/>
      <c r="BI19" s="1332"/>
      <c r="BJ19" s="1332"/>
      <c r="BK19" s="1332"/>
      <c r="BL19" s="1332"/>
      <c r="BM19" s="1332"/>
      <c r="BN19" s="1332"/>
      <c r="BO19" s="1332"/>
      <c r="BP19" s="1332"/>
      <c r="BQ19" s="1332"/>
      <c r="BR19" s="1332"/>
      <c r="BS19" s="1332"/>
      <c r="BT19" s="1332"/>
      <c r="BU19" s="1332"/>
      <c r="BV19" s="1332"/>
      <c r="BW19" s="1332"/>
      <c r="BX19" s="1332"/>
      <c r="BY19" s="1332"/>
      <c r="BZ19" s="1332"/>
      <c r="CA19" s="1332"/>
      <c r="CB19" s="1332"/>
      <c r="CC19" s="1332"/>
      <c r="CD19" s="1332"/>
      <c r="CE19" s="1332"/>
      <c r="CF19" s="1332"/>
      <c r="CG19" s="1332"/>
      <c r="CH19" s="1332"/>
      <c r="CI19" s="1332"/>
      <c r="CJ19" s="1332"/>
      <c r="CK19" s="1332"/>
      <c r="CL19" s="1332"/>
      <c r="CM19" s="1332"/>
      <c r="CN19" s="1332"/>
      <c r="CO19" s="1332"/>
      <c r="CP19" s="1332"/>
      <c r="CQ19" s="1332"/>
      <c r="CR19" s="1332"/>
      <c r="CS19" s="1332"/>
      <c r="CT19" s="1332"/>
      <c r="CU19" s="1332"/>
      <c r="CV19" s="1332"/>
      <c r="CW19" s="1332"/>
      <c r="CX19" s="1332"/>
      <c r="CY19" s="1332"/>
      <c r="CZ19" s="1332"/>
      <c r="DA19" s="1332"/>
      <c r="DB19" s="1332"/>
      <c r="DC19" s="1332"/>
      <c r="DD19" s="1332"/>
      <c r="DE19" s="1332"/>
      <c r="DF19" s="1332"/>
      <c r="DG19" s="1332"/>
      <c r="DH19" s="1332"/>
      <c r="DI19" s="1332"/>
      <c r="DJ19" s="1332"/>
      <c r="DK19" s="1332"/>
      <c r="DL19" s="1332"/>
      <c r="DM19" s="1332"/>
      <c r="DN19" s="1332"/>
      <c r="DO19" s="1332"/>
      <c r="DP19" s="1332"/>
      <c r="DQ19" s="1332"/>
      <c r="DR19" s="1332"/>
      <c r="DS19" s="1332"/>
      <c r="DT19" s="1332"/>
      <c r="DU19" s="1332"/>
      <c r="DV19" s="1332"/>
      <c r="DW19" s="1332"/>
      <c r="DX19" s="1332"/>
      <c r="DY19" s="1332"/>
      <c r="DZ19" s="1332"/>
      <c r="EA19" s="1332"/>
      <c r="EB19" s="1332"/>
      <c r="EC19" s="1332"/>
      <c r="ED19" s="1332"/>
      <c r="EE19" s="1332"/>
      <c r="EF19" s="1332"/>
      <c r="EG19" s="1332"/>
      <c r="EH19" s="1332"/>
      <c r="EI19" s="1332"/>
      <c r="EJ19" s="1332"/>
      <c r="EK19" s="1332"/>
      <c r="EL19" s="1332"/>
      <c r="EM19" s="1332"/>
      <c r="EN19" s="1332"/>
      <c r="EO19" s="1332"/>
      <c r="EP19" s="1332"/>
      <c r="EQ19" s="1332"/>
      <c r="ER19" s="1332"/>
      <c r="ES19" s="1332"/>
      <c r="ET19" s="1332"/>
      <c r="EU19" s="1332"/>
      <c r="EV19" s="1332"/>
      <c r="EW19" s="1332"/>
      <c r="EX19" s="1332"/>
      <c r="EY19" s="1332"/>
      <c r="EZ19" s="1332"/>
      <c r="FA19" s="1332"/>
      <c r="FB19" s="1332"/>
      <c r="FC19" s="1332"/>
      <c r="FD19" s="1332"/>
      <c r="FE19" s="1332"/>
      <c r="FF19" s="1332"/>
      <c r="FG19" s="1332"/>
      <c r="FH19" s="1332"/>
      <c r="FI19" s="1332"/>
      <c r="FJ19" s="1332"/>
      <c r="FK19" s="1332"/>
      <c r="FL19" s="1332"/>
      <c r="FM19" s="1332"/>
      <c r="FN19" s="1332"/>
      <c r="FO19" s="1332"/>
      <c r="FP19" s="1332"/>
      <c r="FQ19" s="1332"/>
      <c r="FR19" s="1332"/>
      <c r="FS19" s="1332"/>
      <c r="FT19" s="1332"/>
      <c r="FU19" s="1332"/>
      <c r="FV19" s="1332"/>
      <c r="FW19" s="1332"/>
      <c r="FX19" s="1332"/>
      <c r="FY19" s="1332"/>
      <c r="FZ19" s="1332"/>
      <c r="GA19" s="1332"/>
      <c r="GB19" s="1332"/>
      <c r="GC19" s="1332"/>
      <c r="GD19" s="1332"/>
      <c r="GE19" s="1332"/>
      <c r="GF19" s="1332"/>
      <c r="GG19" s="1332"/>
      <c r="GH19" s="1332"/>
      <c r="GI19" s="1332"/>
      <c r="GJ19" s="1332"/>
      <c r="GK19" s="1332"/>
      <c r="GL19" s="1332"/>
      <c r="GM19" s="1332"/>
      <c r="GN19" s="1332"/>
      <c r="GO19" s="1332"/>
      <c r="GP19" s="1332"/>
      <c r="GQ19" s="1332"/>
      <c r="GR19" s="1332"/>
      <c r="GS19" s="1332"/>
      <c r="GT19" s="1332"/>
      <c r="GU19" s="1332"/>
      <c r="GV19" s="1332"/>
      <c r="GW19" s="1332"/>
      <c r="GX19" s="1332"/>
      <c r="GY19" s="1332"/>
      <c r="GZ19" s="1332"/>
      <c r="HA19" s="1332"/>
      <c r="HB19" s="1332"/>
      <c r="HC19" s="1332"/>
      <c r="HD19" s="1332"/>
      <c r="HE19" s="1332"/>
      <c r="HF19" s="1332"/>
      <c r="HG19" s="1332"/>
      <c r="HH19" s="1332"/>
      <c r="HI19" s="1332"/>
      <c r="HJ19" s="1332"/>
      <c r="HK19" s="1332"/>
      <c r="HL19" s="1332"/>
      <c r="HM19" s="1332"/>
      <c r="HN19" s="1332"/>
      <c r="HO19" s="1332"/>
      <c r="HP19" s="1332"/>
      <c r="HQ19" s="1332"/>
      <c r="HR19" s="1332"/>
      <c r="HS19" s="1332"/>
      <c r="HT19" s="1332"/>
      <c r="HU19" s="1332"/>
      <c r="HV19" s="1332"/>
      <c r="HW19" s="1332"/>
      <c r="HX19" s="1332"/>
      <c r="HY19" s="1332"/>
      <c r="HZ19" s="1332"/>
      <c r="IA19" s="1332"/>
      <c r="IB19" s="1332"/>
      <c r="IC19" s="1332"/>
      <c r="ID19" s="1332"/>
      <c r="IE19" s="1332"/>
      <c r="IF19" s="1332"/>
      <c r="IG19" s="1332"/>
      <c r="IH19" s="1332"/>
      <c r="II19" s="1332"/>
      <c r="IJ19" s="1332"/>
      <c r="IK19" s="1332"/>
      <c r="IL19" s="1332"/>
      <c r="IM19" s="1332"/>
      <c r="IN19" s="1332"/>
      <c r="IO19" s="1332"/>
      <c r="IP19" s="1332"/>
      <c r="IQ19" s="1332"/>
      <c r="IR19" s="1332"/>
      <c r="IS19" s="1332"/>
      <c r="IT19" s="1332"/>
      <c r="IU19" s="1332"/>
      <c r="IV19" s="1332"/>
      <c r="IW19" s="1332"/>
      <c r="IX19" s="1332"/>
      <c r="IY19" s="1332"/>
      <c r="IZ19" s="1332"/>
      <c r="JA19" s="1332"/>
      <c r="JB19" s="1332"/>
      <c r="JC19" s="1332"/>
      <c r="JD19" s="1332"/>
      <c r="JE19" s="1332"/>
      <c r="JF19" s="1332"/>
      <c r="JG19" s="1332"/>
      <c r="JH19" s="1332"/>
      <c r="JI19" s="1332"/>
      <c r="JJ19" s="1332"/>
      <c r="JK19" s="1332"/>
      <c r="JL19" s="1332"/>
      <c r="JM19" s="1332"/>
      <c r="JN19" s="1332"/>
      <c r="JO19" s="1332"/>
      <c r="JP19" s="1332"/>
      <c r="JQ19" s="1332"/>
      <c r="JR19" s="1332"/>
      <c r="JS19" s="1332"/>
      <c r="JT19" s="1332"/>
      <c r="JU19" s="1332"/>
      <c r="JV19" s="1332"/>
      <c r="JW19" s="1332"/>
      <c r="JX19" s="1332"/>
      <c r="JY19" s="1332"/>
      <c r="JZ19" s="1332"/>
      <c r="KA19" s="1332"/>
      <c r="KB19" s="1332"/>
      <c r="KC19" s="1332"/>
      <c r="KD19" s="1332"/>
      <c r="KE19" s="1332"/>
      <c r="KF19" s="1332"/>
      <c r="KG19" s="1332"/>
      <c r="KH19" s="1332"/>
      <c r="KI19" s="1332"/>
      <c r="KJ19" s="1332"/>
      <c r="KK19" s="1332"/>
      <c r="KL19" s="1332"/>
      <c r="KM19" s="1332"/>
      <c r="KN19" s="1332"/>
      <c r="KO19" s="1332"/>
      <c r="KP19" s="1332"/>
      <c r="KQ19" s="1332"/>
      <c r="KR19" s="1332"/>
      <c r="KS19" s="1332"/>
      <c r="KT19" s="1332"/>
      <c r="KU19" s="1332"/>
      <c r="KV19" s="1332"/>
      <c r="KW19" s="1332"/>
      <c r="KX19" s="1332"/>
      <c r="KY19" s="1332"/>
      <c r="KZ19" s="1332"/>
      <c r="LA19" s="1332"/>
      <c r="LB19" s="1332"/>
      <c r="LC19" s="1332"/>
      <c r="LD19" s="1332"/>
      <c r="LE19" s="1332"/>
      <c r="LF19" s="1332"/>
      <c r="LG19" s="1332"/>
      <c r="LH19" s="1332"/>
      <c r="LI19" s="1332"/>
      <c r="LJ19" s="1332"/>
      <c r="LK19" s="1332"/>
      <c r="LL19" s="1332"/>
      <c r="LM19" s="1332"/>
      <c r="LN19" s="1332"/>
      <c r="LO19" s="1332"/>
      <c r="LP19" s="1332"/>
      <c r="LQ19" s="1332"/>
      <c r="LR19" s="1332"/>
      <c r="LS19" s="1332"/>
      <c r="LT19" s="1332"/>
      <c r="LU19" s="1332"/>
      <c r="LV19" s="1332"/>
      <c r="LW19" s="1332"/>
      <c r="LX19" s="1332"/>
      <c r="LY19" s="1332"/>
      <c r="LZ19" s="1332"/>
      <c r="MA19" s="1332"/>
      <c r="MB19" s="1332"/>
      <c r="MC19" s="1332"/>
      <c r="MD19" s="1332"/>
      <c r="ME19" s="1332"/>
      <c r="MF19" s="1332"/>
      <c r="MG19" s="1332"/>
      <c r="MH19" s="1332"/>
      <c r="MI19" s="1332"/>
      <c r="MJ19" s="1332"/>
      <c r="MK19" s="1332"/>
      <c r="ML19" s="1332"/>
      <c r="MM19" s="1332"/>
      <c r="MN19" s="1332"/>
      <c r="MO19" s="1332"/>
      <c r="MP19" s="1332"/>
      <c r="MQ19" s="1332"/>
      <c r="MR19" s="1332"/>
      <c r="MS19" s="1332"/>
      <c r="MT19" s="1332"/>
      <c r="MU19" s="1332"/>
      <c r="MV19" s="1332"/>
      <c r="MW19" s="1332"/>
      <c r="MX19" s="1332"/>
      <c r="MY19" s="1332"/>
      <c r="MZ19" s="1332"/>
      <c r="NA19" s="1332"/>
      <c r="NB19" s="1332"/>
      <c r="NC19" s="1332"/>
      <c r="ND19" s="1332"/>
      <c r="NE19" s="1332"/>
      <c r="NF19" s="1332"/>
      <c r="NG19" s="1332"/>
      <c r="NH19" s="1332"/>
      <c r="NI19" s="1332"/>
      <c r="NJ19" s="1332"/>
      <c r="NK19" s="1332"/>
      <c r="NL19" s="1332"/>
      <c r="NM19" s="1332"/>
      <c r="NN19" s="1332"/>
      <c r="NO19" s="1332"/>
      <c r="NP19" s="1332"/>
      <c r="NQ19" s="1332"/>
      <c r="NR19" s="1332"/>
      <c r="NS19" s="1332"/>
      <c r="NT19" s="1332"/>
      <c r="NU19" s="1332"/>
      <c r="NV19" s="1332"/>
      <c r="NW19" s="1332"/>
      <c r="NX19" s="1332"/>
      <c r="NY19" s="1332"/>
      <c r="NZ19" s="1332"/>
      <c r="OA19" s="1332"/>
      <c r="OB19" s="1332"/>
      <c r="OC19" s="1332"/>
      <c r="OD19" s="1332"/>
      <c r="OE19" s="1332"/>
      <c r="OF19" s="1332"/>
      <c r="OG19" s="1332"/>
      <c r="OH19" s="1332"/>
      <c r="OI19" s="1332"/>
      <c r="OJ19" s="1332"/>
      <c r="OK19" s="1332"/>
      <c r="OL19" s="1332"/>
      <c r="OM19" s="1332"/>
      <c r="ON19" s="1332"/>
      <c r="OO19" s="1332"/>
      <c r="OP19" s="1332"/>
      <c r="OQ19" s="1332"/>
      <c r="OR19" s="1332"/>
      <c r="OS19" s="1332"/>
      <c r="OT19" s="1332"/>
      <c r="OU19" s="1332"/>
      <c r="OV19" s="1332"/>
      <c r="OW19" s="1332"/>
      <c r="OX19" s="1332"/>
      <c r="OY19" s="1332"/>
      <c r="OZ19" s="1332"/>
      <c r="PA19" s="1332"/>
      <c r="PB19" s="1332"/>
      <c r="PC19" s="1332"/>
      <c r="PD19" s="1332"/>
      <c r="PE19" s="1332"/>
      <c r="PF19" s="1332"/>
      <c r="PG19" s="1332"/>
      <c r="PH19" s="1332"/>
      <c r="PI19" s="1332"/>
      <c r="PJ19" s="1332"/>
      <c r="PK19" s="1332"/>
      <c r="PL19" s="1332"/>
      <c r="PM19" s="1332"/>
      <c r="PN19" s="1332"/>
      <c r="PO19" s="1332"/>
      <c r="PP19" s="1332"/>
      <c r="PQ19" s="1332"/>
      <c r="PR19" s="1332"/>
      <c r="PS19" s="1332"/>
      <c r="PT19" s="1332"/>
      <c r="PU19" s="1332"/>
      <c r="PV19" s="1332"/>
      <c r="PW19" s="1332"/>
      <c r="PX19" s="1332"/>
      <c r="PY19" s="1332"/>
      <c r="PZ19" s="1332"/>
      <c r="QA19" s="1332"/>
      <c r="QB19" s="1332"/>
      <c r="QC19" s="1332"/>
      <c r="QD19" s="1332"/>
      <c r="QE19" s="1332"/>
      <c r="QF19" s="1332"/>
      <c r="QG19" s="1332"/>
      <c r="QH19" s="1332"/>
      <c r="QI19" s="1332"/>
      <c r="QJ19" s="1332"/>
      <c r="QK19" s="1332"/>
      <c r="QL19" s="1332"/>
      <c r="QM19" s="1332"/>
      <c r="QN19" s="1332"/>
      <c r="QO19" s="1332"/>
      <c r="QP19" s="1332"/>
      <c r="QQ19" s="1332"/>
      <c r="QR19" s="1332"/>
      <c r="QS19" s="1332"/>
      <c r="QT19" s="1332"/>
      <c r="QU19" s="1332"/>
      <c r="QV19" s="1332"/>
      <c r="QW19" s="1332"/>
      <c r="QX19" s="1332"/>
      <c r="QY19" s="1332"/>
      <c r="QZ19" s="1332"/>
      <c r="RA19" s="1332"/>
      <c r="RB19" s="1332"/>
      <c r="RC19" s="1332"/>
      <c r="RD19" s="1332"/>
      <c r="RE19" s="1332"/>
      <c r="RF19" s="1332"/>
      <c r="RG19" s="1332"/>
      <c r="RH19" s="1332"/>
      <c r="RI19" s="1332"/>
      <c r="RJ19" s="1332"/>
      <c r="RK19" s="1332"/>
      <c r="RL19" s="1332"/>
      <c r="RM19" s="1332"/>
      <c r="RN19" s="1332"/>
      <c r="RO19" s="1332"/>
      <c r="RP19" s="1332"/>
      <c r="RQ19" s="1332"/>
      <c r="RR19" s="1332"/>
      <c r="RS19" s="1332"/>
      <c r="RT19" s="1332"/>
      <c r="RU19" s="1332"/>
      <c r="RV19" s="1332"/>
      <c r="RW19" s="1332"/>
      <c r="RX19" s="1332"/>
      <c r="RY19" s="1332"/>
      <c r="RZ19" s="1332"/>
      <c r="SA19" s="1332"/>
      <c r="SB19" s="1332"/>
      <c r="SC19" s="1332"/>
      <c r="SD19" s="1332"/>
      <c r="SE19" s="1332"/>
      <c r="SF19" s="1332"/>
      <c r="SG19" s="1332"/>
      <c r="SH19" s="1332"/>
      <c r="SI19" s="1332"/>
      <c r="SJ19" s="1332"/>
      <c r="SK19" s="1332"/>
      <c r="SL19" s="1332"/>
      <c r="SM19" s="1332"/>
      <c r="SN19" s="1332"/>
      <c r="SO19" s="1332"/>
      <c r="SP19" s="1332"/>
      <c r="SQ19" s="1332"/>
      <c r="SR19" s="1332"/>
      <c r="SS19" s="1332"/>
      <c r="ST19" s="1332"/>
      <c r="SU19" s="1332"/>
      <c r="SV19" s="1332"/>
      <c r="SW19" s="1332"/>
      <c r="SX19" s="1332"/>
      <c r="SY19" s="1332"/>
      <c r="SZ19" s="1332"/>
      <c r="TA19" s="1332"/>
      <c r="TB19" s="1332"/>
      <c r="TC19" s="1332"/>
      <c r="TD19" s="1332"/>
      <c r="TE19" s="1332"/>
      <c r="TF19" s="1332"/>
      <c r="TG19" s="1332"/>
      <c r="TH19" s="1332"/>
      <c r="TI19" s="1332"/>
      <c r="TJ19" s="1332"/>
      <c r="TK19" s="1332"/>
      <c r="TL19" s="1332"/>
      <c r="TM19" s="1332"/>
      <c r="TN19" s="1332"/>
      <c r="TO19" s="1332"/>
      <c r="TP19" s="1332"/>
      <c r="TQ19" s="1332"/>
      <c r="TR19" s="1332"/>
      <c r="TS19" s="1332"/>
      <c r="TT19" s="1332"/>
      <c r="TU19" s="1332"/>
      <c r="TV19" s="1332"/>
      <c r="TW19" s="1332"/>
      <c r="TX19" s="1332"/>
      <c r="TY19" s="1332"/>
      <c r="TZ19" s="1332"/>
      <c r="UA19" s="1332"/>
      <c r="UB19" s="1332"/>
      <c r="UC19" s="1332"/>
      <c r="UD19" s="1332"/>
      <c r="UE19" s="1332"/>
      <c r="UF19" s="1332"/>
      <c r="UG19" s="1332"/>
      <c r="UH19" s="1332"/>
      <c r="UI19" s="1332"/>
      <c r="UJ19" s="1332"/>
      <c r="UK19" s="1332"/>
      <c r="UL19" s="1332"/>
      <c r="UM19" s="1332"/>
      <c r="UN19" s="1332"/>
      <c r="UO19" s="1332"/>
      <c r="UP19" s="1332"/>
      <c r="UQ19" s="1332"/>
      <c r="UR19" s="1332"/>
      <c r="US19" s="1332"/>
      <c r="UT19" s="1332"/>
      <c r="UU19" s="1332"/>
      <c r="UV19" s="1332"/>
      <c r="UW19" s="1332"/>
      <c r="UX19" s="1332"/>
      <c r="UY19" s="1332"/>
      <c r="UZ19" s="1332"/>
      <c r="VA19" s="1332"/>
      <c r="VB19" s="1332"/>
      <c r="VC19" s="1332"/>
      <c r="VD19" s="1332"/>
      <c r="VE19" s="1332"/>
      <c r="VF19" s="1332"/>
      <c r="VG19" s="1332"/>
      <c r="VH19" s="1332"/>
      <c r="VI19" s="1332"/>
      <c r="VJ19" s="1332"/>
      <c r="VK19" s="1332"/>
      <c r="VL19" s="1332"/>
      <c r="VM19" s="1332"/>
      <c r="VN19" s="1332"/>
      <c r="VO19" s="1332"/>
      <c r="VP19" s="1332"/>
      <c r="VQ19" s="1332"/>
      <c r="VR19" s="1332"/>
      <c r="VS19" s="1332"/>
      <c r="VT19" s="1332"/>
      <c r="VU19" s="1332"/>
      <c r="VV19" s="1332"/>
      <c r="VW19" s="1332"/>
      <c r="VX19" s="1332"/>
      <c r="VY19" s="1332"/>
      <c r="VZ19" s="1332"/>
      <c r="WA19" s="1332"/>
      <c r="WB19" s="1332"/>
      <c r="WC19" s="1332"/>
      <c r="WD19" s="1332"/>
      <c r="WE19" s="1332"/>
      <c r="WF19" s="1332"/>
      <c r="WG19" s="1332"/>
      <c r="WH19" s="1332"/>
      <c r="WI19" s="1332"/>
      <c r="WJ19" s="1332"/>
      <c r="WK19" s="1332"/>
      <c r="WL19" s="1332"/>
      <c r="WM19" s="1332"/>
      <c r="WN19" s="1332"/>
      <c r="WO19" s="1332"/>
      <c r="WP19" s="1332"/>
      <c r="WQ19" s="1332"/>
      <c r="WR19" s="1332"/>
      <c r="WS19" s="1332"/>
      <c r="WT19" s="1332"/>
      <c r="WU19" s="1332"/>
      <c r="WV19" s="1332"/>
      <c r="WW19" s="1332"/>
      <c r="WX19" s="1332"/>
      <c r="WY19" s="1332"/>
      <c r="WZ19" s="1332"/>
      <c r="XA19" s="1332"/>
      <c r="XB19" s="1332"/>
      <c r="XC19" s="1332"/>
      <c r="XD19" s="1332"/>
      <c r="XE19" s="1332"/>
      <c r="XF19" s="1332"/>
      <c r="XG19" s="1332"/>
      <c r="XH19" s="1332"/>
      <c r="XI19" s="1332"/>
      <c r="XJ19" s="1332"/>
      <c r="XK19" s="1332"/>
      <c r="XL19" s="1332"/>
      <c r="XM19" s="1332"/>
      <c r="XN19" s="1332"/>
      <c r="XO19" s="1332"/>
      <c r="XP19" s="1332"/>
      <c r="XQ19" s="1332"/>
      <c r="XR19" s="1332"/>
      <c r="XS19" s="1332"/>
      <c r="XT19" s="1332"/>
      <c r="XU19" s="1332"/>
      <c r="XV19" s="1332"/>
      <c r="XW19" s="1332"/>
      <c r="XX19" s="1332"/>
      <c r="XY19" s="1332"/>
      <c r="XZ19" s="1332"/>
      <c r="YA19" s="1332"/>
      <c r="YB19" s="1332"/>
      <c r="YC19" s="1332"/>
      <c r="YD19" s="1332"/>
      <c r="YE19" s="1332"/>
      <c r="YF19" s="1332"/>
      <c r="YG19" s="1332"/>
      <c r="YH19" s="1332"/>
      <c r="YI19" s="1332"/>
      <c r="YJ19" s="1332"/>
      <c r="YK19" s="1332"/>
      <c r="YL19" s="1332"/>
      <c r="YM19" s="1332"/>
      <c r="YN19" s="1332"/>
      <c r="YO19" s="1332"/>
      <c r="YP19" s="1332"/>
      <c r="YQ19" s="1332"/>
      <c r="YR19" s="1332"/>
      <c r="YS19" s="1332"/>
      <c r="YT19" s="1332"/>
      <c r="YU19" s="1332"/>
      <c r="YV19" s="1332"/>
      <c r="YW19" s="1332"/>
      <c r="YX19" s="1332"/>
      <c r="YY19" s="1332"/>
      <c r="YZ19" s="1332"/>
      <c r="ZA19" s="1332"/>
      <c r="ZB19" s="1332"/>
      <c r="ZC19" s="1332"/>
      <c r="ZD19" s="1332"/>
      <c r="ZE19" s="1332"/>
      <c r="ZF19" s="1332"/>
      <c r="ZG19" s="1332"/>
      <c r="ZH19" s="1332"/>
      <c r="ZI19" s="1332"/>
      <c r="ZJ19" s="1332"/>
      <c r="ZK19" s="1332"/>
      <c r="ZL19" s="1332"/>
      <c r="ZM19" s="1332"/>
      <c r="ZN19" s="1332"/>
      <c r="ZO19" s="1332"/>
      <c r="ZP19" s="1332"/>
      <c r="ZQ19" s="1332"/>
      <c r="ZR19" s="1332"/>
      <c r="ZS19" s="1332"/>
      <c r="ZT19" s="1332"/>
      <c r="ZU19" s="1332"/>
      <c r="ZV19" s="1332"/>
      <c r="ZW19" s="1332"/>
      <c r="ZX19" s="1332"/>
      <c r="ZY19" s="645"/>
    </row>
    <row r="20" spans="1:701" s="643" customFormat="1">
      <c r="A20" s="645"/>
      <c r="B20" s="635" t="s">
        <v>56</v>
      </c>
      <c r="C20" s="1186" t="s">
        <v>424</v>
      </c>
      <c r="D20" s="1187">
        <v>30</v>
      </c>
      <c r="E20" s="604">
        <f t="shared" si="0"/>
        <v>2.3226724499379181E-2</v>
      </c>
      <c r="F20" s="1181" t="s">
        <v>31</v>
      </c>
      <c r="G20" s="1188">
        <v>200</v>
      </c>
      <c r="H20" s="1187">
        <v>4.6500000000000004</v>
      </c>
      <c r="I20" s="1192">
        <v>6.46</v>
      </c>
      <c r="J20" s="1190">
        <v>6.46</v>
      </c>
      <c r="K20" s="1176">
        <f t="shared" si="1"/>
        <v>0</v>
      </c>
      <c r="L20" s="640">
        <f t="shared" si="6"/>
        <v>930.00000000000011</v>
      </c>
      <c r="M20" s="639">
        <v>542.89840000000004</v>
      </c>
      <c r="N20" s="639">
        <f t="shared" si="7"/>
        <v>1292</v>
      </c>
      <c r="O20" s="639">
        <f t="shared" si="8"/>
        <v>0</v>
      </c>
      <c r="P20" s="639">
        <f t="shared" si="9"/>
        <v>1292</v>
      </c>
      <c r="Q20" s="639"/>
      <c r="R20" s="639">
        <f t="shared" si="2"/>
        <v>1834.8984</v>
      </c>
      <c r="S20" s="1191"/>
      <c r="T20" s="639">
        <f t="shared" si="10"/>
        <v>1697.4083256244219</v>
      </c>
      <c r="U20" s="639">
        <f t="shared" si="3"/>
        <v>0</v>
      </c>
      <c r="V20" s="641">
        <f>IF(L20=0,0,(HLOOKUP(F20,'2012-2013 CE W T&amp;D &amp; ConsCredit'!$C$6:$P$36,D20+1,FALSE)))</f>
        <v>2.1430340648595396</v>
      </c>
      <c r="W20" s="641">
        <f t="shared" si="13"/>
        <v>1993.0216803193721</v>
      </c>
      <c r="X20" s="642">
        <f t="shared" si="11"/>
        <v>1.1741557115234507</v>
      </c>
      <c r="Z20" s="1371">
        <f t="shared" si="4"/>
        <v>1834.8984</v>
      </c>
      <c r="AA20" s="1371">
        <f t="shared" si="5"/>
        <v>1697.4083256244219</v>
      </c>
      <c r="AB20" s="1371">
        <f>IF(L20=0,0,(HLOOKUP(F20,'2012-2013 CE W T&amp;D No ConsCredi'!$C$6:$P$36,D20+1,FALSE)))</f>
        <v>1.9482127862359451</v>
      </c>
      <c r="AC20" s="1371">
        <f t="shared" si="14"/>
        <v>1811.8378911994291</v>
      </c>
      <c r="AD20" s="642">
        <f t="shared" si="12"/>
        <v>1.067414283203137</v>
      </c>
      <c r="AE20" s="1332"/>
      <c r="AF20" s="1332"/>
      <c r="AG20" s="1332"/>
      <c r="AH20" s="1332"/>
      <c r="AI20" s="1332"/>
      <c r="AJ20" s="1332"/>
      <c r="AK20" s="1332"/>
      <c r="AL20" s="1332"/>
      <c r="AM20" s="1332"/>
      <c r="AN20" s="1332"/>
      <c r="AO20" s="1332"/>
      <c r="AP20" s="1332"/>
      <c r="AQ20" s="1332"/>
      <c r="AR20" s="1332"/>
      <c r="AS20" s="1332"/>
      <c r="AT20" s="1332"/>
      <c r="AU20" s="1332"/>
      <c r="AV20" s="1332"/>
      <c r="AW20" s="1332"/>
      <c r="AX20" s="1332"/>
      <c r="AY20" s="1332"/>
      <c r="AZ20" s="1332"/>
      <c r="BA20" s="1332"/>
      <c r="BB20" s="1332"/>
      <c r="BC20" s="1332"/>
      <c r="BD20" s="1332"/>
      <c r="BE20" s="1332"/>
      <c r="BF20" s="1332"/>
      <c r="BG20" s="1332"/>
      <c r="BH20" s="1332"/>
      <c r="BI20" s="1332"/>
      <c r="BJ20" s="1332"/>
      <c r="BK20" s="1332"/>
      <c r="BL20" s="1332"/>
      <c r="BM20" s="1332"/>
      <c r="BN20" s="1332"/>
      <c r="BO20" s="1332"/>
      <c r="BP20" s="1332"/>
      <c r="BQ20" s="1332"/>
      <c r="BR20" s="1332"/>
      <c r="BS20" s="1332"/>
      <c r="BT20" s="1332"/>
      <c r="BU20" s="1332"/>
      <c r="BV20" s="1332"/>
      <c r="BW20" s="1332"/>
      <c r="BX20" s="1332"/>
      <c r="BY20" s="1332"/>
      <c r="BZ20" s="1332"/>
      <c r="CA20" s="1332"/>
      <c r="CB20" s="1332"/>
      <c r="CC20" s="1332"/>
      <c r="CD20" s="1332"/>
      <c r="CE20" s="1332"/>
      <c r="CF20" s="1332"/>
      <c r="CG20" s="1332"/>
      <c r="CH20" s="1332"/>
      <c r="CI20" s="1332"/>
      <c r="CJ20" s="1332"/>
      <c r="CK20" s="1332"/>
      <c r="CL20" s="1332"/>
      <c r="CM20" s="1332"/>
      <c r="CN20" s="1332"/>
      <c r="CO20" s="1332"/>
      <c r="CP20" s="1332"/>
      <c r="CQ20" s="1332"/>
      <c r="CR20" s="1332"/>
      <c r="CS20" s="1332"/>
      <c r="CT20" s="1332"/>
      <c r="CU20" s="1332"/>
      <c r="CV20" s="1332"/>
      <c r="CW20" s="1332"/>
      <c r="CX20" s="1332"/>
      <c r="CY20" s="1332"/>
      <c r="CZ20" s="1332"/>
      <c r="DA20" s="1332"/>
      <c r="DB20" s="1332"/>
      <c r="DC20" s="1332"/>
      <c r="DD20" s="1332"/>
      <c r="DE20" s="1332"/>
      <c r="DF20" s="1332"/>
      <c r="DG20" s="1332"/>
      <c r="DH20" s="1332"/>
      <c r="DI20" s="1332"/>
      <c r="DJ20" s="1332"/>
      <c r="DK20" s="1332"/>
      <c r="DL20" s="1332"/>
      <c r="DM20" s="1332"/>
      <c r="DN20" s="1332"/>
      <c r="DO20" s="1332"/>
      <c r="DP20" s="1332"/>
      <c r="DQ20" s="1332"/>
      <c r="DR20" s="1332"/>
      <c r="DS20" s="1332"/>
      <c r="DT20" s="1332"/>
      <c r="DU20" s="1332"/>
      <c r="DV20" s="1332"/>
      <c r="DW20" s="1332"/>
      <c r="DX20" s="1332"/>
      <c r="DY20" s="1332"/>
      <c r="DZ20" s="1332"/>
      <c r="EA20" s="1332"/>
      <c r="EB20" s="1332"/>
      <c r="EC20" s="1332"/>
      <c r="ED20" s="1332"/>
      <c r="EE20" s="1332"/>
      <c r="EF20" s="1332"/>
      <c r="EG20" s="1332"/>
      <c r="EH20" s="1332"/>
      <c r="EI20" s="1332"/>
      <c r="EJ20" s="1332"/>
      <c r="EK20" s="1332"/>
      <c r="EL20" s="1332"/>
      <c r="EM20" s="1332"/>
      <c r="EN20" s="1332"/>
      <c r="EO20" s="1332"/>
      <c r="EP20" s="1332"/>
      <c r="EQ20" s="1332"/>
      <c r="ER20" s="1332"/>
      <c r="ES20" s="1332"/>
      <c r="ET20" s="1332"/>
      <c r="EU20" s="1332"/>
      <c r="EV20" s="1332"/>
      <c r="EW20" s="1332"/>
      <c r="EX20" s="1332"/>
      <c r="EY20" s="1332"/>
      <c r="EZ20" s="1332"/>
      <c r="FA20" s="1332"/>
      <c r="FB20" s="1332"/>
      <c r="FC20" s="1332"/>
      <c r="FD20" s="1332"/>
      <c r="FE20" s="1332"/>
      <c r="FF20" s="1332"/>
      <c r="FG20" s="1332"/>
      <c r="FH20" s="1332"/>
      <c r="FI20" s="1332"/>
      <c r="FJ20" s="1332"/>
      <c r="FK20" s="1332"/>
      <c r="FL20" s="1332"/>
      <c r="FM20" s="1332"/>
      <c r="FN20" s="1332"/>
      <c r="FO20" s="1332"/>
      <c r="FP20" s="1332"/>
      <c r="FQ20" s="1332"/>
      <c r="FR20" s="1332"/>
      <c r="FS20" s="1332"/>
      <c r="FT20" s="1332"/>
      <c r="FU20" s="1332"/>
      <c r="FV20" s="1332"/>
      <c r="FW20" s="1332"/>
      <c r="FX20" s="1332"/>
      <c r="FY20" s="1332"/>
      <c r="FZ20" s="1332"/>
      <c r="GA20" s="1332"/>
      <c r="GB20" s="1332"/>
      <c r="GC20" s="1332"/>
      <c r="GD20" s="1332"/>
      <c r="GE20" s="1332"/>
      <c r="GF20" s="1332"/>
      <c r="GG20" s="1332"/>
      <c r="GH20" s="1332"/>
      <c r="GI20" s="1332"/>
      <c r="GJ20" s="1332"/>
      <c r="GK20" s="1332"/>
      <c r="GL20" s="1332"/>
      <c r="GM20" s="1332"/>
      <c r="GN20" s="1332"/>
      <c r="GO20" s="1332"/>
      <c r="GP20" s="1332"/>
      <c r="GQ20" s="1332"/>
      <c r="GR20" s="1332"/>
      <c r="GS20" s="1332"/>
      <c r="GT20" s="1332"/>
      <c r="GU20" s="1332"/>
      <c r="GV20" s="1332"/>
      <c r="GW20" s="1332"/>
      <c r="GX20" s="1332"/>
      <c r="GY20" s="1332"/>
      <c r="GZ20" s="1332"/>
      <c r="HA20" s="1332"/>
      <c r="HB20" s="1332"/>
      <c r="HC20" s="1332"/>
      <c r="HD20" s="1332"/>
      <c r="HE20" s="1332"/>
      <c r="HF20" s="1332"/>
      <c r="HG20" s="1332"/>
      <c r="HH20" s="1332"/>
      <c r="HI20" s="1332"/>
      <c r="HJ20" s="1332"/>
      <c r="HK20" s="1332"/>
      <c r="HL20" s="1332"/>
      <c r="HM20" s="1332"/>
      <c r="HN20" s="1332"/>
      <c r="HO20" s="1332"/>
      <c r="HP20" s="1332"/>
      <c r="HQ20" s="1332"/>
      <c r="HR20" s="1332"/>
      <c r="HS20" s="1332"/>
      <c r="HT20" s="1332"/>
      <c r="HU20" s="1332"/>
      <c r="HV20" s="1332"/>
      <c r="HW20" s="1332"/>
      <c r="HX20" s="1332"/>
      <c r="HY20" s="1332"/>
      <c r="HZ20" s="1332"/>
      <c r="IA20" s="1332"/>
      <c r="IB20" s="1332"/>
      <c r="IC20" s="1332"/>
      <c r="ID20" s="1332"/>
      <c r="IE20" s="1332"/>
      <c r="IF20" s="1332"/>
      <c r="IG20" s="1332"/>
      <c r="IH20" s="1332"/>
      <c r="II20" s="1332"/>
      <c r="IJ20" s="1332"/>
      <c r="IK20" s="1332"/>
      <c r="IL20" s="1332"/>
      <c r="IM20" s="1332"/>
      <c r="IN20" s="1332"/>
      <c r="IO20" s="1332"/>
      <c r="IP20" s="1332"/>
      <c r="IQ20" s="1332"/>
      <c r="IR20" s="1332"/>
      <c r="IS20" s="1332"/>
      <c r="IT20" s="1332"/>
      <c r="IU20" s="1332"/>
      <c r="IV20" s="1332"/>
      <c r="IW20" s="1332"/>
      <c r="IX20" s="1332"/>
      <c r="IY20" s="1332"/>
      <c r="IZ20" s="1332"/>
      <c r="JA20" s="1332"/>
      <c r="JB20" s="1332"/>
      <c r="JC20" s="1332"/>
      <c r="JD20" s="1332"/>
      <c r="JE20" s="1332"/>
      <c r="JF20" s="1332"/>
      <c r="JG20" s="1332"/>
      <c r="JH20" s="1332"/>
      <c r="JI20" s="1332"/>
      <c r="JJ20" s="1332"/>
      <c r="JK20" s="1332"/>
      <c r="JL20" s="1332"/>
      <c r="JM20" s="1332"/>
      <c r="JN20" s="1332"/>
      <c r="JO20" s="1332"/>
      <c r="JP20" s="1332"/>
      <c r="JQ20" s="1332"/>
      <c r="JR20" s="1332"/>
      <c r="JS20" s="1332"/>
      <c r="JT20" s="1332"/>
      <c r="JU20" s="1332"/>
      <c r="JV20" s="1332"/>
      <c r="JW20" s="1332"/>
      <c r="JX20" s="1332"/>
      <c r="JY20" s="1332"/>
      <c r="JZ20" s="1332"/>
      <c r="KA20" s="1332"/>
      <c r="KB20" s="1332"/>
      <c r="KC20" s="1332"/>
      <c r="KD20" s="1332"/>
      <c r="KE20" s="1332"/>
      <c r="KF20" s="1332"/>
      <c r="KG20" s="1332"/>
      <c r="KH20" s="1332"/>
      <c r="KI20" s="1332"/>
      <c r="KJ20" s="1332"/>
      <c r="KK20" s="1332"/>
      <c r="KL20" s="1332"/>
      <c r="KM20" s="1332"/>
      <c r="KN20" s="1332"/>
      <c r="KO20" s="1332"/>
      <c r="KP20" s="1332"/>
      <c r="KQ20" s="1332"/>
      <c r="KR20" s="1332"/>
      <c r="KS20" s="1332"/>
      <c r="KT20" s="1332"/>
      <c r="KU20" s="1332"/>
      <c r="KV20" s="1332"/>
      <c r="KW20" s="1332"/>
      <c r="KX20" s="1332"/>
      <c r="KY20" s="1332"/>
      <c r="KZ20" s="1332"/>
      <c r="LA20" s="1332"/>
      <c r="LB20" s="1332"/>
      <c r="LC20" s="1332"/>
      <c r="LD20" s="1332"/>
      <c r="LE20" s="1332"/>
      <c r="LF20" s="1332"/>
      <c r="LG20" s="1332"/>
      <c r="LH20" s="1332"/>
      <c r="LI20" s="1332"/>
      <c r="LJ20" s="1332"/>
      <c r="LK20" s="1332"/>
      <c r="LL20" s="1332"/>
      <c r="LM20" s="1332"/>
      <c r="LN20" s="1332"/>
      <c r="LO20" s="1332"/>
      <c r="LP20" s="1332"/>
      <c r="LQ20" s="1332"/>
      <c r="LR20" s="1332"/>
      <c r="LS20" s="1332"/>
      <c r="LT20" s="1332"/>
      <c r="LU20" s="1332"/>
      <c r="LV20" s="1332"/>
      <c r="LW20" s="1332"/>
      <c r="LX20" s="1332"/>
      <c r="LY20" s="1332"/>
      <c r="LZ20" s="1332"/>
      <c r="MA20" s="1332"/>
      <c r="MB20" s="1332"/>
      <c r="MC20" s="1332"/>
      <c r="MD20" s="1332"/>
      <c r="ME20" s="1332"/>
      <c r="MF20" s="1332"/>
      <c r="MG20" s="1332"/>
      <c r="MH20" s="1332"/>
      <c r="MI20" s="1332"/>
      <c r="MJ20" s="1332"/>
      <c r="MK20" s="1332"/>
      <c r="ML20" s="1332"/>
      <c r="MM20" s="1332"/>
      <c r="MN20" s="1332"/>
      <c r="MO20" s="1332"/>
      <c r="MP20" s="1332"/>
      <c r="MQ20" s="1332"/>
      <c r="MR20" s="1332"/>
      <c r="MS20" s="1332"/>
      <c r="MT20" s="1332"/>
      <c r="MU20" s="1332"/>
      <c r="MV20" s="1332"/>
      <c r="MW20" s="1332"/>
      <c r="MX20" s="1332"/>
      <c r="MY20" s="1332"/>
      <c r="MZ20" s="1332"/>
      <c r="NA20" s="1332"/>
      <c r="NB20" s="1332"/>
      <c r="NC20" s="1332"/>
      <c r="ND20" s="1332"/>
      <c r="NE20" s="1332"/>
      <c r="NF20" s="1332"/>
      <c r="NG20" s="1332"/>
      <c r="NH20" s="1332"/>
      <c r="NI20" s="1332"/>
      <c r="NJ20" s="1332"/>
      <c r="NK20" s="1332"/>
      <c r="NL20" s="1332"/>
      <c r="NM20" s="1332"/>
      <c r="NN20" s="1332"/>
      <c r="NO20" s="1332"/>
      <c r="NP20" s="1332"/>
      <c r="NQ20" s="1332"/>
      <c r="NR20" s="1332"/>
      <c r="NS20" s="1332"/>
      <c r="NT20" s="1332"/>
      <c r="NU20" s="1332"/>
      <c r="NV20" s="1332"/>
      <c r="NW20" s="1332"/>
      <c r="NX20" s="1332"/>
      <c r="NY20" s="1332"/>
      <c r="NZ20" s="1332"/>
      <c r="OA20" s="1332"/>
      <c r="OB20" s="1332"/>
      <c r="OC20" s="1332"/>
      <c r="OD20" s="1332"/>
      <c r="OE20" s="1332"/>
      <c r="OF20" s="1332"/>
      <c r="OG20" s="1332"/>
      <c r="OH20" s="1332"/>
      <c r="OI20" s="1332"/>
      <c r="OJ20" s="1332"/>
      <c r="OK20" s="1332"/>
      <c r="OL20" s="1332"/>
      <c r="OM20" s="1332"/>
      <c r="ON20" s="1332"/>
      <c r="OO20" s="1332"/>
      <c r="OP20" s="1332"/>
      <c r="OQ20" s="1332"/>
      <c r="OR20" s="1332"/>
      <c r="OS20" s="1332"/>
      <c r="OT20" s="1332"/>
      <c r="OU20" s="1332"/>
      <c r="OV20" s="1332"/>
      <c r="OW20" s="1332"/>
      <c r="OX20" s="1332"/>
      <c r="OY20" s="1332"/>
      <c r="OZ20" s="1332"/>
      <c r="PA20" s="1332"/>
      <c r="PB20" s="1332"/>
      <c r="PC20" s="1332"/>
      <c r="PD20" s="1332"/>
      <c r="PE20" s="1332"/>
      <c r="PF20" s="1332"/>
      <c r="PG20" s="1332"/>
      <c r="PH20" s="1332"/>
      <c r="PI20" s="1332"/>
      <c r="PJ20" s="1332"/>
      <c r="PK20" s="1332"/>
      <c r="PL20" s="1332"/>
      <c r="PM20" s="1332"/>
      <c r="PN20" s="1332"/>
      <c r="PO20" s="1332"/>
      <c r="PP20" s="1332"/>
      <c r="PQ20" s="1332"/>
      <c r="PR20" s="1332"/>
      <c r="PS20" s="1332"/>
      <c r="PT20" s="1332"/>
      <c r="PU20" s="1332"/>
      <c r="PV20" s="1332"/>
      <c r="PW20" s="1332"/>
      <c r="PX20" s="1332"/>
      <c r="PY20" s="1332"/>
      <c r="PZ20" s="1332"/>
      <c r="QA20" s="1332"/>
      <c r="QB20" s="1332"/>
      <c r="QC20" s="1332"/>
      <c r="QD20" s="1332"/>
      <c r="QE20" s="1332"/>
      <c r="QF20" s="1332"/>
      <c r="QG20" s="1332"/>
      <c r="QH20" s="1332"/>
      <c r="QI20" s="1332"/>
      <c r="QJ20" s="1332"/>
      <c r="QK20" s="1332"/>
      <c r="QL20" s="1332"/>
      <c r="QM20" s="1332"/>
      <c r="QN20" s="1332"/>
      <c r="QO20" s="1332"/>
      <c r="QP20" s="1332"/>
      <c r="QQ20" s="1332"/>
      <c r="QR20" s="1332"/>
      <c r="QS20" s="1332"/>
      <c r="QT20" s="1332"/>
      <c r="QU20" s="1332"/>
      <c r="QV20" s="1332"/>
      <c r="QW20" s="1332"/>
      <c r="QX20" s="1332"/>
      <c r="QY20" s="1332"/>
      <c r="QZ20" s="1332"/>
      <c r="RA20" s="1332"/>
      <c r="RB20" s="1332"/>
      <c r="RC20" s="1332"/>
      <c r="RD20" s="1332"/>
      <c r="RE20" s="1332"/>
      <c r="RF20" s="1332"/>
      <c r="RG20" s="1332"/>
      <c r="RH20" s="1332"/>
      <c r="RI20" s="1332"/>
      <c r="RJ20" s="1332"/>
      <c r="RK20" s="1332"/>
      <c r="RL20" s="1332"/>
      <c r="RM20" s="1332"/>
      <c r="RN20" s="1332"/>
      <c r="RO20" s="1332"/>
      <c r="RP20" s="1332"/>
      <c r="RQ20" s="1332"/>
      <c r="RR20" s="1332"/>
      <c r="RS20" s="1332"/>
      <c r="RT20" s="1332"/>
      <c r="RU20" s="1332"/>
      <c r="RV20" s="1332"/>
      <c r="RW20" s="1332"/>
      <c r="RX20" s="1332"/>
      <c r="RY20" s="1332"/>
      <c r="RZ20" s="1332"/>
      <c r="SA20" s="1332"/>
      <c r="SB20" s="1332"/>
      <c r="SC20" s="1332"/>
      <c r="SD20" s="1332"/>
      <c r="SE20" s="1332"/>
      <c r="SF20" s="1332"/>
      <c r="SG20" s="1332"/>
      <c r="SH20" s="1332"/>
      <c r="SI20" s="1332"/>
      <c r="SJ20" s="1332"/>
      <c r="SK20" s="1332"/>
      <c r="SL20" s="1332"/>
      <c r="SM20" s="1332"/>
      <c r="SN20" s="1332"/>
      <c r="SO20" s="1332"/>
      <c r="SP20" s="1332"/>
      <c r="SQ20" s="1332"/>
      <c r="SR20" s="1332"/>
      <c r="SS20" s="1332"/>
      <c r="ST20" s="1332"/>
      <c r="SU20" s="1332"/>
      <c r="SV20" s="1332"/>
      <c r="SW20" s="1332"/>
      <c r="SX20" s="1332"/>
      <c r="SY20" s="1332"/>
      <c r="SZ20" s="1332"/>
      <c r="TA20" s="1332"/>
      <c r="TB20" s="1332"/>
      <c r="TC20" s="1332"/>
      <c r="TD20" s="1332"/>
      <c r="TE20" s="1332"/>
      <c r="TF20" s="1332"/>
      <c r="TG20" s="1332"/>
      <c r="TH20" s="1332"/>
      <c r="TI20" s="1332"/>
      <c r="TJ20" s="1332"/>
      <c r="TK20" s="1332"/>
      <c r="TL20" s="1332"/>
      <c r="TM20" s="1332"/>
      <c r="TN20" s="1332"/>
      <c r="TO20" s="1332"/>
      <c r="TP20" s="1332"/>
      <c r="TQ20" s="1332"/>
      <c r="TR20" s="1332"/>
      <c r="TS20" s="1332"/>
      <c r="TT20" s="1332"/>
      <c r="TU20" s="1332"/>
      <c r="TV20" s="1332"/>
      <c r="TW20" s="1332"/>
      <c r="TX20" s="1332"/>
      <c r="TY20" s="1332"/>
      <c r="TZ20" s="1332"/>
      <c r="UA20" s="1332"/>
      <c r="UB20" s="1332"/>
      <c r="UC20" s="1332"/>
      <c r="UD20" s="1332"/>
      <c r="UE20" s="1332"/>
      <c r="UF20" s="1332"/>
      <c r="UG20" s="1332"/>
      <c r="UH20" s="1332"/>
      <c r="UI20" s="1332"/>
      <c r="UJ20" s="1332"/>
      <c r="UK20" s="1332"/>
      <c r="UL20" s="1332"/>
      <c r="UM20" s="1332"/>
      <c r="UN20" s="1332"/>
      <c r="UO20" s="1332"/>
      <c r="UP20" s="1332"/>
      <c r="UQ20" s="1332"/>
      <c r="UR20" s="1332"/>
      <c r="US20" s="1332"/>
      <c r="UT20" s="1332"/>
      <c r="UU20" s="1332"/>
      <c r="UV20" s="1332"/>
      <c r="UW20" s="1332"/>
      <c r="UX20" s="1332"/>
      <c r="UY20" s="1332"/>
      <c r="UZ20" s="1332"/>
      <c r="VA20" s="1332"/>
      <c r="VB20" s="1332"/>
      <c r="VC20" s="1332"/>
      <c r="VD20" s="1332"/>
      <c r="VE20" s="1332"/>
      <c r="VF20" s="1332"/>
      <c r="VG20" s="1332"/>
      <c r="VH20" s="1332"/>
      <c r="VI20" s="1332"/>
      <c r="VJ20" s="1332"/>
      <c r="VK20" s="1332"/>
      <c r="VL20" s="1332"/>
      <c r="VM20" s="1332"/>
      <c r="VN20" s="1332"/>
      <c r="VO20" s="1332"/>
      <c r="VP20" s="1332"/>
      <c r="VQ20" s="1332"/>
      <c r="VR20" s="1332"/>
      <c r="VS20" s="1332"/>
      <c r="VT20" s="1332"/>
      <c r="VU20" s="1332"/>
      <c r="VV20" s="1332"/>
      <c r="VW20" s="1332"/>
      <c r="VX20" s="1332"/>
      <c r="VY20" s="1332"/>
      <c r="VZ20" s="1332"/>
      <c r="WA20" s="1332"/>
      <c r="WB20" s="1332"/>
      <c r="WC20" s="1332"/>
      <c r="WD20" s="1332"/>
      <c r="WE20" s="1332"/>
      <c r="WF20" s="1332"/>
      <c r="WG20" s="1332"/>
      <c r="WH20" s="1332"/>
      <c r="WI20" s="1332"/>
      <c r="WJ20" s="1332"/>
      <c r="WK20" s="1332"/>
      <c r="WL20" s="1332"/>
      <c r="WM20" s="1332"/>
      <c r="WN20" s="1332"/>
      <c r="WO20" s="1332"/>
      <c r="WP20" s="1332"/>
      <c r="WQ20" s="1332"/>
      <c r="WR20" s="1332"/>
      <c r="WS20" s="1332"/>
      <c r="WT20" s="1332"/>
      <c r="WU20" s="1332"/>
      <c r="WV20" s="1332"/>
      <c r="WW20" s="1332"/>
      <c r="WX20" s="1332"/>
      <c r="WY20" s="1332"/>
      <c r="WZ20" s="1332"/>
      <c r="XA20" s="1332"/>
      <c r="XB20" s="1332"/>
      <c r="XC20" s="1332"/>
      <c r="XD20" s="1332"/>
      <c r="XE20" s="1332"/>
      <c r="XF20" s="1332"/>
      <c r="XG20" s="1332"/>
      <c r="XH20" s="1332"/>
      <c r="XI20" s="1332"/>
      <c r="XJ20" s="1332"/>
      <c r="XK20" s="1332"/>
      <c r="XL20" s="1332"/>
      <c r="XM20" s="1332"/>
      <c r="XN20" s="1332"/>
      <c r="XO20" s="1332"/>
      <c r="XP20" s="1332"/>
      <c r="XQ20" s="1332"/>
      <c r="XR20" s="1332"/>
      <c r="XS20" s="1332"/>
      <c r="XT20" s="1332"/>
      <c r="XU20" s="1332"/>
      <c r="XV20" s="1332"/>
      <c r="XW20" s="1332"/>
      <c r="XX20" s="1332"/>
      <c r="XY20" s="1332"/>
      <c r="XZ20" s="1332"/>
      <c r="YA20" s="1332"/>
      <c r="YB20" s="1332"/>
      <c r="YC20" s="1332"/>
      <c r="YD20" s="1332"/>
      <c r="YE20" s="1332"/>
      <c r="YF20" s="1332"/>
      <c r="YG20" s="1332"/>
      <c r="YH20" s="1332"/>
      <c r="YI20" s="1332"/>
      <c r="YJ20" s="1332"/>
      <c r="YK20" s="1332"/>
      <c r="YL20" s="1332"/>
      <c r="YM20" s="1332"/>
      <c r="YN20" s="1332"/>
      <c r="YO20" s="1332"/>
      <c r="YP20" s="1332"/>
      <c r="YQ20" s="1332"/>
      <c r="YR20" s="1332"/>
      <c r="YS20" s="1332"/>
      <c r="YT20" s="1332"/>
      <c r="YU20" s="1332"/>
      <c r="YV20" s="1332"/>
      <c r="YW20" s="1332"/>
      <c r="YX20" s="1332"/>
      <c r="YY20" s="1332"/>
      <c r="YZ20" s="1332"/>
      <c r="ZA20" s="1332"/>
      <c r="ZB20" s="1332"/>
      <c r="ZC20" s="1332"/>
      <c r="ZD20" s="1332"/>
      <c r="ZE20" s="1332"/>
      <c r="ZF20" s="1332"/>
      <c r="ZG20" s="1332"/>
      <c r="ZH20" s="1332"/>
      <c r="ZI20" s="1332"/>
      <c r="ZJ20" s="1332"/>
      <c r="ZK20" s="1332"/>
      <c r="ZL20" s="1332"/>
      <c r="ZM20" s="1332"/>
      <c r="ZN20" s="1332"/>
      <c r="ZO20" s="1332"/>
      <c r="ZP20" s="1332"/>
      <c r="ZQ20" s="1332"/>
      <c r="ZR20" s="1332"/>
      <c r="ZS20" s="1332"/>
      <c r="ZT20" s="1332"/>
      <c r="ZU20" s="1332"/>
      <c r="ZV20" s="1332"/>
      <c r="ZW20" s="1332"/>
      <c r="ZX20" s="1332"/>
      <c r="ZY20" s="645"/>
    </row>
    <row r="21" spans="1:701" s="643" customFormat="1">
      <c r="A21" s="645"/>
      <c r="B21" s="635" t="s">
        <v>56</v>
      </c>
      <c r="C21" s="1186" t="s">
        <v>461</v>
      </c>
      <c r="D21" s="1187">
        <v>30</v>
      </c>
      <c r="E21" s="604">
        <f t="shared" si="0"/>
        <v>7.9480352738520749E-2</v>
      </c>
      <c r="F21" s="1181" t="s">
        <v>31</v>
      </c>
      <c r="G21" s="1188">
        <v>3060</v>
      </c>
      <c r="H21" s="1187">
        <v>1.04</v>
      </c>
      <c r="I21" s="1192">
        <v>1.87</v>
      </c>
      <c r="J21" s="1190">
        <v>1.87</v>
      </c>
      <c r="K21" s="1176">
        <f t="shared" si="1"/>
        <v>0</v>
      </c>
      <c r="L21" s="640">
        <f t="shared" si="6"/>
        <v>3182.4</v>
      </c>
      <c r="M21" s="639">
        <v>1975.3034400000001</v>
      </c>
      <c r="N21" s="639">
        <f t="shared" si="7"/>
        <v>5722.2000000000007</v>
      </c>
      <c r="O21" s="639">
        <f t="shared" si="8"/>
        <v>0</v>
      </c>
      <c r="P21" s="639">
        <f t="shared" si="9"/>
        <v>5722.2000000000007</v>
      </c>
      <c r="Q21" s="639"/>
      <c r="R21" s="639">
        <f t="shared" si="2"/>
        <v>7697.5034400000004</v>
      </c>
      <c r="S21" s="1191"/>
      <c r="T21" s="639">
        <f t="shared" si="10"/>
        <v>7120.7247363552269</v>
      </c>
      <c r="U21" s="639">
        <f t="shared" si="3"/>
        <v>0</v>
      </c>
      <c r="V21" s="641">
        <f>IF(L21=0,0,(HLOOKUP(F21,'2012-2013 CE W T&amp;D &amp; ConsCredit'!$C$6:$P$36,D21+1,FALSE)))</f>
        <v>2.1430340648595396</v>
      </c>
      <c r="W21" s="641">
        <f t="shared" si="13"/>
        <v>6819.9916080089988</v>
      </c>
      <c r="X21" s="642">
        <f t="shared" si="11"/>
        <v>0.95776649997284413</v>
      </c>
      <c r="Z21" s="1371">
        <f t="shared" si="4"/>
        <v>7697.5034400000004</v>
      </c>
      <c r="AA21" s="1371">
        <f t="shared" si="5"/>
        <v>7120.7247363552269</v>
      </c>
      <c r="AB21" s="1371">
        <f>IF(L21=0,0,(HLOOKUP(F21,'2012-2013 CE W T&amp;D No ConsCredi'!$C$6:$P$36,D21+1,FALSE)))</f>
        <v>1.9482127862359451</v>
      </c>
      <c r="AC21" s="1371">
        <f t="shared" si="14"/>
        <v>6199.9923709172717</v>
      </c>
      <c r="AD21" s="642">
        <f t="shared" si="12"/>
        <v>0.87069681815713107</v>
      </c>
      <c r="AE21" s="1332"/>
      <c r="AF21" s="1332"/>
      <c r="AG21" s="1332"/>
      <c r="AH21" s="1332"/>
      <c r="AI21" s="1332"/>
      <c r="AJ21" s="1332"/>
      <c r="AK21" s="1332"/>
      <c r="AL21" s="1332"/>
      <c r="AM21" s="1332"/>
      <c r="AN21" s="1332"/>
      <c r="AO21" s="1332"/>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c r="BJ21" s="1332"/>
      <c r="BK21" s="1332"/>
      <c r="BL21" s="1332"/>
      <c r="BM21" s="1332"/>
      <c r="BN21" s="1332"/>
      <c r="BO21" s="1332"/>
      <c r="BP21" s="1332"/>
      <c r="BQ21" s="1332"/>
      <c r="BR21" s="1332"/>
      <c r="BS21" s="1332"/>
      <c r="BT21" s="1332"/>
      <c r="BU21" s="1332"/>
      <c r="BV21" s="1332"/>
      <c r="BW21" s="1332"/>
      <c r="BX21" s="1332"/>
      <c r="BY21" s="1332"/>
      <c r="BZ21" s="1332"/>
      <c r="CA21" s="1332"/>
      <c r="CB21" s="1332"/>
      <c r="CC21" s="1332"/>
      <c r="CD21" s="1332"/>
      <c r="CE21" s="1332"/>
      <c r="CF21" s="1332"/>
      <c r="CG21" s="1332"/>
      <c r="CH21" s="1332"/>
      <c r="CI21" s="1332"/>
      <c r="CJ21" s="1332"/>
      <c r="CK21" s="1332"/>
      <c r="CL21" s="1332"/>
      <c r="CM21" s="1332"/>
      <c r="CN21" s="1332"/>
      <c r="CO21" s="1332"/>
      <c r="CP21" s="1332"/>
      <c r="CQ21" s="1332"/>
      <c r="CR21" s="1332"/>
      <c r="CS21" s="1332"/>
      <c r="CT21" s="1332"/>
      <c r="CU21" s="1332"/>
      <c r="CV21" s="1332"/>
      <c r="CW21" s="1332"/>
      <c r="CX21" s="1332"/>
      <c r="CY21" s="1332"/>
      <c r="CZ21" s="1332"/>
      <c r="DA21" s="1332"/>
      <c r="DB21" s="1332"/>
      <c r="DC21" s="1332"/>
      <c r="DD21" s="1332"/>
      <c r="DE21" s="1332"/>
      <c r="DF21" s="1332"/>
      <c r="DG21" s="1332"/>
      <c r="DH21" s="1332"/>
      <c r="DI21" s="1332"/>
      <c r="DJ21" s="1332"/>
      <c r="DK21" s="1332"/>
      <c r="DL21" s="1332"/>
      <c r="DM21" s="1332"/>
      <c r="DN21" s="1332"/>
      <c r="DO21" s="1332"/>
      <c r="DP21" s="1332"/>
      <c r="DQ21" s="1332"/>
      <c r="DR21" s="1332"/>
      <c r="DS21" s="1332"/>
      <c r="DT21" s="1332"/>
      <c r="DU21" s="1332"/>
      <c r="DV21" s="1332"/>
      <c r="DW21" s="1332"/>
      <c r="DX21" s="1332"/>
      <c r="DY21" s="1332"/>
      <c r="DZ21" s="1332"/>
      <c r="EA21" s="1332"/>
      <c r="EB21" s="1332"/>
      <c r="EC21" s="1332"/>
      <c r="ED21" s="1332"/>
      <c r="EE21" s="1332"/>
      <c r="EF21" s="1332"/>
      <c r="EG21" s="1332"/>
      <c r="EH21" s="1332"/>
      <c r="EI21" s="1332"/>
      <c r="EJ21" s="1332"/>
      <c r="EK21" s="1332"/>
      <c r="EL21" s="1332"/>
      <c r="EM21" s="1332"/>
      <c r="EN21" s="1332"/>
      <c r="EO21" s="1332"/>
      <c r="EP21" s="1332"/>
      <c r="EQ21" s="1332"/>
      <c r="ER21" s="1332"/>
      <c r="ES21" s="1332"/>
      <c r="ET21" s="1332"/>
      <c r="EU21" s="1332"/>
      <c r="EV21" s="1332"/>
      <c r="EW21" s="1332"/>
      <c r="EX21" s="1332"/>
      <c r="EY21" s="1332"/>
      <c r="EZ21" s="1332"/>
      <c r="FA21" s="1332"/>
      <c r="FB21" s="1332"/>
      <c r="FC21" s="1332"/>
      <c r="FD21" s="1332"/>
      <c r="FE21" s="1332"/>
      <c r="FF21" s="1332"/>
      <c r="FG21" s="1332"/>
      <c r="FH21" s="1332"/>
      <c r="FI21" s="1332"/>
      <c r="FJ21" s="1332"/>
      <c r="FK21" s="1332"/>
      <c r="FL21" s="1332"/>
      <c r="FM21" s="1332"/>
      <c r="FN21" s="1332"/>
      <c r="FO21" s="1332"/>
      <c r="FP21" s="1332"/>
      <c r="FQ21" s="1332"/>
      <c r="FR21" s="1332"/>
      <c r="FS21" s="1332"/>
      <c r="FT21" s="1332"/>
      <c r="FU21" s="1332"/>
      <c r="FV21" s="1332"/>
      <c r="FW21" s="1332"/>
      <c r="FX21" s="1332"/>
      <c r="FY21" s="1332"/>
      <c r="FZ21" s="1332"/>
      <c r="GA21" s="1332"/>
      <c r="GB21" s="1332"/>
      <c r="GC21" s="1332"/>
      <c r="GD21" s="1332"/>
      <c r="GE21" s="1332"/>
      <c r="GF21" s="1332"/>
      <c r="GG21" s="1332"/>
      <c r="GH21" s="1332"/>
      <c r="GI21" s="1332"/>
      <c r="GJ21" s="1332"/>
      <c r="GK21" s="1332"/>
      <c r="GL21" s="1332"/>
      <c r="GM21" s="1332"/>
      <c r="GN21" s="1332"/>
      <c r="GO21" s="1332"/>
      <c r="GP21" s="1332"/>
      <c r="GQ21" s="1332"/>
      <c r="GR21" s="1332"/>
      <c r="GS21" s="1332"/>
      <c r="GT21" s="1332"/>
      <c r="GU21" s="1332"/>
      <c r="GV21" s="1332"/>
      <c r="GW21" s="1332"/>
      <c r="GX21" s="1332"/>
      <c r="GY21" s="1332"/>
      <c r="GZ21" s="1332"/>
      <c r="HA21" s="1332"/>
      <c r="HB21" s="1332"/>
      <c r="HC21" s="1332"/>
      <c r="HD21" s="1332"/>
      <c r="HE21" s="1332"/>
      <c r="HF21" s="1332"/>
      <c r="HG21" s="1332"/>
      <c r="HH21" s="1332"/>
      <c r="HI21" s="1332"/>
      <c r="HJ21" s="1332"/>
      <c r="HK21" s="1332"/>
      <c r="HL21" s="1332"/>
      <c r="HM21" s="1332"/>
      <c r="HN21" s="1332"/>
      <c r="HO21" s="1332"/>
      <c r="HP21" s="1332"/>
      <c r="HQ21" s="1332"/>
      <c r="HR21" s="1332"/>
      <c r="HS21" s="1332"/>
      <c r="HT21" s="1332"/>
      <c r="HU21" s="1332"/>
      <c r="HV21" s="1332"/>
      <c r="HW21" s="1332"/>
      <c r="HX21" s="1332"/>
      <c r="HY21" s="1332"/>
      <c r="HZ21" s="1332"/>
      <c r="IA21" s="1332"/>
      <c r="IB21" s="1332"/>
      <c r="IC21" s="1332"/>
      <c r="ID21" s="1332"/>
      <c r="IE21" s="1332"/>
      <c r="IF21" s="1332"/>
      <c r="IG21" s="1332"/>
      <c r="IH21" s="1332"/>
      <c r="II21" s="1332"/>
      <c r="IJ21" s="1332"/>
      <c r="IK21" s="1332"/>
      <c r="IL21" s="1332"/>
      <c r="IM21" s="1332"/>
      <c r="IN21" s="1332"/>
      <c r="IO21" s="1332"/>
      <c r="IP21" s="1332"/>
      <c r="IQ21" s="1332"/>
      <c r="IR21" s="1332"/>
      <c r="IS21" s="1332"/>
      <c r="IT21" s="1332"/>
      <c r="IU21" s="1332"/>
      <c r="IV21" s="1332"/>
      <c r="IW21" s="1332"/>
      <c r="IX21" s="1332"/>
      <c r="IY21" s="1332"/>
      <c r="IZ21" s="1332"/>
      <c r="JA21" s="1332"/>
      <c r="JB21" s="1332"/>
      <c r="JC21" s="1332"/>
      <c r="JD21" s="1332"/>
      <c r="JE21" s="1332"/>
      <c r="JF21" s="1332"/>
      <c r="JG21" s="1332"/>
      <c r="JH21" s="1332"/>
      <c r="JI21" s="1332"/>
      <c r="JJ21" s="1332"/>
      <c r="JK21" s="1332"/>
      <c r="JL21" s="1332"/>
      <c r="JM21" s="1332"/>
      <c r="JN21" s="1332"/>
      <c r="JO21" s="1332"/>
      <c r="JP21" s="1332"/>
      <c r="JQ21" s="1332"/>
      <c r="JR21" s="1332"/>
      <c r="JS21" s="1332"/>
      <c r="JT21" s="1332"/>
      <c r="JU21" s="1332"/>
      <c r="JV21" s="1332"/>
      <c r="JW21" s="1332"/>
      <c r="JX21" s="1332"/>
      <c r="JY21" s="1332"/>
      <c r="JZ21" s="1332"/>
      <c r="KA21" s="1332"/>
      <c r="KB21" s="1332"/>
      <c r="KC21" s="1332"/>
      <c r="KD21" s="1332"/>
      <c r="KE21" s="1332"/>
      <c r="KF21" s="1332"/>
      <c r="KG21" s="1332"/>
      <c r="KH21" s="1332"/>
      <c r="KI21" s="1332"/>
      <c r="KJ21" s="1332"/>
      <c r="KK21" s="1332"/>
      <c r="KL21" s="1332"/>
      <c r="KM21" s="1332"/>
      <c r="KN21" s="1332"/>
      <c r="KO21" s="1332"/>
      <c r="KP21" s="1332"/>
      <c r="KQ21" s="1332"/>
      <c r="KR21" s="1332"/>
      <c r="KS21" s="1332"/>
      <c r="KT21" s="1332"/>
      <c r="KU21" s="1332"/>
      <c r="KV21" s="1332"/>
      <c r="KW21" s="1332"/>
      <c r="KX21" s="1332"/>
      <c r="KY21" s="1332"/>
      <c r="KZ21" s="1332"/>
      <c r="LA21" s="1332"/>
      <c r="LB21" s="1332"/>
      <c r="LC21" s="1332"/>
      <c r="LD21" s="1332"/>
      <c r="LE21" s="1332"/>
      <c r="LF21" s="1332"/>
      <c r="LG21" s="1332"/>
      <c r="LH21" s="1332"/>
      <c r="LI21" s="1332"/>
      <c r="LJ21" s="1332"/>
      <c r="LK21" s="1332"/>
      <c r="LL21" s="1332"/>
      <c r="LM21" s="1332"/>
      <c r="LN21" s="1332"/>
      <c r="LO21" s="1332"/>
      <c r="LP21" s="1332"/>
      <c r="LQ21" s="1332"/>
      <c r="LR21" s="1332"/>
      <c r="LS21" s="1332"/>
      <c r="LT21" s="1332"/>
      <c r="LU21" s="1332"/>
      <c r="LV21" s="1332"/>
      <c r="LW21" s="1332"/>
      <c r="LX21" s="1332"/>
      <c r="LY21" s="1332"/>
      <c r="LZ21" s="1332"/>
      <c r="MA21" s="1332"/>
      <c r="MB21" s="1332"/>
      <c r="MC21" s="1332"/>
      <c r="MD21" s="1332"/>
      <c r="ME21" s="1332"/>
      <c r="MF21" s="1332"/>
      <c r="MG21" s="1332"/>
      <c r="MH21" s="1332"/>
      <c r="MI21" s="1332"/>
      <c r="MJ21" s="1332"/>
      <c r="MK21" s="1332"/>
      <c r="ML21" s="1332"/>
      <c r="MM21" s="1332"/>
      <c r="MN21" s="1332"/>
      <c r="MO21" s="1332"/>
      <c r="MP21" s="1332"/>
      <c r="MQ21" s="1332"/>
      <c r="MR21" s="1332"/>
      <c r="MS21" s="1332"/>
      <c r="MT21" s="1332"/>
      <c r="MU21" s="1332"/>
      <c r="MV21" s="1332"/>
      <c r="MW21" s="1332"/>
      <c r="MX21" s="1332"/>
      <c r="MY21" s="1332"/>
      <c r="MZ21" s="1332"/>
      <c r="NA21" s="1332"/>
      <c r="NB21" s="1332"/>
      <c r="NC21" s="1332"/>
      <c r="ND21" s="1332"/>
      <c r="NE21" s="1332"/>
      <c r="NF21" s="1332"/>
      <c r="NG21" s="1332"/>
      <c r="NH21" s="1332"/>
      <c r="NI21" s="1332"/>
      <c r="NJ21" s="1332"/>
      <c r="NK21" s="1332"/>
      <c r="NL21" s="1332"/>
      <c r="NM21" s="1332"/>
      <c r="NN21" s="1332"/>
      <c r="NO21" s="1332"/>
      <c r="NP21" s="1332"/>
      <c r="NQ21" s="1332"/>
      <c r="NR21" s="1332"/>
      <c r="NS21" s="1332"/>
      <c r="NT21" s="1332"/>
      <c r="NU21" s="1332"/>
      <c r="NV21" s="1332"/>
      <c r="NW21" s="1332"/>
      <c r="NX21" s="1332"/>
      <c r="NY21" s="1332"/>
      <c r="NZ21" s="1332"/>
      <c r="OA21" s="1332"/>
      <c r="OB21" s="1332"/>
      <c r="OC21" s="1332"/>
      <c r="OD21" s="1332"/>
      <c r="OE21" s="1332"/>
      <c r="OF21" s="1332"/>
      <c r="OG21" s="1332"/>
      <c r="OH21" s="1332"/>
      <c r="OI21" s="1332"/>
      <c r="OJ21" s="1332"/>
      <c r="OK21" s="1332"/>
      <c r="OL21" s="1332"/>
      <c r="OM21" s="1332"/>
      <c r="ON21" s="1332"/>
      <c r="OO21" s="1332"/>
      <c r="OP21" s="1332"/>
      <c r="OQ21" s="1332"/>
      <c r="OR21" s="1332"/>
      <c r="OS21" s="1332"/>
      <c r="OT21" s="1332"/>
      <c r="OU21" s="1332"/>
      <c r="OV21" s="1332"/>
      <c r="OW21" s="1332"/>
      <c r="OX21" s="1332"/>
      <c r="OY21" s="1332"/>
      <c r="OZ21" s="1332"/>
      <c r="PA21" s="1332"/>
      <c r="PB21" s="1332"/>
      <c r="PC21" s="1332"/>
      <c r="PD21" s="1332"/>
      <c r="PE21" s="1332"/>
      <c r="PF21" s="1332"/>
      <c r="PG21" s="1332"/>
      <c r="PH21" s="1332"/>
      <c r="PI21" s="1332"/>
      <c r="PJ21" s="1332"/>
      <c r="PK21" s="1332"/>
      <c r="PL21" s="1332"/>
      <c r="PM21" s="1332"/>
      <c r="PN21" s="1332"/>
      <c r="PO21" s="1332"/>
      <c r="PP21" s="1332"/>
      <c r="PQ21" s="1332"/>
      <c r="PR21" s="1332"/>
      <c r="PS21" s="1332"/>
      <c r="PT21" s="1332"/>
      <c r="PU21" s="1332"/>
      <c r="PV21" s="1332"/>
      <c r="PW21" s="1332"/>
      <c r="PX21" s="1332"/>
      <c r="PY21" s="1332"/>
      <c r="PZ21" s="1332"/>
      <c r="QA21" s="1332"/>
      <c r="QB21" s="1332"/>
      <c r="QC21" s="1332"/>
      <c r="QD21" s="1332"/>
      <c r="QE21" s="1332"/>
      <c r="QF21" s="1332"/>
      <c r="QG21" s="1332"/>
      <c r="QH21" s="1332"/>
      <c r="QI21" s="1332"/>
      <c r="QJ21" s="1332"/>
      <c r="QK21" s="1332"/>
      <c r="QL21" s="1332"/>
      <c r="QM21" s="1332"/>
      <c r="QN21" s="1332"/>
      <c r="QO21" s="1332"/>
      <c r="QP21" s="1332"/>
      <c r="QQ21" s="1332"/>
      <c r="QR21" s="1332"/>
      <c r="QS21" s="1332"/>
      <c r="QT21" s="1332"/>
      <c r="QU21" s="1332"/>
      <c r="QV21" s="1332"/>
      <c r="QW21" s="1332"/>
      <c r="QX21" s="1332"/>
      <c r="QY21" s="1332"/>
      <c r="QZ21" s="1332"/>
      <c r="RA21" s="1332"/>
      <c r="RB21" s="1332"/>
      <c r="RC21" s="1332"/>
      <c r="RD21" s="1332"/>
      <c r="RE21" s="1332"/>
      <c r="RF21" s="1332"/>
      <c r="RG21" s="1332"/>
      <c r="RH21" s="1332"/>
      <c r="RI21" s="1332"/>
      <c r="RJ21" s="1332"/>
      <c r="RK21" s="1332"/>
      <c r="RL21" s="1332"/>
      <c r="RM21" s="1332"/>
      <c r="RN21" s="1332"/>
      <c r="RO21" s="1332"/>
      <c r="RP21" s="1332"/>
      <c r="RQ21" s="1332"/>
      <c r="RR21" s="1332"/>
      <c r="RS21" s="1332"/>
      <c r="RT21" s="1332"/>
      <c r="RU21" s="1332"/>
      <c r="RV21" s="1332"/>
      <c r="RW21" s="1332"/>
      <c r="RX21" s="1332"/>
      <c r="RY21" s="1332"/>
      <c r="RZ21" s="1332"/>
      <c r="SA21" s="1332"/>
      <c r="SB21" s="1332"/>
      <c r="SC21" s="1332"/>
      <c r="SD21" s="1332"/>
      <c r="SE21" s="1332"/>
      <c r="SF21" s="1332"/>
      <c r="SG21" s="1332"/>
      <c r="SH21" s="1332"/>
      <c r="SI21" s="1332"/>
      <c r="SJ21" s="1332"/>
      <c r="SK21" s="1332"/>
      <c r="SL21" s="1332"/>
      <c r="SM21" s="1332"/>
      <c r="SN21" s="1332"/>
      <c r="SO21" s="1332"/>
      <c r="SP21" s="1332"/>
      <c r="SQ21" s="1332"/>
      <c r="SR21" s="1332"/>
      <c r="SS21" s="1332"/>
      <c r="ST21" s="1332"/>
      <c r="SU21" s="1332"/>
      <c r="SV21" s="1332"/>
      <c r="SW21" s="1332"/>
      <c r="SX21" s="1332"/>
      <c r="SY21" s="1332"/>
      <c r="SZ21" s="1332"/>
      <c r="TA21" s="1332"/>
      <c r="TB21" s="1332"/>
      <c r="TC21" s="1332"/>
      <c r="TD21" s="1332"/>
      <c r="TE21" s="1332"/>
      <c r="TF21" s="1332"/>
      <c r="TG21" s="1332"/>
      <c r="TH21" s="1332"/>
      <c r="TI21" s="1332"/>
      <c r="TJ21" s="1332"/>
      <c r="TK21" s="1332"/>
      <c r="TL21" s="1332"/>
      <c r="TM21" s="1332"/>
      <c r="TN21" s="1332"/>
      <c r="TO21" s="1332"/>
      <c r="TP21" s="1332"/>
      <c r="TQ21" s="1332"/>
      <c r="TR21" s="1332"/>
      <c r="TS21" s="1332"/>
      <c r="TT21" s="1332"/>
      <c r="TU21" s="1332"/>
      <c r="TV21" s="1332"/>
      <c r="TW21" s="1332"/>
      <c r="TX21" s="1332"/>
      <c r="TY21" s="1332"/>
      <c r="TZ21" s="1332"/>
      <c r="UA21" s="1332"/>
      <c r="UB21" s="1332"/>
      <c r="UC21" s="1332"/>
      <c r="UD21" s="1332"/>
      <c r="UE21" s="1332"/>
      <c r="UF21" s="1332"/>
      <c r="UG21" s="1332"/>
      <c r="UH21" s="1332"/>
      <c r="UI21" s="1332"/>
      <c r="UJ21" s="1332"/>
      <c r="UK21" s="1332"/>
      <c r="UL21" s="1332"/>
      <c r="UM21" s="1332"/>
      <c r="UN21" s="1332"/>
      <c r="UO21" s="1332"/>
      <c r="UP21" s="1332"/>
      <c r="UQ21" s="1332"/>
      <c r="UR21" s="1332"/>
      <c r="US21" s="1332"/>
      <c r="UT21" s="1332"/>
      <c r="UU21" s="1332"/>
      <c r="UV21" s="1332"/>
      <c r="UW21" s="1332"/>
      <c r="UX21" s="1332"/>
      <c r="UY21" s="1332"/>
      <c r="UZ21" s="1332"/>
      <c r="VA21" s="1332"/>
      <c r="VB21" s="1332"/>
      <c r="VC21" s="1332"/>
      <c r="VD21" s="1332"/>
      <c r="VE21" s="1332"/>
      <c r="VF21" s="1332"/>
      <c r="VG21" s="1332"/>
      <c r="VH21" s="1332"/>
      <c r="VI21" s="1332"/>
      <c r="VJ21" s="1332"/>
      <c r="VK21" s="1332"/>
      <c r="VL21" s="1332"/>
      <c r="VM21" s="1332"/>
      <c r="VN21" s="1332"/>
      <c r="VO21" s="1332"/>
      <c r="VP21" s="1332"/>
      <c r="VQ21" s="1332"/>
      <c r="VR21" s="1332"/>
      <c r="VS21" s="1332"/>
      <c r="VT21" s="1332"/>
      <c r="VU21" s="1332"/>
      <c r="VV21" s="1332"/>
      <c r="VW21" s="1332"/>
      <c r="VX21" s="1332"/>
      <c r="VY21" s="1332"/>
      <c r="VZ21" s="1332"/>
      <c r="WA21" s="1332"/>
      <c r="WB21" s="1332"/>
      <c r="WC21" s="1332"/>
      <c r="WD21" s="1332"/>
      <c r="WE21" s="1332"/>
      <c r="WF21" s="1332"/>
      <c r="WG21" s="1332"/>
      <c r="WH21" s="1332"/>
      <c r="WI21" s="1332"/>
      <c r="WJ21" s="1332"/>
      <c r="WK21" s="1332"/>
      <c r="WL21" s="1332"/>
      <c r="WM21" s="1332"/>
      <c r="WN21" s="1332"/>
      <c r="WO21" s="1332"/>
      <c r="WP21" s="1332"/>
      <c r="WQ21" s="1332"/>
      <c r="WR21" s="1332"/>
      <c r="WS21" s="1332"/>
      <c r="WT21" s="1332"/>
      <c r="WU21" s="1332"/>
      <c r="WV21" s="1332"/>
      <c r="WW21" s="1332"/>
      <c r="WX21" s="1332"/>
      <c r="WY21" s="1332"/>
      <c r="WZ21" s="1332"/>
      <c r="XA21" s="1332"/>
      <c r="XB21" s="1332"/>
      <c r="XC21" s="1332"/>
      <c r="XD21" s="1332"/>
      <c r="XE21" s="1332"/>
      <c r="XF21" s="1332"/>
      <c r="XG21" s="1332"/>
      <c r="XH21" s="1332"/>
      <c r="XI21" s="1332"/>
      <c r="XJ21" s="1332"/>
      <c r="XK21" s="1332"/>
      <c r="XL21" s="1332"/>
      <c r="XM21" s="1332"/>
      <c r="XN21" s="1332"/>
      <c r="XO21" s="1332"/>
      <c r="XP21" s="1332"/>
      <c r="XQ21" s="1332"/>
      <c r="XR21" s="1332"/>
      <c r="XS21" s="1332"/>
      <c r="XT21" s="1332"/>
      <c r="XU21" s="1332"/>
      <c r="XV21" s="1332"/>
      <c r="XW21" s="1332"/>
      <c r="XX21" s="1332"/>
      <c r="XY21" s="1332"/>
      <c r="XZ21" s="1332"/>
      <c r="YA21" s="1332"/>
      <c r="YB21" s="1332"/>
      <c r="YC21" s="1332"/>
      <c r="YD21" s="1332"/>
      <c r="YE21" s="1332"/>
      <c r="YF21" s="1332"/>
      <c r="YG21" s="1332"/>
      <c r="YH21" s="1332"/>
      <c r="YI21" s="1332"/>
      <c r="YJ21" s="1332"/>
      <c r="YK21" s="1332"/>
      <c r="YL21" s="1332"/>
      <c r="YM21" s="1332"/>
      <c r="YN21" s="1332"/>
      <c r="YO21" s="1332"/>
      <c r="YP21" s="1332"/>
      <c r="YQ21" s="1332"/>
      <c r="YR21" s="1332"/>
      <c r="YS21" s="1332"/>
      <c r="YT21" s="1332"/>
      <c r="YU21" s="1332"/>
      <c r="YV21" s="1332"/>
      <c r="YW21" s="1332"/>
      <c r="YX21" s="1332"/>
      <c r="YY21" s="1332"/>
      <c r="YZ21" s="1332"/>
      <c r="ZA21" s="1332"/>
      <c r="ZB21" s="1332"/>
      <c r="ZC21" s="1332"/>
      <c r="ZD21" s="1332"/>
      <c r="ZE21" s="1332"/>
      <c r="ZF21" s="1332"/>
      <c r="ZG21" s="1332"/>
      <c r="ZH21" s="1332"/>
      <c r="ZI21" s="1332"/>
      <c r="ZJ21" s="1332"/>
      <c r="ZK21" s="1332"/>
      <c r="ZL21" s="1332"/>
      <c r="ZM21" s="1332"/>
      <c r="ZN21" s="1332"/>
      <c r="ZO21" s="1332"/>
      <c r="ZP21" s="1332"/>
      <c r="ZQ21" s="1332"/>
      <c r="ZR21" s="1332"/>
      <c r="ZS21" s="1332"/>
      <c r="ZT21" s="1332"/>
      <c r="ZU21" s="1332"/>
      <c r="ZV21" s="1332"/>
      <c r="ZW21" s="1332"/>
      <c r="ZX21" s="1332"/>
      <c r="ZY21" s="645"/>
    </row>
    <row r="22" spans="1:701" s="643" customFormat="1">
      <c r="A22" s="645"/>
      <c r="B22" s="635" t="s">
        <v>56</v>
      </c>
      <c r="C22" s="1186" t="s">
        <v>462</v>
      </c>
      <c r="D22" s="1187">
        <v>30</v>
      </c>
      <c r="E22" s="604">
        <f t="shared" si="0"/>
        <v>0.51826714449450217</v>
      </c>
      <c r="F22" s="1181" t="s">
        <v>0</v>
      </c>
      <c r="G22" s="1188">
        <v>20546</v>
      </c>
      <c r="H22" s="1187">
        <v>1.01</v>
      </c>
      <c r="I22" s="1192">
        <v>1.87</v>
      </c>
      <c r="J22" s="1190">
        <v>1.87</v>
      </c>
      <c r="K22" s="1176">
        <f t="shared" si="1"/>
        <v>0</v>
      </c>
      <c r="L22" s="640">
        <f t="shared" si="6"/>
        <v>20751.46</v>
      </c>
      <c r="M22" s="639">
        <v>13262.936104</v>
      </c>
      <c r="N22" s="639">
        <f t="shared" si="7"/>
        <v>38421.020000000004</v>
      </c>
      <c r="O22" s="639">
        <f t="shared" si="8"/>
        <v>0</v>
      </c>
      <c r="P22" s="639">
        <f t="shared" si="9"/>
        <v>38421.020000000004</v>
      </c>
      <c r="Q22" s="639"/>
      <c r="R22" s="639">
        <f t="shared" si="2"/>
        <v>51683.956104000004</v>
      </c>
      <c r="S22" s="1191"/>
      <c r="T22" s="639">
        <f t="shared" si="10"/>
        <v>47811.245239592972</v>
      </c>
      <c r="U22" s="639">
        <f t="shared" si="3"/>
        <v>0</v>
      </c>
      <c r="V22" s="641">
        <f>IF(L22=0,0,(HLOOKUP(F22,'2012-2013 CE W T&amp;D &amp; ConsCredit'!$C$6:$P$36,D22+1,FALSE)))</f>
        <v>2.57679265504916</v>
      </c>
      <c r="W22" s="641">
        <f t="shared" si="13"/>
        <v>53472.209709546441</v>
      </c>
      <c r="X22" s="642">
        <f t="shared" si="11"/>
        <v>1.1184023641631815</v>
      </c>
      <c r="Z22" s="1371">
        <f t="shared" si="4"/>
        <v>51683.956104000004</v>
      </c>
      <c r="AA22" s="1371">
        <f t="shared" si="5"/>
        <v>47811.245239592972</v>
      </c>
      <c r="AB22" s="1371">
        <f>IF(L22=0,0,(HLOOKUP(F22,'2012-2013 CE W T&amp;D No ConsCredi'!$C$6:$P$36,D22+1,FALSE)))</f>
        <v>2.3425387773174182</v>
      </c>
      <c r="AC22" s="1371">
        <f t="shared" si="14"/>
        <v>48611.099735951313</v>
      </c>
      <c r="AD22" s="642">
        <f t="shared" si="12"/>
        <v>1.0167294219665288</v>
      </c>
      <c r="AE22" s="1332"/>
      <c r="AF22" s="1332"/>
      <c r="AG22" s="1332"/>
      <c r="AH22" s="1332"/>
      <c r="AI22" s="1332"/>
      <c r="AJ22" s="1332"/>
      <c r="AK22" s="1332"/>
      <c r="AL22" s="1332"/>
      <c r="AM22" s="1332"/>
      <c r="AN22" s="1332"/>
      <c r="AO22" s="1332"/>
      <c r="AP22" s="1332"/>
      <c r="AQ22" s="1332"/>
      <c r="AR22" s="1332"/>
      <c r="AS22" s="1332"/>
      <c r="AT22" s="1332"/>
      <c r="AU22" s="1332"/>
      <c r="AV22" s="1332"/>
      <c r="AW22" s="1332"/>
      <c r="AX22" s="1332"/>
      <c r="AY22" s="1332"/>
      <c r="AZ22" s="1332"/>
      <c r="BA22" s="1332"/>
      <c r="BB22" s="1332"/>
      <c r="BC22" s="1332"/>
      <c r="BD22" s="1332"/>
      <c r="BE22" s="1332"/>
      <c r="BF22" s="1332"/>
      <c r="BG22" s="1332"/>
      <c r="BH22" s="1332"/>
      <c r="BI22" s="1332"/>
      <c r="BJ22" s="1332"/>
      <c r="BK22" s="1332"/>
      <c r="BL22" s="1332"/>
      <c r="BM22" s="1332"/>
      <c r="BN22" s="1332"/>
      <c r="BO22" s="1332"/>
      <c r="BP22" s="1332"/>
      <c r="BQ22" s="1332"/>
      <c r="BR22" s="1332"/>
      <c r="BS22" s="1332"/>
      <c r="BT22" s="1332"/>
      <c r="BU22" s="1332"/>
      <c r="BV22" s="1332"/>
      <c r="BW22" s="1332"/>
      <c r="BX22" s="1332"/>
      <c r="BY22" s="1332"/>
      <c r="BZ22" s="1332"/>
      <c r="CA22" s="1332"/>
      <c r="CB22" s="1332"/>
      <c r="CC22" s="1332"/>
      <c r="CD22" s="1332"/>
      <c r="CE22" s="1332"/>
      <c r="CF22" s="1332"/>
      <c r="CG22" s="1332"/>
      <c r="CH22" s="1332"/>
      <c r="CI22" s="1332"/>
      <c r="CJ22" s="1332"/>
      <c r="CK22" s="1332"/>
      <c r="CL22" s="1332"/>
      <c r="CM22" s="1332"/>
      <c r="CN22" s="1332"/>
      <c r="CO22" s="1332"/>
      <c r="CP22" s="1332"/>
      <c r="CQ22" s="1332"/>
      <c r="CR22" s="1332"/>
      <c r="CS22" s="1332"/>
      <c r="CT22" s="1332"/>
      <c r="CU22" s="1332"/>
      <c r="CV22" s="1332"/>
      <c r="CW22" s="1332"/>
      <c r="CX22" s="1332"/>
      <c r="CY22" s="1332"/>
      <c r="CZ22" s="1332"/>
      <c r="DA22" s="1332"/>
      <c r="DB22" s="1332"/>
      <c r="DC22" s="1332"/>
      <c r="DD22" s="1332"/>
      <c r="DE22" s="1332"/>
      <c r="DF22" s="1332"/>
      <c r="DG22" s="1332"/>
      <c r="DH22" s="1332"/>
      <c r="DI22" s="1332"/>
      <c r="DJ22" s="1332"/>
      <c r="DK22" s="1332"/>
      <c r="DL22" s="1332"/>
      <c r="DM22" s="1332"/>
      <c r="DN22" s="1332"/>
      <c r="DO22" s="1332"/>
      <c r="DP22" s="1332"/>
      <c r="DQ22" s="1332"/>
      <c r="DR22" s="1332"/>
      <c r="DS22" s="1332"/>
      <c r="DT22" s="1332"/>
      <c r="DU22" s="1332"/>
      <c r="DV22" s="1332"/>
      <c r="DW22" s="1332"/>
      <c r="DX22" s="1332"/>
      <c r="DY22" s="1332"/>
      <c r="DZ22" s="1332"/>
      <c r="EA22" s="1332"/>
      <c r="EB22" s="1332"/>
      <c r="EC22" s="1332"/>
      <c r="ED22" s="1332"/>
      <c r="EE22" s="1332"/>
      <c r="EF22" s="1332"/>
      <c r="EG22" s="1332"/>
      <c r="EH22" s="1332"/>
      <c r="EI22" s="1332"/>
      <c r="EJ22" s="1332"/>
      <c r="EK22" s="1332"/>
      <c r="EL22" s="1332"/>
      <c r="EM22" s="1332"/>
      <c r="EN22" s="1332"/>
      <c r="EO22" s="1332"/>
      <c r="EP22" s="1332"/>
      <c r="EQ22" s="1332"/>
      <c r="ER22" s="1332"/>
      <c r="ES22" s="1332"/>
      <c r="ET22" s="1332"/>
      <c r="EU22" s="1332"/>
      <c r="EV22" s="1332"/>
      <c r="EW22" s="1332"/>
      <c r="EX22" s="1332"/>
      <c r="EY22" s="1332"/>
      <c r="EZ22" s="1332"/>
      <c r="FA22" s="1332"/>
      <c r="FB22" s="1332"/>
      <c r="FC22" s="1332"/>
      <c r="FD22" s="1332"/>
      <c r="FE22" s="1332"/>
      <c r="FF22" s="1332"/>
      <c r="FG22" s="1332"/>
      <c r="FH22" s="1332"/>
      <c r="FI22" s="1332"/>
      <c r="FJ22" s="1332"/>
      <c r="FK22" s="1332"/>
      <c r="FL22" s="1332"/>
      <c r="FM22" s="1332"/>
      <c r="FN22" s="1332"/>
      <c r="FO22" s="1332"/>
      <c r="FP22" s="1332"/>
      <c r="FQ22" s="1332"/>
      <c r="FR22" s="1332"/>
      <c r="FS22" s="1332"/>
      <c r="FT22" s="1332"/>
      <c r="FU22" s="1332"/>
      <c r="FV22" s="1332"/>
      <c r="FW22" s="1332"/>
      <c r="FX22" s="1332"/>
      <c r="FY22" s="1332"/>
      <c r="FZ22" s="1332"/>
      <c r="GA22" s="1332"/>
      <c r="GB22" s="1332"/>
      <c r="GC22" s="1332"/>
      <c r="GD22" s="1332"/>
      <c r="GE22" s="1332"/>
      <c r="GF22" s="1332"/>
      <c r="GG22" s="1332"/>
      <c r="GH22" s="1332"/>
      <c r="GI22" s="1332"/>
      <c r="GJ22" s="1332"/>
      <c r="GK22" s="1332"/>
      <c r="GL22" s="1332"/>
      <c r="GM22" s="1332"/>
      <c r="GN22" s="1332"/>
      <c r="GO22" s="1332"/>
      <c r="GP22" s="1332"/>
      <c r="GQ22" s="1332"/>
      <c r="GR22" s="1332"/>
      <c r="GS22" s="1332"/>
      <c r="GT22" s="1332"/>
      <c r="GU22" s="1332"/>
      <c r="GV22" s="1332"/>
      <c r="GW22" s="1332"/>
      <c r="GX22" s="1332"/>
      <c r="GY22" s="1332"/>
      <c r="GZ22" s="1332"/>
      <c r="HA22" s="1332"/>
      <c r="HB22" s="1332"/>
      <c r="HC22" s="1332"/>
      <c r="HD22" s="1332"/>
      <c r="HE22" s="1332"/>
      <c r="HF22" s="1332"/>
      <c r="HG22" s="1332"/>
      <c r="HH22" s="1332"/>
      <c r="HI22" s="1332"/>
      <c r="HJ22" s="1332"/>
      <c r="HK22" s="1332"/>
      <c r="HL22" s="1332"/>
      <c r="HM22" s="1332"/>
      <c r="HN22" s="1332"/>
      <c r="HO22" s="1332"/>
      <c r="HP22" s="1332"/>
      <c r="HQ22" s="1332"/>
      <c r="HR22" s="1332"/>
      <c r="HS22" s="1332"/>
      <c r="HT22" s="1332"/>
      <c r="HU22" s="1332"/>
      <c r="HV22" s="1332"/>
      <c r="HW22" s="1332"/>
      <c r="HX22" s="1332"/>
      <c r="HY22" s="1332"/>
      <c r="HZ22" s="1332"/>
      <c r="IA22" s="1332"/>
      <c r="IB22" s="1332"/>
      <c r="IC22" s="1332"/>
      <c r="ID22" s="1332"/>
      <c r="IE22" s="1332"/>
      <c r="IF22" s="1332"/>
      <c r="IG22" s="1332"/>
      <c r="IH22" s="1332"/>
      <c r="II22" s="1332"/>
      <c r="IJ22" s="1332"/>
      <c r="IK22" s="1332"/>
      <c r="IL22" s="1332"/>
      <c r="IM22" s="1332"/>
      <c r="IN22" s="1332"/>
      <c r="IO22" s="1332"/>
      <c r="IP22" s="1332"/>
      <c r="IQ22" s="1332"/>
      <c r="IR22" s="1332"/>
      <c r="IS22" s="1332"/>
      <c r="IT22" s="1332"/>
      <c r="IU22" s="1332"/>
      <c r="IV22" s="1332"/>
      <c r="IW22" s="1332"/>
      <c r="IX22" s="1332"/>
      <c r="IY22" s="1332"/>
      <c r="IZ22" s="1332"/>
      <c r="JA22" s="1332"/>
      <c r="JB22" s="1332"/>
      <c r="JC22" s="1332"/>
      <c r="JD22" s="1332"/>
      <c r="JE22" s="1332"/>
      <c r="JF22" s="1332"/>
      <c r="JG22" s="1332"/>
      <c r="JH22" s="1332"/>
      <c r="JI22" s="1332"/>
      <c r="JJ22" s="1332"/>
      <c r="JK22" s="1332"/>
      <c r="JL22" s="1332"/>
      <c r="JM22" s="1332"/>
      <c r="JN22" s="1332"/>
      <c r="JO22" s="1332"/>
      <c r="JP22" s="1332"/>
      <c r="JQ22" s="1332"/>
      <c r="JR22" s="1332"/>
      <c r="JS22" s="1332"/>
      <c r="JT22" s="1332"/>
      <c r="JU22" s="1332"/>
      <c r="JV22" s="1332"/>
      <c r="JW22" s="1332"/>
      <c r="JX22" s="1332"/>
      <c r="JY22" s="1332"/>
      <c r="JZ22" s="1332"/>
      <c r="KA22" s="1332"/>
      <c r="KB22" s="1332"/>
      <c r="KC22" s="1332"/>
      <c r="KD22" s="1332"/>
      <c r="KE22" s="1332"/>
      <c r="KF22" s="1332"/>
      <c r="KG22" s="1332"/>
      <c r="KH22" s="1332"/>
      <c r="KI22" s="1332"/>
      <c r="KJ22" s="1332"/>
      <c r="KK22" s="1332"/>
      <c r="KL22" s="1332"/>
      <c r="KM22" s="1332"/>
      <c r="KN22" s="1332"/>
      <c r="KO22" s="1332"/>
      <c r="KP22" s="1332"/>
      <c r="KQ22" s="1332"/>
      <c r="KR22" s="1332"/>
      <c r="KS22" s="1332"/>
      <c r="KT22" s="1332"/>
      <c r="KU22" s="1332"/>
      <c r="KV22" s="1332"/>
      <c r="KW22" s="1332"/>
      <c r="KX22" s="1332"/>
      <c r="KY22" s="1332"/>
      <c r="KZ22" s="1332"/>
      <c r="LA22" s="1332"/>
      <c r="LB22" s="1332"/>
      <c r="LC22" s="1332"/>
      <c r="LD22" s="1332"/>
      <c r="LE22" s="1332"/>
      <c r="LF22" s="1332"/>
      <c r="LG22" s="1332"/>
      <c r="LH22" s="1332"/>
      <c r="LI22" s="1332"/>
      <c r="LJ22" s="1332"/>
      <c r="LK22" s="1332"/>
      <c r="LL22" s="1332"/>
      <c r="LM22" s="1332"/>
      <c r="LN22" s="1332"/>
      <c r="LO22" s="1332"/>
      <c r="LP22" s="1332"/>
      <c r="LQ22" s="1332"/>
      <c r="LR22" s="1332"/>
      <c r="LS22" s="1332"/>
      <c r="LT22" s="1332"/>
      <c r="LU22" s="1332"/>
      <c r="LV22" s="1332"/>
      <c r="LW22" s="1332"/>
      <c r="LX22" s="1332"/>
      <c r="LY22" s="1332"/>
      <c r="LZ22" s="1332"/>
      <c r="MA22" s="1332"/>
      <c r="MB22" s="1332"/>
      <c r="MC22" s="1332"/>
      <c r="MD22" s="1332"/>
      <c r="ME22" s="1332"/>
      <c r="MF22" s="1332"/>
      <c r="MG22" s="1332"/>
      <c r="MH22" s="1332"/>
      <c r="MI22" s="1332"/>
      <c r="MJ22" s="1332"/>
      <c r="MK22" s="1332"/>
      <c r="ML22" s="1332"/>
      <c r="MM22" s="1332"/>
      <c r="MN22" s="1332"/>
      <c r="MO22" s="1332"/>
      <c r="MP22" s="1332"/>
      <c r="MQ22" s="1332"/>
      <c r="MR22" s="1332"/>
      <c r="MS22" s="1332"/>
      <c r="MT22" s="1332"/>
      <c r="MU22" s="1332"/>
      <c r="MV22" s="1332"/>
      <c r="MW22" s="1332"/>
      <c r="MX22" s="1332"/>
      <c r="MY22" s="1332"/>
      <c r="MZ22" s="1332"/>
      <c r="NA22" s="1332"/>
      <c r="NB22" s="1332"/>
      <c r="NC22" s="1332"/>
      <c r="ND22" s="1332"/>
      <c r="NE22" s="1332"/>
      <c r="NF22" s="1332"/>
      <c r="NG22" s="1332"/>
      <c r="NH22" s="1332"/>
      <c r="NI22" s="1332"/>
      <c r="NJ22" s="1332"/>
      <c r="NK22" s="1332"/>
      <c r="NL22" s="1332"/>
      <c r="NM22" s="1332"/>
      <c r="NN22" s="1332"/>
      <c r="NO22" s="1332"/>
      <c r="NP22" s="1332"/>
      <c r="NQ22" s="1332"/>
      <c r="NR22" s="1332"/>
      <c r="NS22" s="1332"/>
      <c r="NT22" s="1332"/>
      <c r="NU22" s="1332"/>
      <c r="NV22" s="1332"/>
      <c r="NW22" s="1332"/>
      <c r="NX22" s="1332"/>
      <c r="NY22" s="1332"/>
      <c r="NZ22" s="1332"/>
      <c r="OA22" s="1332"/>
      <c r="OB22" s="1332"/>
      <c r="OC22" s="1332"/>
      <c r="OD22" s="1332"/>
      <c r="OE22" s="1332"/>
      <c r="OF22" s="1332"/>
      <c r="OG22" s="1332"/>
      <c r="OH22" s="1332"/>
      <c r="OI22" s="1332"/>
      <c r="OJ22" s="1332"/>
      <c r="OK22" s="1332"/>
      <c r="OL22" s="1332"/>
      <c r="OM22" s="1332"/>
      <c r="ON22" s="1332"/>
      <c r="OO22" s="1332"/>
      <c r="OP22" s="1332"/>
      <c r="OQ22" s="1332"/>
      <c r="OR22" s="1332"/>
      <c r="OS22" s="1332"/>
      <c r="OT22" s="1332"/>
      <c r="OU22" s="1332"/>
      <c r="OV22" s="1332"/>
      <c r="OW22" s="1332"/>
      <c r="OX22" s="1332"/>
      <c r="OY22" s="1332"/>
      <c r="OZ22" s="1332"/>
      <c r="PA22" s="1332"/>
      <c r="PB22" s="1332"/>
      <c r="PC22" s="1332"/>
      <c r="PD22" s="1332"/>
      <c r="PE22" s="1332"/>
      <c r="PF22" s="1332"/>
      <c r="PG22" s="1332"/>
      <c r="PH22" s="1332"/>
      <c r="PI22" s="1332"/>
      <c r="PJ22" s="1332"/>
      <c r="PK22" s="1332"/>
      <c r="PL22" s="1332"/>
      <c r="PM22" s="1332"/>
      <c r="PN22" s="1332"/>
      <c r="PO22" s="1332"/>
      <c r="PP22" s="1332"/>
      <c r="PQ22" s="1332"/>
      <c r="PR22" s="1332"/>
      <c r="PS22" s="1332"/>
      <c r="PT22" s="1332"/>
      <c r="PU22" s="1332"/>
      <c r="PV22" s="1332"/>
      <c r="PW22" s="1332"/>
      <c r="PX22" s="1332"/>
      <c r="PY22" s="1332"/>
      <c r="PZ22" s="1332"/>
      <c r="QA22" s="1332"/>
      <c r="QB22" s="1332"/>
      <c r="QC22" s="1332"/>
      <c r="QD22" s="1332"/>
      <c r="QE22" s="1332"/>
      <c r="QF22" s="1332"/>
      <c r="QG22" s="1332"/>
      <c r="QH22" s="1332"/>
      <c r="QI22" s="1332"/>
      <c r="QJ22" s="1332"/>
      <c r="QK22" s="1332"/>
      <c r="QL22" s="1332"/>
      <c r="QM22" s="1332"/>
      <c r="QN22" s="1332"/>
      <c r="QO22" s="1332"/>
      <c r="QP22" s="1332"/>
      <c r="QQ22" s="1332"/>
      <c r="QR22" s="1332"/>
      <c r="QS22" s="1332"/>
      <c r="QT22" s="1332"/>
      <c r="QU22" s="1332"/>
      <c r="QV22" s="1332"/>
      <c r="QW22" s="1332"/>
      <c r="QX22" s="1332"/>
      <c r="QY22" s="1332"/>
      <c r="QZ22" s="1332"/>
      <c r="RA22" s="1332"/>
      <c r="RB22" s="1332"/>
      <c r="RC22" s="1332"/>
      <c r="RD22" s="1332"/>
      <c r="RE22" s="1332"/>
      <c r="RF22" s="1332"/>
      <c r="RG22" s="1332"/>
      <c r="RH22" s="1332"/>
      <c r="RI22" s="1332"/>
      <c r="RJ22" s="1332"/>
      <c r="RK22" s="1332"/>
      <c r="RL22" s="1332"/>
      <c r="RM22" s="1332"/>
      <c r="RN22" s="1332"/>
      <c r="RO22" s="1332"/>
      <c r="RP22" s="1332"/>
      <c r="RQ22" s="1332"/>
      <c r="RR22" s="1332"/>
      <c r="RS22" s="1332"/>
      <c r="RT22" s="1332"/>
      <c r="RU22" s="1332"/>
      <c r="RV22" s="1332"/>
      <c r="RW22" s="1332"/>
      <c r="RX22" s="1332"/>
      <c r="RY22" s="1332"/>
      <c r="RZ22" s="1332"/>
      <c r="SA22" s="1332"/>
      <c r="SB22" s="1332"/>
      <c r="SC22" s="1332"/>
      <c r="SD22" s="1332"/>
      <c r="SE22" s="1332"/>
      <c r="SF22" s="1332"/>
      <c r="SG22" s="1332"/>
      <c r="SH22" s="1332"/>
      <c r="SI22" s="1332"/>
      <c r="SJ22" s="1332"/>
      <c r="SK22" s="1332"/>
      <c r="SL22" s="1332"/>
      <c r="SM22" s="1332"/>
      <c r="SN22" s="1332"/>
      <c r="SO22" s="1332"/>
      <c r="SP22" s="1332"/>
      <c r="SQ22" s="1332"/>
      <c r="SR22" s="1332"/>
      <c r="SS22" s="1332"/>
      <c r="ST22" s="1332"/>
      <c r="SU22" s="1332"/>
      <c r="SV22" s="1332"/>
      <c r="SW22" s="1332"/>
      <c r="SX22" s="1332"/>
      <c r="SY22" s="1332"/>
      <c r="SZ22" s="1332"/>
      <c r="TA22" s="1332"/>
      <c r="TB22" s="1332"/>
      <c r="TC22" s="1332"/>
      <c r="TD22" s="1332"/>
      <c r="TE22" s="1332"/>
      <c r="TF22" s="1332"/>
      <c r="TG22" s="1332"/>
      <c r="TH22" s="1332"/>
      <c r="TI22" s="1332"/>
      <c r="TJ22" s="1332"/>
      <c r="TK22" s="1332"/>
      <c r="TL22" s="1332"/>
      <c r="TM22" s="1332"/>
      <c r="TN22" s="1332"/>
      <c r="TO22" s="1332"/>
      <c r="TP22" s="1332"/>
      <c r="TQ22" s="1332"/>
      <c r="TR22" s="1332"/>
      <c r="TS22" s="1332"/>
      <c r="TT22" s="1332"/>
      <c r="TU22" s="1332"/>
      <c r="TV22" s="1332"/>
      <c r="TW22" s="1332"/>
      <c r="TX22" s="1332"/>
      <c r="TY22" s="1332"/>
      <c r="TZ22" s="1332"/>
      <c r="UA22" s="1332"/>
      <c r="UB22" s="1332"/>
      <c r="UC22" s="1332"/>
      <c r="UD22" s="1332"/>
      <c r="UE22" s="1332"/>
      <c r="UF22" s="1332"/>
      <c r="UG22" s="1332"/>
      <c r="UH22" s="1332"/>
      <c r="UI22" s="1332"/>
      <c r="UJ22" s="1332"/>
      <c r="UK22" s="1332"/>
      <c r="UL22" s="1332"/>
      <c r="UM22" s="1332"/>
      <c r="UN22" s="1332"/>
      <c r="UO22" s="1332"/>
      <c r="UP22" s="1332"/>
      <c r="UQ22" s="1332"/>
      <c r="UR22" s="1332"/>
      <c r="US22" s="1332"/>
      <c r="UT22" s="1332"/>
      <c r="UU22" s="1332"/>
      <c r="UV22" s="1332"/>
      <c r="UW22" s="1332"/>
      <c r="UX22" s="1332"/>
      <c r="UY22" s="1332"/>
      <c r="UZ22" s="1332"/>
      <c r="VA22" s="1332"/>
      <c r="VB22" s="1332"/>
      <c r="VC22" s="1332"/>
      <c r="VD22" s="1332"/>
      <c r="VE22" s="1332"/>
      <c r="VF22" s="1332"/>
      <c r="VG22" s="1332"/>
      <c r="VH22" s="1332"/>
      <c r="VI22" s="1332"/>
      <c r="VJ22" s="1332"/>
      <c r="VK22" s="1332"/>
      <c r="VL22" s="1332"/>
      <c r="VM22" s="1332"/>
      <c r="VN22" s="1332"/>
      <c r="VO22" s="1332"/>
      <c r="VP22" s="1332"/>
      <c r="VQ22" s="1332"/>
      <c r="VR22" s="1332"/>
      <c r="VS22" s="1332"/>
      <c r="VT22" s="1332"/>
      <c r="VU22" s="1332"/>
      <c r="VV22" s="1332"/>
      <c r="VW22" s="1332"/>
      <c r="VX22" s="1332"/>
      <c r="VY22" s="1332"/>
      <c r="VZ22" s="1332"/>
      <c r="WA22" s="1332"/>
      <c r="WB22" s="1332"/>
      <c r="WC22" s="1332"/>
      <c r="WD22" s="1332"/>
      <c r="WE22" s="1332"/>
      <c r="WF22" s="1332"/>
      <c r="WG22" s="1332"/>
      <c r="WH22" s="1332"/>
      <c r="WI22" s="1332"/>
      <c r="WJ22" s="1332"/>
      <c r="WK22" s="1332"/>
      <c r="WL22" s="1332"/>
      <c r="WM22" s="1332"/>
      <c r="WN22" s="1332"/>
      <c r="WO22" s="1332"/>
      <c r="WP22" s="1332"/>
      <c r="WQ22" s="1332"/>
      <c r="WR22" s="1332"/>
      <c r="WS22" s="1332"/>
      <c r="WT22" s="1332"/>
      <c r="WU22" s="1332"/>
      <c r="WV22" s="1332"/>
      <c r="WW22" s="1332"/>
      <c r="WX22" s="1332"/>
      <c r="WY22" s="1332"/>
      <c r="WZ22" s="1332"/>
      <c r="XA22" s="1332"/>
      <c r="XB22" s="1332"/>
      <c r="XC22" s="1332"/>
      <c r="XD22" s="1332"/>
      <c r="XE22" s="1332"/>
      <c r="XF22" s="1332"/>
      <c r="XG22" s="1332"/>
      <c r="XH22" s="1332"/>
      <c r="XI22" s="1332"/>
      <c r="XJ22" s="1332"/>
      <c r="XK22" s="1332"/>
      <c r="XL22" s="1332"/>
      <c r="XM22" s="1332"/>
      <c r="XN22" s="1332"/>
      <c r="XO22" s="1332"/>
      <c r="XP22" s="1332"/>
      <c r="XQ22" s="1332"/>
      <c r="XR22" s="1332"/>
      <c r="XS22" s="1332"/>
      <c r="XT22" s="1332"/>
      <c r="XU22" s="1332"/>
      <c r="XV22" s="1332"/>
      <c r="XW22" s="1332"/>
      <c r="XX22" s="1332"/>
      <c r="XY22" s="1332"/>
      <c r="XZ22" s="1332"/>
      <c r="YA22" s="1332"/>
      <c r="YB22" s="1332"/>
      <c r="YC22" s="1332"/>
      <c r="YD22" s="1332"/>
      <c r="YE22" s="1332"/>
      <c r="YF22" s="1332"/>
      <c r="YG22" s="1332"/>
      <c r="YH22" s="1332"/>
      <c r="YI22" s="1332"/>
      <c r="YJ22" s="1332"/>
      <c r="YK22" s="1332"/>
      <c r="YL22" s="1332"/>
      <c r="YM22" s="1332"/>
      <c r="YN22" s="1332"/>
      <c r="YO22" s="1332"/>
      <c r="YP22" s="1332"/>
      <c r="YQ22" s="1332"/>
      <c r="YR22" s="1332"/>
      <c r="YS22" s="1332"/>
      <c r="YT22" s="1332"/>
      <c r="YU22" s="1332"/>
      <c r="YV22" s="1332"/>
      <c r="YW22" s="1332"/>
      <c r="YX22" s="1332"/>
      <c r="YY22" s="1332"/>
      <c r="YZ22" s="1332"/>
      <c r="ZA22" s="1332"/>
      <c r="ZB22" s="1332"/>
      <c r="ZC22" s="1332"/>
      <c r="ZD22" s="1332"/>
      <c r="ZE22" s="1332"/>
      <c r="ZF22" s="1332"/>
      <c r="ZG22" s="1332"/>
      <c r="ZH22" s="1332"/>
      <c r="ZI22" s="1332"/>
      <c r="ZJ22" s="1332"/>
      <c r="ZK22" s="1332"/>
      <c r="ZL22" s="1332"/>
      <c r="ZM22" s="1332"/>
      <c r="ZN22" s="1332"/>
      <c r="ZO22" s="1332"/>
      <c r="ZP22" s="1332"/>
      <c r="ZQ22" s="1332"/>
      <c r="ZR22" s="1332"/>
      <c r="ZS22" s="1332"/>
      <c r="ZT22" s="1332"/>
      <c r="ZU22" s="1332"/>
      <c r="ZV22" s="1332"/>
      <c r="ZW22" s="1332"/>
      <c r="ZX22" s="1332"/>
      <c r="ZY22" s="645"/>
    </row>
    <row r="23" spans="1:701" s="643" customFormat="1">
      <c r="A23" s="645"/>
      <c r="B23" s="635" t="s">
        <v>56</v>
      </c>
      <c r="C23" s="1186" t="s">
        <v>463</v>
      </c>
      <c r="D23" s="1187">
        <v>30</v>
      </c>
      <c r="E23" s="604">
        <f t="shared" si="0"/>
        <v>2.5932742798441684</v>
      </c>
      <c r="F23" s="1181" t="s">
        <v>0</v>
      </c>
      <c r="G23" s="1188">
        <v>70636</v>
      </c>
      <c r="H23" s="1187">
        <v>1.47</v>
      </c>
      <c r="I23" s="1192">
        <v>2.46</v>
      </c>
      <c r="J23" s="1190">
        <v>2.46</v>
      </c>
      <c r="K23" s="1176">
        <f t="shared" si="1"/>
        <v>0</v>
      </c>
      <c r="L23" s="640">
        <f t="shared" si="6"/>
        <v>103834.92</v>
      </c>
      <c r="M23" s="639">
        <v>73015.868111999996</v>
      </c>
      <c r="N23" s="639">
        <f t="shared" si="7"/>
        <v>173764.56</v>
      </c>
      <c r="O23" s="639">
        <f t="shared" si="8"/>
        <v>0</v>
      </c>
      <c r="P23" s="639">
        <f t="shared" si="9"/>
        <v>173764.56</v>
      </c>
      <c r="Q23" s="639"/>
      <c r="R23" s="639">
        <f t="shared" si="2"/>
        <v>246780.42811199999</v>
      </c>
      <c r="S23" s="1191"/>
      <c r="T23" s="639">
        <f t="shared" si="10"/>
        <v>228289.01767992601</v>
      </c>
      <c r="U23" s="639">
        <f t="shared" si="3"/>
        <v>0</v>
      </c>
      <c r="V23" s="641">
        <f>IF(L23=0,0,(HLOOKUP(F23,'2012-2013 CE W T&amp;D &amp; ConsCredit'!$C$6:$P$36,D23+1,FALSE)))</f>
        <v>2.57679265504916</v>
      </c>
      <c r="W23" s="641">
        <f t="shared" si="13"/>
        <v>267561.05919361714</v>
      </c>
      <c r="X23" s="642">
        <f t="shared" si="11"/>
        <v>1.1720277300800896</v>
      </c>
      <c r="Z23" s="1371">
        <f t="shared" si="4"/>
        <v>246780.42811199999</v>
      </c>
      <c r="AA23" s="1371">
        <f t="shared" si="5"/>
        <v>228289.01767992601</v>
      </c>
      <c r="AB23" s="1371">
        <f>IF(L23=0,0,(HLOOKUP(F23,'2012-2013 CE W T&amp;D No ConsCredi'!$C$6:$P$36,D23+1,FALSE)))</f>
        <v>2.3425387773174182</v>
      </c>
      <c r="AC23" s="1371">
        <f t="shared" si="14"/>
        <v>243237.32653965193</v>
      </c>
      <c r="AD23" s="642">
        <f t="shared" si="12"/>
        <v>1.0654797546182633</v>
      </c>
      <c r="AE23" s="1332"/>
      <c r="AF23" s="1332"/>
      <c r="AG23" s="1332"/>
      <c r="AH23" s="1332"/>
      <c r="AI23" s="1332"/>
      <c r="AJ23" s="1332"/>
      <c r="AK23" s="1332"/>
      <c r="AL23" s="1332"/>
      <c r="AM23" s="1332"/>
      <c r="AN23" s="1332"/>
      <c r="AO23" s="1332"/>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c r="BJ23" s="1332"/>
      <c r="BK23" s="1332"/>
      <c r="BL23" s="1332"/>
      <c r="BM23" s="1332"/>
      <c r="BN23" s="1332"/>
      <c r="BO23" s="1332"/>
      <c r="BP23" s="1332"/>
      <c r="BQ23" s="1332"/>
      <c r="BR23" s="1332"/>
      <c r="BS23" s="1332"/>
      <c r="BT23" s="1332"/>
      <c r="BU23" s="1332"/>
      <c r="BV23" s="1332"/>
      <c r="BW23" s="1332"/>
      <c r="BX23" s="1332"/>
      <c r="BY23" s="1332"/>
      <c r="BZ23" s="1332"/>
      <c r="CA23" s="1332"/>
      <c r="CB23" s="1332"/>
      <c r="CC23" s="1332"/>
      <c r="CD23" s="1332"/>
      <c r="CE23" s="1332"/>
      <c r="CF23" s="1332"/>
      <c r="CG23" s="1332"/>
      <c r="CH23" s="1332"/>
      <c r="CI23" s="1332"/>
      <c r="CJ23" s="1332"/>
      <c r="CK23" s="1332"/>
      <c r="CL23" s="1332"/>
      <c r="CM23" s="1332"/>
      <c r="CN23" s="1332"/>
      <c r="CO23" s="1332"/>
      <c r="CP23" s="1332"/>
      <c r="CQ23" s="1332"/>
      <c r="CR23" s="1332"/>
      <c r="CS23" s="1332"/>
      <c r="CT23" s="1332"/>
      <c r="CU23" s="1332"/>
      <c r="CV23" s="1332"/>
      <c r="CW23" s="1332"/>
      <c r="CX23" s="1332"/>
      <c r="CY23" s="1332"/>
      <c r="CZ23" s="1332"/>
      <c r="DA23" s="1332"/>
      <c r="DB23" s="1332"/>
      <c r="DC23" s="1332"/>
      <c r="DD23" s="1332"/>
      <c r="DE23" s="1332"/>
      <c r="DF23" s="1332"/>
      <c r="DG23" s="1332"/>
      <c r="DH23" s="1332"/>
      <c r="DI23" s="1332"/>
      <c r="DJ23" s="1332"/>
      <c r="DK23" s="1332"/>
      <c r="DL23" s="1332"/>
      <c r="DM23" s="1332"/>
      <c r="DN23" s="1332"/>
      <c r="DO23" s="1332"/>
      <c r="DP23" s="1332"/>
      <c r="DQ23" s="1332"/>
      <c r="DR23" s="1332"/>
      <c r="DS23" s="1332"/>
      <c r="DT23" s="1332"/>
      <c r="DU23" s="1332"/>
      <c r="DV23" s="1332"/>
      <c r="DW23" s="1332"/>
      <c r="DX23" s="1332"/>
      <c r="DY23" s="1332"/>
      <c r="DZ23" s="1332"/>
      <c r="EA23" s="1332"/>
      <c r="EB23" s="1332"/>
      <c r="EC23" s="1332"/>
      <c r="ED23" s="1332"/>
      <c r="EE23" s="1332"/>
      <c r="EF23" s="1332"/>
      <c r="EG23" s="1332"/>
      <c r="EH23" s="1332"/>
      <c r="EI23" s="1332"/>
      <c r="EJ23" s="1332"/>
      <c r="EK23" s="1332"/>
      <c r="EL23" s="1332"/>
      <c r="EM23" s="1332"/>
      <c r="EN23" s="1332"/>
      <c r="EO23" s="1332"/>
      <c r="EP23" s="1332"/>
      <c r="EQ23" s="1332"/>
      <c r="ER23" s="1332"/>
      <c r="ES23" s="1332"/>
      <c r="ET23" s="1332"/>
      <c r="EU23" s="1332"/>
      <c r="EV23" s="1332"/>
      <c r="EW23" s="1332"/>
      <c r="EX23" s="1332"/>
      <c r="EY23" s="1332"/>
      <c r="EZ23" s="1332"/>
      <c r="FA23" s="1332"/>
      <c r="FB23" s="1332"/>
      <c r="FC23" s="1332"/>
      <c r="FD23" s="1332"/>
      <c r="FE23" s="1332"/>
      <c r="FF23" s="1332"/>
      <c r="FG23" s="1332"/>
      <c r="FH23" s="1332"/>
      <c r="FI23" s="1332"/>
      <c r="FJ23" s="1332"/>
      <c r="FK23" s="1332"/>
      <c r="FL23" s="1332"/>
      <c r="FM23" s="1332"/>
      <c r="FN23" s="1332"/>
      <c r="FO23" s="1332"/>
      <c r="FP23" s="1332"/>
      <c r="FQ23" s="1332"/>
      <c r="FR23" s="1332"/>
      <c r="FS23" s="1332"/>
      <c r="FT23" s="1332"/>
      <c r="FU23" s="1332"/>
      <c r="FV23" s="1332"/>
      <c r="FW23" s="1332"/>
      <c r="FX23" s="1332"/>
      <c r="FY23" s="1332"/>
      <c r="FZ23" s="1332"/>
      <c r="GA23" s="1332"/>
      <c r="GB23" s="1332"/>
      <c r="GC23" s="1332"/>
      <c r="GD23" s="1332"/>
      <c r="GE23" s="1332"/>
      <c r="GF23" s="1332"/>
      <c r="GG23" s="1332"/>
      <c r="GH23" s="1332"/>
      <c r="GI23" s="1332"/>
      <c r="GJ23" s="1332"/>
      <c r="GK23" s="1332"/>
      <c r="GL23" s="1332"/>
      <c r="GM23" s="1332"/>
      <c r="GN23" s="1332"/>
      <c r="GO23" s="1332"/>
      <c r="GP23" s="1332"/>
      <c r="GQ23" s="1332"/>
      <c r="GR23" s="1332"/>
      <c r="GS23" s="1332"/>
      <c r="GT23" s="1332"/>
      <c r="GU23" s="1332"/>
      <c r="GV23" s="1332"/>
      <c r="GW23" s="1332"/>
      <c r="GX23" s="1332"/>
      <c r="GY23" s="1332"/>
      <c r="GZ23" s="1332"/>
      <c r="HA23" s="1332"/>
      <c r="HB23" s="1332"/>
      <c r="HC23" s="1332"/>
      <c r="HD23" s="1332"/>
      <c r="HE23" s="1332"/>
      <c r="HF23" s="1332"/>
      <c r="HG23" s="1332"/>
      <c r="HH23" s="1332"/>
      <c r="HI23" s="1332"/>
      <c r="HJ23" s="1332"/>
      <c r="HK23" s="1332"/>
      <c r="HL23" s="1332"/>
      <c r="HM23" s="1332"/>
      <c r="HN23" s="1332"/>
      <c r="HO23" s="1332"/>
      <c r="HP23" s="1332"/>
      <c r="HQ23" s="1332"/>
      <c r="HR23" s="1332"/>
      <c r="HS23" s="1332"/>
      <c r="HT23" s="1332"/>
      <c r="HU23" s="1332"/>
      <c r="HV23" s="1332"/>
      <c r="HW23" s="1332"/>
      <c r="HX23" s="1332"/>
      <c r="HY23" s="1332"/>
      <c r="HZ23" s="1332"/>
      <c r="IA23" s="1332"/>
      <c r="IB23" s="1332"/>
      <c r="IC23" s="1332"/>
      <c r="ID23" s="1332"/>
      <c r="IE23" s="1332"/>
      <c r="IF23" s="1332"/>
      <c r="IG23" s="1332"/>
      <c r="IH23" s="1332"/>
      <c r="II23" s="1332"/>
      <c r="IJ23" s="1332"/>
      <c r="IK23" s="1332"/>
      <c r="IL23" s="1332"/>
      <c r="IM23" s="1332"/>
      <c r="IN23" s="1332"/>
      <c r="IO23" s="1332"/>
      <c r="IP23" s="1332"/>
      <c r="IQ23" s="1332"/>
      <c r="IR23" s="1332"/>
      <c r="IS23" s="1332"/>
      <c r="IT23" s="1332"/>
      <c r="IU23" s="1332"/>
      <c r="IV23" s="1332"/>
      <c r="IW23" s="1332"/>
      <c r="IX23" s="1332"/>
      <c r="IY23" s="1332"/>
      <c r="IZ23" s="1332"/>
      <c r="JA23" s="1332"/>
      <c r="JB23" s="1332"/>
      <c r="JC23" s="1332"/>
      <c r="JD23" s="1332"/>
      <c r="JE23" s="1332"/>
      <c r="JF23" s="1332"/>
      <c r="JG23" s="1332"/>
      <c r="JH23" s="1332"/>
      <c r="JI23" s="1332"/>
      <c r="JJ23" s="1332"/>
      <c r="JK23" s="1332"/>
      <c r="JL23" s="1332"/>
      <c r="JM23" s="1332"/>
      <c r="JN23" s="1332"/>
      <c r="JO23" s="1332"/>
      <c r="JP23" s="1332"/>
      <c r="JQ23" s="1332"/>
      <c r="JR23" s="1332"/>
      <c r="JS23" s="1332"/>
      <c r="JT23" s="1332"/>
      <c r="JU23" s="1332"/>
      <c r="JV23" s="1332"/>
      <c r="JW23" s="1332"/>
      <c r="JX23" s="1332"/>
      <c r="JY23" s="1332"/>
      <c r="JZ23" s="1332"/>
      <c r="KA23" s="1332"/>
      <c r="KB23" s="1332"/>
      <c r="KC23" s="1332"/>
      <c r="KD23" s="1332"/>
      <c r="KE23" s="1332"/>
      <c r="KF23" s="1332"/>
      <c r="KG23" s="1332"/>
      <c r="KH23" s="1332"/>
      <c r="KI23" s="1332"/>
      <c r="KJ23" s="1332"/>
      <c r="KK23" s="1332"/>
      <c r="KL23" s="1332"/>
      <c r="KM23" s="1332"/>
      <c r="KN23" s="1332"/>
      <c r="KO23" s="1332"/>
      <c r="KP23" s="1332"/>
      <c r="KQ23" s="1332"/>
      <c r="KR23" s="1332"/>
      <c r="KS23" s="1332"/>
      <c r="KT23" s="1332"/>
      <c r="KU23" s="1332"/>
      <c r="KV23" s="1332"/>
      <c r="KW23" s="1332"/>
      <c r="KX23" s="1332"/>
      <c r="KY23" s="1332"/>
      <c r="KZ23" s="1332"/>
      <c r="LA23" s="1332"/>
      <c r="LB23" s="1332"/>
      <c r="LC23" s="1332"/>
      <c r="LD23" s="1332"/>
      <c r="LE23" s="1332"/>
      <c r="LF23" s="1332"/>
      <c r="LG23" s="1332"/>
      <c r="LH23" s="1332"/>
      <c r="LI23" s="1332"/>
      <c r="LJ23" s="1332"/>
      <c r="LK23" s="1332"/>
      <c r="LL23" s="1332"/>
      <c r="LM23" s="1332"/>
      <c r="LN23" s="1332"/>
      <c r="LO23" s="1332"/>
      <c r="LP23" s="1332"/>
      <c r="LQ23" s="1332"/>
      <c r="LR23" s="1332"/>
      <c r="LS23" s="1332"/>
      <c r="LT23" s="1332"/>
      <c r="LU23" s="1332"/>
      <c r="LV23" s="1332"/>
      <c r="LW23" s="1332"/>
      <c r="LX23" s="1332"/>
      <c r="LY23" s="1332"/>
      <c r="LZ23" s="1332"/>
      <c r="MA23" s="1332"/>
      <c r="MB23" s="1332"/>
      <c r="MC23" s="1332"/>
      <c r="MD23" s="1332"/>
      <c r="ME23" s="1332"/>
      <c r="MF23" s="1332"/>
      <c r="MG23" s="1332"/>
      <c r="MH23" s="1332"/>
      <c r="MI23" s="1332"/>
      <c r="MJ23" s="1332"/>
      <c r="MK23" s="1332"/>
      <c r="ML23" s="1332"/>
      <c r="MM23" s="1332"/>
      <c r="MN23" s="1332"/>
      <c r="MO23" s="1332"/>
      <c r="MP23" s="1332"/>
      <c r="MQ23" s="1332"/>
      <c r="MR23" s="1332"/>
      <c r="MS23" s="1332"/>
      <c r="MT23" s="1332"/>
      <c r="MU23" s="1332"/>
      <c r="MV23" s="1332"/>
      <c r="MW23" s="1332"/>
      <c r="MX23" s="1332"/>
      <c r="MY23" s="1332"/>
      <c r="MZ23" s="1332"/>
      <c r="NA23" s="1332"/>
      <c r="NB23" s="1332"/>
      <c r="NC23" s="1332"/>
      <c r="ND23" s="1332"/>
      <c r="NE23" s="1332"/>
      <c r="NF23" s="1332"/>
      <c r="NG23" s="1332"/>
      <c r="NH23" s="1332"/>
      <c r="NI23" s="1332"/>
      <c r="NJ23" s="1332"/>
      <c r="NK23" s="1332"/>
      <c r="NL23" s="1332"/>
      <c r="NM23" s="1332"/>
      <c r="NN23" s="1332"/>
      <c r="NO23" s="1332"/>
      <c r="NP23" s="1332"/>
      <c r="NQ23" s="1332"/>
      <c r="NR23" s="1332"/>
      <c r="NS23" s="1332"/>
      <c r="NT23" s="1332"/>
      <c r="NU23" s="1332"/>
      <c r="NV23" s="1332"/>
      <c r="NW23" s="1332"/>
      <c r="NX23" s="1332"/>
      <c r="NY23" s="1332"/>
      <c r="NZ23" s="1332"/>
      <c r="OA23" s="1332"/>
      <c r="OB23" s="1332"/>
      <c r="OC23" s="1332"/>
      <c r="OD23" s="1332"/>
      <c r="OE23" s="1332"/>
      <c r="OF23" s="1332"/>
      <c r="OG23" s="1332"/>
      <c r="OH23" s="1332"/>
      <c r="OI23" s="1332"/>
      <c r="OJ23" s="1332"/>
      <c r="OK23" s="1332"/>
      <c r="OL23" s="1332"/>
      <c r="OM23" s="1332"/>
      <c r="ON23" s="1332"/>
      <c r="OO23" s="1332"/>
      <c r="OP23" s="1332"/>
      <c r="OQ23" s="1332"/>
      <c r="OR23" s="1332"/>
      <c r="OS23" s="1332"/>
      <c r="OT23" s="1332"/>
      <c r="OU23" s="1332"/>
      <c r="OV23" s="1332"/>
      <c r="OW23" s="1332"/>
      <c r="OX23" s="1332"/>
      <c r="OY23" s="1332"/>
      <c r="OZ23" s="1332"/>
      <c r="PA23" s="1332"/>
      <c r="PB23" s="1332"/>
      <c r="PC23" s="1332"/>
      <c r="PD23" s="1332"/>
      <c r="PE23" s="1332"/>
      <c r="PF23" s="1332"/>
      <c r="PG23" s="1332"/>
      <c r="PH23" s="1332"/>
      <c r="PI23" s="1332"/>
      <c r="PJ23" s="1332"/>
      <c r="PK23" s="1332"/>
      <c r="PL23" s="1332"/>
      <c r="PM23" s="1332"/>
      <c r="PN23" s="1332"/>
      <c r="PO23" s="1332"/>
      <c r="PP23" s="1332"/>
      <c r="PQ23" s="1332"/>
      <c r="PR23" s="1332"/>
      <c r="PS23" s="1332"/>
      <c r="PT23" s="1332"/>
      <c r="PU23" s="1332"/>
      <c r="PV23" s="1332"/>
      <c r="PW23" s="1332"/>
      <c r="PX23" s="1332"/>
      <c r="PY23" s="1332"/>
      <c r="PZ23" s="1332"/>
      <c r="QA23" s="1332"/>
      <c r="QB23" s="1332"/>
      <c r="QC23" s="1332"/>
      <c r="QD23" s="1332"/>
      <c r="QE23" s="1332"/>
      <c r="QF23" s="1332"/>
      <c r="QG23" s="1332"/>
      <c r="QH23" s="1332"/>
      <c r="QI23" s="1332"/>
      <c r="QJ23" s="1332"/>
      <c r="QK23" s="1332"/>
      <c r="QL23" s="1332"/>
      <c r="QM23" s="1332"/>
      <c r="QN23" s="1332"/>
      <c r="QO23" s="1332"/>
      <c r="QP23" s="1332"/>
      <c r="QQ23" s="1332"/>
      <c r="QR23" s="1332"/>
      <c r="QS23" s="1332"/>
      <c r="QT23" s="1332"/>
      <c r="QU23" s="1332"/>
      <c r="QV23" s="1332"/>
      <c r="QW23" s="1332"/>
      <c r="QX23" s="1332"/>
      <c r="QY23" s="1332"/>
      <c r="QZ23" s="1332"/>
      <c r="RA23" s="1332"/>
      <c r="RB23" s="1332"/>
      <c r="RC23" s="1332"/>
      <c r="RD23" s="1332"/>
      <c r="RE23" s="1332"/>
      <c r="RF23" s="1332"/>
      <c r="RG23" s="1332"/>
      <c r="RH23" s="1332"/>
      <c r="RI23" s="1332"/>
      <c r="RJ23" s="1332"/>
      <c r="RK23" s="1332"/>
      <c r="RL23" s="1332"/>
      <c r="RM23" s="1332"/>
      <c r="RN23" s="1332"/>
      <c r="RO23" s="1332"/>
      <c r="RP23" s="1332"/>
      <c r="RQ23" s="1332"/>
      <c r="RR23" s="1332"/>
      <c r="RS23" s="1332"/>
      <c r="RT23" s="1332"/>
      <c r="RU23" s="1332"/>
      <c r="RV23" s="1332"/>
      <c r="RW23" s="1332"/>
      <c r="RX23" s="1332"/>
      <c r="RY23" s="1332"/>
      <c r="RZ23" s="1332"/>
      <c r="SA23" s="1332"/>
      <c r="SB23" s="1332"/>
      <c r="SC23" s="1332"/>
      <c r="SD23" s="1332"/>
      <c r="SE23" s="1332"/>
      <c r="SF23" s="1332"/>
      <c r="SG23" s="1332"/>
      <c r="SH23" s="1332"/>
      <c r="SI23" s="1332"/>
      <c r="SJ23" s="1332"/>
      <c r="SK23" s="1332"/>
      <c r="SL23" s="1332"/>
      <c r="SM23" s="1332"/>
      <c r="SN23" s="1332"/>
      <c r="SO23" s="1332"/>
      <c r="SP23" s="1332"/>
      <c r="SQ23" s="1332"/>
      <c r="SR23" s="1332"/>
      <c r="SS23" s="1332"/>
      <c r="ST23" s="1332"/>
      <c r="SU23" s="1332"/>
      <c r="SV23" s="1332"/>
      <c r="SW23" s="1332"/>
      <c r="SX23" s="1332"/>
      <c r="SY23" s="1332"/>
      <c r="SZ23" s="1332"/>
      <c r="TA23" s="1332"/>
      <c r="TB23" s="1332"/>
      <c r="TC23" s="1332"/>
      <c r="TD23" s="1332"/>
      <c r="TE23" s="1332"/>
      <c r="TF23" s="1332"/>
      <c r="TG23" s="1332"/>
      <c r="TH23" s="1332"/>
      <c r="TI23" s="1332"/>
      <c r="TJ23" s="1332"/>
      <c r="TK23" s="1332"/>
      <c r="TL23" s="1332"/>
      <c r="TM23" s="1332"/>
      <c r="TN23" s="1332"/>
      <c r="TO23" s="1332"/>
      <c r="TP23" s="1332"/>
      <c r="TQ23" s="1332"/>
      <c r="TR23" s="1332"/>
      <c r="TS23" s="1332"/>
      <c r="TT23" s="1332"/>
      <c r="TU23" s="1332"/>
      <c r="TV23" s="1332"/>
      <c r="TW23" s="1332"/>
      <c r="TX23" s="1332"/>
      <c r="TY23" s="1332"/>
      <c r="TZ23" s="1332"/>
      <c r="UA23" s="1332"/>
      <c r="UB23" s="1332"/>
      <c r="UC23" s="1332"/>
      <c r="UD23" s="1332"/>
      <c r="UE23" s="1332"/>
      <c r="UF23" s="1332"/>
      <c r="UG23" s="1332"/>
      <c r="UH23" s="1332"/>
      <c r="UI23" s="1332"/>
      <c r="UJ23" s="1332"/>
      <c r="UK23" s="1332"/>
      <c r="UL23" s="1332"/>
      <c r="UM23" s="1332"/>
      <c r="UN23" s="1332"/>
      <c r="UO23" s="1332"/>
      <c r="UP23" s="1332"/>
      <c r="UQ23" s="1332"/>
      <c r="UR23" s="1332"/>
      <c r="US23" s="1332"/>
      <c r="UT23" s="1332"/>
      <c r="UU23" s="1332"/>
      <c r="UV23" s="1332"/>
      <c r="UW23" s="1332"/>
      <c r="UX23" s="1332"/>
      <c r="UY23" s="1332"/>
      <c r="UZ23" s="1332"/>
      <c r="VA23" s="1332"/>
      <c r="VB23" s="1332"/>
      <c r="VC23" s="1332"/>
      <c r="VD23" s="1332"/>
      <c r="VE23" s="1332"/>
      <c r="VF23" s="1332"/>
      <c r="VG23" s="1332"/>
      <c r="VH23" s="1332"/>
      <c r="VI23" s="1332"/>
      <c r="VJ23" s="1332"/>
      <c r="VK23" s="1332"/>
      <c r="VL23" s="1332"/>
      <c r="VM23" s="1332"/>
      <c r="VN23" s="1332"/>
      <c r="VO23" s="1332"/>
      <c r="VP23" s="1332"/>
      <c r="VQ23" s="1332"/>
      <c r="VR23" s="1332"/>
      <c r="VS23" s="1332"/>
      <c r="VT23" s="1332"/>
      <c r="VU23" s="1332"/>
      <c r="VV23" s="1332"/>
      <c r="VW23" s="1332"/>
      <c r="VX23" s="1332"/>
      <c r="VY23" s="1332"/>
      <c r="VZ23" s="1332"/>
      <c r="WA23" s="1332"/>
      <c r="WB23" s="1332"/>
      <c r="WC23" s="1332"/>
      <c r="WD23" s="1332"/>
      <c r="WE23" s="1332"/>
      <c r="WF23" s="1332"/>
      <c r="WG23" s="1332"/>
      <c r="WH23" s="1332"/>
      <c r="WI23" s="1332"/>
      <c r="WJ23" s="1332"/>
      <c r="WK23" s="1332"/>
      <c r="WL23" s="1332"/>
      <c r="WM23" s="1332"/>
      <c r="WN23" s="1332"/>
      <c r="WO23" s="1332"/>
      <c r="WP23" s="1332"/>
      <c r="WQ23" s="1332"/>
      <c r="WR23" s="1332"/>
      <c r="WS23" s="1332"/>
      <c r="WT23" s="1332"/>
      <c r="WU23" s="1332"/>
      <c r="WV23" s="1332"/>
      <c r="WW23" s="1332"/>
      <c r="WX23" s="1332"/>
      <c r="WY23" s="1332"/>
      <c r="WZ23" s="1332"/>
      <c r="XA23" s="1332"/>
      <c r="XB23" s="1332"/>
      <c r="XC23" s="1332"/>
      <c r="XD23" s="1332"/>
      <c r="XE23" s="1332"/>
      <c r="XF23" s="1332"/>
      <c r="XG23" s="1332"/>
      <c r="XH23" s="1332"/>
      <c r="XI23" s="1332"/>
      <c r="XJ23" s="1332"/>
      <c r="XK23" s="1332"/>
      <c r="XL23" s="1332"/>
      <c r="XM23" s="1332"/>
      <c r="XN23" s="1332"/>
      <c r="XO23" s="1332"/>
      <c r="XP23" s="1332"/>
      <c r="XQ23" s="1332"/>
      <c r="XR23" s="1332"/>
      <c r="XS23" s="1332"/>
      <c r="XT23" s="1332"/>
      <c r="XU23" s="1332"/>
      <c r="XV23" s="1332"/>
      <c r="XW23" s="1332"/>
      <c r="XX23" s="1332"/>
      <c r="XY23" s="1332"/>
      <c r="XZ23" s="1332"/>
      <c r="YA23" s="1332"/>
      <c r="YB23" s="1332"/>
      <c r="YC23" s="1332"/>
      <c r="YD23" s="1332"/>
      <c r="YE23" s="1332"/>
      <c r="YF23" s="1332"/>
      <c r="YG23" s="1332"/>
      <c r="YH23" s="1332"/>
      <c r="YI23" s="1332"/>
      <c r="YJ23" s="1332"/>
      <c r="YK23" s="1332"/>
      <c r="YL23" s="1332"/>
      <c r="YM23" s="1332"/>
      <c r="YN23" s="1332"/>
      <c r="YO23" s="1332"/>
      <c r="YP23" s="1332"/>
      <c r="YQ23" s="1332"/>
      <c r="YR23" s="1332"/>
      <c r="YS23" s="1332"/>
      <c r="YT23" s="1332"/>
      <c r="YU23" s="1332"/>
      <c r="YV23" s="1332"/>
      <c r="YW23" s="1332"/>
      <c r="YX23" s="1332"/>
      <c r="YY23" s="1332"/>
      <c r="YZ23" s="1332"/>
      <c r="ZA23" s="1332"/>
      <c r="ZB23" s="1332"/>
      <c r="ZC23" s="1332"/>
      <c r="ZD23" s="1332"/>
      <c r="ZE23" s="1332"/>
      <c r="ZF23" s="1332"/>
      <c r="ZG23" s="1332"/>
      <c r="ZH23" s="1332"/>
      <c r="ZI23" s="1332"/>
      <c r="ZJ23" s="1332"/>
      <c r="ZK23" s="1332"/>
      <c r="ZL23" s="1332"/>
      <c r="ZM23" s="1332"/>
      <c r="ZN23" s="1332"/>
      <c r="ZO23" s="1332"/>
      <c r="ZP23" s="1332"/>
      <c r="ZQ23" s="1332"/>
      <c r="ZR23" s="1332"/>
      <c r="ZS23" s="1332"/>
      <c r="ZT23" s="1332"/>
      <c r="ZU23" s="1332"/>
      <c r="ZV23" s="1332"/>
      <c r="ZW23" s="1332"/>
      <c r="ZX23" s="1332"/>
      <c r="ZY23" s="645"/>
    </row>
    <row r="24" spans="1:701" s="643" customFormat="1">
      <c r="A24" s="645"/>
      <c r="B24" s="635" t="s">
        <v>56</v>
      </c>
      <c r="C24" s="1186" t="s">
        <v>426</v>
      </c>
      <c r="D24" s="1187">
        <v>30</v>
      </c>
      <c r="E24" s="604">
        <f t="shared" si="0"/>
        <v>0.15941524997799708</v>
      </c>
      <c r="F24" s="1181" t="s">
        <v>31</v>
      </c>
      <c r="G24" s="1188">
        <v>4910</v>
      </c>
      <c r="H24" s="1187">
        <v>1.3</v>
      </c>
      <c r="I24" s="1192">
        <v>2.2000000000000002</v>
      </c>
      <c r="J24" s="1190">
        <v>2.2000000000000002</v>
      </c>
      <c r="K24" s="1176">
        <f t="shared" si="1"/>
        <v>0</v>
      </c>
      <c r="L24" s="640">
        <f t="shared" si="6"/>
        <v>6383</v>
      </c>
      <c r="M24" s="639">
        <v>3728.8504000000003</v>
      </c>
      <c r="N24" s="639">
        <f t="shared" si="7"/>
        <v>10802</v>
      </c>
      <c r="O24" s="639">
        <f t="shared" si="8"/>
        <v>0</v>
      </c>
      <c r="P24" s="639">
        <f t="shared" si="9"/>
        <v>10802</v>
      </c>
      <c r="Q24" s="639"/>
      <c r="R24" s="639">
        <f t="shared" si="2"/>
        <v>14530.850399999999</v>
      </c>
      <c r="S24" s="1191"/>
      <c r="T24" s="639">
        <f t="shared" si="10"/>
        <v>13442.044773358002</v>
      </c>
      <c r="U24" s="639">
        <f t="shared" si="3"/>
        <v>0</v>
      </c>
      <c r="V24" s="641">
        <f>IF(L24=0,0,(HLOOKUP(F24,'2012-2013 CE W T&amp;D &amp; ConsCredit'!$C$6:$P$36,D24+1,FALSE)))</f>
        <v>2.1430340648595396</v>
      </c>
      <c r="W24" s="641">
        <f t="shared" si="13"/>
        <v>13678.986435998442</v>
      </c>
      <c r="X24" s="642">
        <f t="shared" si="11"/>
        <v>1.0176269062211469</v>
      </c>
      <c r="Z24" s="1371">
        <f t="shared" si="4"/>
        <v>14530.850399999999</v>
      </c>
      <c r="AA24" s="1371">
        <f t="shared" si="5"/>
        <v>13442.044773358002</v>
      </c>
      <c r="AB24" s="1371">
        <f>IF(L24=0,0,(HLOOKUP(F24,'2012-2013 CE W T&amp;D No ConsCredi'!$C$6:$P$36,D24+1,FALSE)))</f>
        <v>1.9482127862359451</v>
      </c>
      <c r="AC24" s="1371">
        <f t="shared" si="14"/>
        <v>12435.442214544037</v>
      </c>
      <c r="AD24" s="642">
        <f t="shared" si="12"/>
        <v>0.92511536929195159</v>
      </c>
      <c r="AE24" s="1332"/>
      <c r="AF24" s="1332"/>
      <c r="AG24" s="1332"/>
      <c r="AH24" s="1332"/>
      <c r="AI24" s="1332"/>
      <c r="AJ24" s="1332"/>
      <c r="AK24" s="1332"/>
      <c r="AL24" s="1332"/>
      <c r="AM24" s="1332"/>
      <c r="AN24" s="1332"/>
      <c r="AO24" s="1332"/>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c r="BJ24" s="1332"/>
      <c r="BK24" s="1332"/>
      <c r="BL24" s="1332"/>
      <c r="BM24" s="1332"/>
      <c r="BN24" s="1332"/>
      <c r="BO24" s="1332"/>
      <c r="BP24" s="1332"/>
      <c r="BQ24" s="1332"/>
      <c r="BR24" s="1332"/>
      <c r="BS24" s="1332"/>
      <c r="BT24" s="1332"/>
      <c r="BU24" s="1332"/>
      <c r="BV24" s="1332"/>
      <c r="BW24" s="1332"/>
      <c r="BX24" s="1332"/>
      <c r="BY24" s="1332"/>
      <c r="BZ24" s="1332"/>
      <c r="CA24" s="1332"/>
      <c r="CB24" s="1332"/>
      <c r="CC24" s="1332"/>
      <c r="CD24" s="1332"/>
      <c r="CE24" s="1332"/>
      <c r="CF24" s="1332"/>
      <c r="CG24" s="1332"/>
      <c r="CH24" s="1332"/>
      <c r="CI24" s="1332"/>
      <c r="CJ24" s="1332"/>
      <c r="CK24" s="1332"/>
      <c r="CL24" s="1332"/>
      <c r="CM24" s="1332"/>
      <c r="CN24" s="1332"/>
      <c r="CO24" s="1332"/>
      <c r="CP24" s="1332"/>
      <c r="CQ24" s="1332"/>
      <c r="CR24" s="1332"/>
      <c r="CS24" s="1332"/>
      <c r="CT24" s="1332"/>
      <c r="CU24" s="1332"/>
      <c r="CV24" s="1332"/>
      <c r="CW24" s="1332"/>
      <c r="CX24" s="1332"/>
      <c r="CY24" s="1332"/>
      <c r="CZ24" s="1332"/>
      <c r="DA24" s="1332"/>
      <c r="DB24" s="1332"/>
      <c r="DC24" s="1332"/>
      <c r="DD24" s="1332"/>
      <c r="DE24" s="1332"/>
      <c r="DF24" s="1332"/>
      <c r="DG24" s="1332"/>
      <c r="DH24" s="1332"/>
      <c r="DI24" s="1332"/>
      <c r="DJ24" s="1332"/>
      <c r="DK24" s="1332"/>
      <c r="DL24" s="1332"/>
      <c r="DM24" s="1332"/>
      <c r="DN24" s="1332"/>
      <c r="DO24" s="1332"/>
      <c r="DP24" s="1332"/>
      <c r="DQ24" s="1332"/>
      <c r="DR24" s="1332"/>
      <c r="DS24" s="1332"/>
      <c r="DT24" s="1332"/>
      <c r="DU24" s="1332"/>
      <c r="DV24" s="1332"/>
      <c r="DW24" s="1332"/>
      <c r="DX24" s="1332"/>
      <c r="DY24" s="1332"/>
      <c r="DZ24" s="1332"/>
      <c r="EA24" s="1332"/>
      <c r="EB24" s="1332"/>
      <c r="EC24" s="1332"/>
      <c r="ED24" s="1332"/>
      <c r="EE24" s="1332"/>
      <c r="EF24" s="1332"/>
      <c r="EG24" s="1332"/>
      <c r="EH24" s="1332"/>
      <c r="EI24" s="1332"/>
      <c r="EJ24" s="1332"/>
      <c r="EK24" s="1332"/>
      <c r="EL24" s="1332"/>
      <c r="EM24" s="1332"/>
      <c r="EN24" s="1332"/>
      <c r="EO24" s="1332"/>
      <c r="EP24" s="1332"/>
      <c r="EQ24" s="1332"/>
      <c r="ER24" s="1332"/>
      <c r="ES24" s="1332"/>
      <c r="ET24" s="1332"/>
      <c r="EU24" s="1332"/>
      <c r="EV24" s="1332"/>
      <c r="EW24" s="1332"/>
      <c r="EX24" s="1332"/>
      <c r="EY24" s="1332"/>
      <c r="EZ24" s="1332"/>
      <c r="FA24" s="1332"/>
      <c r="FB24" s="1332"/>
      <c r="FC24" s="1332"/>
      <c r="FD24" s="1332"/>
      <c r="FE24" s="1332"/>
      <c r="FF24" s="1332"/>
      <c r="FG24" s="1332"/>
      <c r="FH24" s="1332"/>
      <c r="FI24" s="1332"/>
      <c r="FJ24" s="1332"/>
      <c r="FK24" s="1332"/>
      <c r="FL24" s="1332"/>
      <c r="FM24" s="1332"/>
      <c r="FN24" s="1332"/>
      <c r="FO24" s="1332"/>
      <c r="FP24" s="1332"/>
      <c r="FQ24" s="1332"/>
      <c r="FR24" s="1332"/>
      <c r="FS24" s="1332"/>
      <c r="FT24" s="1332"/>
      <c r="FU24" s="1332"/>
      <c r="FV24" s="1332"/>
      <c r="FW24" s="1332"/>
      <c r="FX24" s="1332"/>
      <c r="FY24" s="1332"/>
      <c r="FZ24" s="1332"/>
      <c r="GA24" s="1332"/>
      <c r="GB24" s="1332"/>
      <c r="GC24" s="1332"/>
      <c r="GD24" s="1332"/>
      <c r="GE24" s="1332"/>
      <c r="GF24" s="1332"/>
      <c r="GG24" s="1332"/>
      <c r="GH24" s="1332"/>
      <c r="GI24" s="1332"/>
      <c r="GJ24" s="1332"/>
      <c r="GK24" s="1332"/>
      <c r="GL24" s="1332"/>
      <c r="GM24" s="1332"/>
      <c r="GN24" s="1332"/>
      <c r="GO24" s="1332"/>
      <c r="GP24" s="1332"/>
      <c r="GQ24" s="1332"/>
      <c r="GR24" s="1332"/>
      <c r="GS24" s="1332"/>
      <c r="GT24" s="1332"/>
      <c r="GU24" s="1332"/>
      <c r="GV24" s="1332"/>
      <c r="GW24" s="1332"/>
      <c r="GX24" s="1332"/>
      <c r="GY24" s="1332"/>
      <c r="GZ24" s="1332"/>
      <c r="HA24" s="1332"/>
      <c r="HB24" s="1332"/>
      <c r="HC24" s="1332"/>
      <c r="HD24" s="1332"/>
      <c r="HE24" s="1332"/>
      <c r="HF24" s="1332"/>
      <c r="HG24" s="1332"/>
      <c r="HH24" s="1332"/>
      <c r="HI24" s="1332"/>
      <c r="HJ24" s="1332"/>
      <c r="HK24" s="1332"/>
      <c r="HL24" s="1332"/>
      <c r="HM24" s="1332"/>
      <c r="HN24" s="1332"/>
      <c r="HO24" s="1332"/>
      <c r="HP24" s="1332"/>
      <c r="HQ24" s="1332"/>
      <c r="HR24" s="1332"/>
      <c r="HS24" s="1332"/>
      <c r="HT24" s="1332"/>
      <c r="HU24" s="1332"/>
      <c r="HV24" s="1332"/>
      <c r="HW24" s="1332"/>
      <c r="HX24" s="1332"/>
      <c r="HY24" s="1332"/>
      <c r="HZ24" s="1332"/>
      <c r="IA24" s="1332"/>
      <c r="IB24" s="1332"/>
      <c r="IC24" s="1332"/>
      <c r="ID24" s="1332"/>
      <c r="IE24" s="1332"/>
      <c r="IF24" s="1332"/>
      <c r="IG24" s="1332"/>
      <c r="IH24" s="1332"/>
      <c r="II24" s="1332"/>
      <c r="IJ24" s="1332"/>
      <c r="IK24" s="1332"/>
      <c r="IL24" s="1332"/>
      <c r="IM24" s="1332"/>
      <c r="IN24" s="1332"/>
      <c r="IO24" s="1332"/>
      <c r="IP24" s="1332"/>
      <c r="IQ24" s="1332"/>
      <c r="IR24" s="1332"/>
      <c r="IS24" s="1332"/>
      <c r="IT24" s="1332"/>
      <c r="IU24" s="1332"/>
      <c r="IV24" s="1332"/>
      <c r="IW24" s="1332"/>
      <c r="IX24" s="1332"/>
      <c r="IY24" s="1332"/>
      <c r="IZ24" s="1332"/>
      <c r="JA24" s="1332"/>
      <c r="JB24" s="1332"/>
      <c r="JC24" s="1332"/>
      <c r="JD24" s="1332"/>
      <c r="JE24" s="1332"/>
      <c r="JF24" s="1332"/>
      <c r="JG24" s="1332"/>
      <c r="JH24" s="1332"/>
      <c r="JI24" s="1332"/>
      <c r="JJ24" s="1332"/>
      <c r="JK24" s="1332"/>
      <c r="JL24" s="1332"/>
      <c r="JM24" s="1332"/>
      <c r="JN24" s="1332"/>
      <c r="JO24" s="1332"/>
      <c r="JP24" s="1332"/>
      <c r="JQ24" s="1332"/>
      <c r="JR24" s="1332"/>
      <c r="JS24" s="1332"/>
      <c r="JT24" s="1332"/>
      <c r="JU24" s="1332"/>
      <c r="JV24" s="1332"/>
      <c r="JW24" s="1332"/>
      <c r="JX24" s="1332"/>
      <c r="JY24" s="1332"/>
      <c r="JZ24" s="1332"/>
      <c r="KA24" s="1332"/>
      <c r="KB24" s="1332"/>
      <c r="KC24" s="1332"/>
      <c r="KD24" s="1332"/>
      <c r="KE24" s="1332"/>
      <c r="KF24" s="1332"/>
      <c r="KG24" s="1332"/>
      <c r="KH24" s="1332"/>
      <c r="KI24" s="1332"/>
      <c r="KJ24" s="1332"/>
      <c r="KK24" s="1332"/>
      <c r="KL24" s="1332"/>
      <c r="KM24" s="1332"/>
      <c r="KN24" s="1332"/>
      <c r="KO24" s="1332"/>
      <c r="KP24" s="1332"/>
      <c r="KQ24" s="1332"/>
      <c r="KR24" s="1332"/>
      <c r="KS24" s="1332"/>
      <c r="KT24" s="1332"/>
      <c r="KU24" s="1332"/>
      <c r="KV24" s="1332"/>
      <c r="KW24" s="1332"/>
      <c r="KX24" s="1332"/>
      <c r="KY24" s="1332"/>
      <c r="KZ24" s="1332"/>
      <c r="LA24" s="1332"/>
      <c r="LB24" s="1332"/>
      <c r="LC24" s="1332"/>
      <c r="LD24" s="1332"/>
      <c r="LE24" s="1332"/>
      <c r="LF24" s="1332"/>
      <c r="LG24" s="1332"/>
      <c r="LH24" s="1332"/>
      <c r="LI24" s="1332"/>
      <c r="LJ24" s="1332"/>
      <c r="LK24" s="1332"/>
      <c r="LL24" s="1332"/>
      <c r="LM24" s="1332"/>
      <c r="LN24" s="1332"/>
      <c r="LO24" s="1332"/>
      <c r="LP24" s="1332"/>
      <c r="LQ24" s="1332"/>
      <c r="LR24" s="1332"/>
      <c r="LS24" s="1332"/>
      <c r="LT24" s="1332"/>
      <c r="LU24" s="1332"/>
      <c r="LV24" s="1332"/>
      <c r="LW24" s="1332"/>
      <c r="LX24" s="1332"/>
      <c r="LY24" s="1332"/>
      <c r="LZ24" s="1332"/>
      <c r="MA24" s="1332"/>
      <c r="MB24" s="1332"/>
      <c r="MC24" s="1332"/>
      <c r="MD24" s="1332"/>
      <c r="ME24" s="1332"/>
      <c r="MF24" s="1332"/>
      <c r="MG24" s="1332"/>
      <c r="MH24" s="1332"/>
      <c r="MI24" s="1332"/>
      <c r="MJ24" s="1332"/>
      <c r="MK24" s="1332"/>
      <c r="ML24" s="1332"/>
      <c r="MM24" s="1332"/>
      <c r="MN24" s="1332"/>
      <c r="MO24" s="1332"/>
      <c r="MP24" s="1332"/>
      <c r="MQ24" s="1332"/>
      <c r="MR24" s="1332"/>
      <c r="MS24" s="1332"/>
      <c r="MT24" s="1332"/>
      <c r="MU24" s="1332"/>
      <c r="MV24" s="1332"/>
      <c r="MW24" s="1332"/>
      <c r="MX24" s="1332"/>
      <c r="MY24" s="1332"/>
      <c r="MZ24" s="1332"/>
      <c r="NA24" s="1332"/>
      <c r="NB24" s="1332"/>
      <c r="NC24" s="1332"/>
      <c r="ND24" s="1332"/>
      <c r="NE24" s="1332"/>
      <c r="NF24" s="1332"/>
      <c r="NG24" s="1332"/>
      <c r="NH24" s="1332"/>
      <c r="NI24" s="1332"/>
      <c r="NJ24" s="1332"/>
      <c r="NK24" s="1332"/>
      <c r="NL24" s="1332"/>
      <c r="NM24" s="1332"/>
      <c r="NN24" s="1332"/>
      <c r="NO24" s="1332"/>
      <c r="NP24" s="1332"/>
      <c r="NQ24" s="1332"/>
      <c r="NR24" s="1332"/>
      <c r="NS24" s="1332"/>
      <c r="NT24" s="1332"/>
      <c r="NU24" s="1332"/>
      <c r="NV24" s="1332"/>
      <c r="NW24" s="1332"/>
      <c r="NX24" s="1332"/>
      <c r="NY24" s="1332"/>
      <c r="NZ24" s="1332"/>
      <c r="OA24" s="1332"/>
      <c r="OB24" s="1332"/>
      <c r="OC24" s="1332"/>
      <c r="OD24" s="1332"/>
      <c r="OE24" s="1332"/>
      <c r="OF24" s="1332"/>
      <c r="OG24" s="1332"/>
      <c r="OH24" s="1332"/>
      <c r="OI24" s="1332"/>
      <c r="OJ24" s="1332"/>
      <c r="OK24" s="1332"/>
      <c r="OL24" s="1332"/>
      <c r="OM24" s="1332"/>
      <c r="ON24" s="1332"/>
      <c r="OO24" s="1332"/>
      <c r="OP24" s="1332"/>
      <c r="OQ24" s="1332"/>
      <c r="OR24" s="1332"/>
      <c r="OS24" s="1332"/>
      <c r="OT24" s="1332"/>
      <c r="OU24" s="1332"/>
      <c r="OV24" s="1332"/>
      <c r="OW24" s="1332"/>
      <c r="OX24" s="1332"/>
      <c r="OY24" s="1332"/>
      <c r="OZ24" s="1332"/>
      <c r="PA24" s="1332"/>
      <c r="PB24" s="1332"/>
      <c r="PC24" s="1332"/>
      <c r="PD24" s="1332"/>
      <c r="PE24" s="1332"/>
      <c r="PF24" s="1332"/>
      <c r="PG24" s="1332"/>
      <c r="PH24" s="1332"/>
      <c r="PI24" s="1332"/>
      <c r="PJ24" s="1332"/>
      <c r="PK24" s="1332"/>
      <c r="PL24" s="1332"/>
      <c r="PM24" s="1332"/>
      <c r="PN24" s="1332"/>
      <c r="PO24" s="1332"/>
      <c r="PP24" s="1332"/>
      <c r="PQ24" s="1332"/>
      <c r="PR24" s="1332"/>
      <c r="PS24" s="1332"/>
      <c r="PT24" s="1332"/>
      <c r="PU24" s="1332"/>
      <c r="PV24" s="1332"/>
      <c r="PW24" s="1332"/>
      <c r="PX24" s="1332"/>
      <c r="PY24" s="1332"/>
      <c r="PZ24" s="1332"/>
      <c r="QA24" s="1332"/>
      <c r="QB24" s="1332"/>
      <c r="QC24" s="1332"/>
      <c r="QD24" s="1332"/>
      <c r="QE24" s="1332"/>
      <c r="QF24" s="1332"/>
      <c r="QG24" s="1332"/>
      <c r="QH24" s="1332"/>
      <c r="QI24" s="1332"/>
      <c r="QJ24" s="1332"/>
      <c r="QK24" s="1332"/>
      <c r="QL24" s="1332"/>
      <c r="QM24" s="1332"/>
      <c r="QN24" s="1332"/>
      <c r="QO24" s="1332"/>
      <c r="QP24" s="1332"/>
      <c r="QQ24" s="1332"/>
      <c r="QR24" s="1332"/>
      <c r="QS24" s="1332"/>
      <c r="QT24" s="1332"/>
      <c r="QU24" s="1332"/>
      <c r="QV24" s="1332"/>
      <c r="QW24" s="1332"/>
      <c r="QX24" s="1332"/>
      <c r="QY24" s="1332"/>
      <c r="QZ24" s="1332"/>
      <c r="RA24" s="1332"/>
      <c r="RB24" s="1332"/>
      <c r="RC24" s="1332"/>
      <c r="RD24" s="1332"/>
      <c r="RE24" s="1332"/>
      <c r="RF24" s="1332"/>
      <c r="RG24" s="1332"/>
      <c r="RH24" s="1332"/>
      <c r="RI24" s="1332"/>
      <c r="RJ24" s="1332"/>
      <c r="RK24" s="1332"/>
      <c r="RL24" s="1332"/>
      <c r="RM24" s="1332"/>
      <c r="RN24" s="1332"/>
      <c r="RO24" s="1332"/>
      <c r="RP24" s="1332"/>
      <c r="RQ24" s="1332"/>
      <c r="RR24" s="1332"/>
      <c r="RS24" s="1332"/>
      <c r="RT24" s="1332"/>
      <c r="RU24" s="1332"/>
      <c r="RV24" s="1332"/>
      <c r="RW24" s="1332"/>
      <c r="RX24" s="1332"/>
      <c r="RY24" s="1332"/>
      <c r="RZ24" s="1332"/>
      <c r="SA24" s="1332"/>
      <c r="SB24" s="1332"/>
      <c r="SC24" s="1332"/>
      <c r="SD24" s="1332"/>
      <c r="SE24" s="1332"/>
      <c r="SF24" s="1332"/>
      <c r="SG24" s="1332"/>
      <c r="SH24" s="1332"/>
      <c r="SI24" s="1332"/>
      <c r="SJ24" s="1332"/>
      <c r="SK24" s="1332"/>
      <c r="SL24" s="1332"/>
      <c r="SM24" s="1332"/>
      <c r="SN24" s="1332"/>
      <c r="SO24" s="1332"/>
      <c r="SP24" s="1332"/>
      <c r="SQ24" s="1332"/>
      <c r="SR24" s="1332"/>
      <c r="SS24" s="1332"/>
      <c r="ST24" s="1332"/>
      <c r="SU24" s="1332"/>
      <c r="SV24" s="1332"/>
      <c r="SW24" s="1332"/>
      <c r="SX24" s="1332"/>
      <c r="SY24" s="1332"/>
      <c r="SZ24" s="1332"/>
      <c r="TA24" s="1332"/>
      <c r="TB24" s="1332"/>
      <c r="TC24" s="1332"/>
      <c r="TD24" s="1332"/>
      <c r="TE24" s="1332"/>
      <c r="TF24" s="1332"/>
      <c r="TG24" s="1332"/>
      <c r="TH24" s="1332"/>
      <c r="TI24" s="1332"/>
      <c r="TJ24" s="1332"/>
      <c r="TK24" s="1332"/>
      <c r="TL24" s="1332"/>
      <c r="TM24" s="1332"/>
      <c r="TN24" s="1332"/>
      <c r="TO24" s="1332"/>
      <c r="TP24" s="1332"/>
      <c r="TQ24" s="1332"/>
      <c r="TR24" s="1332"/>
      <c r="TS24" s="1332"/>
      <c r="TT24" s="1332"/>
      <c r="TU24" s="1332"/>
      <c r="TV24" s="1332"/>
      <c r="TW24" s="1332"/>
      <c r="TX24" s="1332"/>
      <c r="TY24" s="1332"/>
      <c r="TZ24" s="1332"/>
      <c r="UA24" s="1332"/>
      <c r="UB24" s="1332"/>
      <c r="UC24" s="1332"/>
      <c r="UD24" s="1332"/>
      <c r="UE24" s="1332"/>
      <c r="UF24" s="1332"/>
      <c r="UG24" s="1332"/>
      <c r="UH24" s="1332"/>
      <c r="UI24" s="1332"/>
      <c r="UJ24" s="1332"/>
      <c r="UK24" s="1332"/>
      <c r="UL24" s="1332"/>
      <c r="UM24" s="1332"/>
      <c r="UN24" s="1332"/>
      <c r="UO24" s="1332"/>
      <c r="UP24" s="1332"/>
      <c r="UQ24" s="1332"/>
      <c r="UR24" s="1332"/>
      <c r="US24" s="1332"/>
      <c r="UT24" s="1332"/>
      <c r="UU24" s="1332"/>
      <c r="UV24" s="1332"/>
      <c r="UW24" s="1332"/>
      <c r="UX24" s="1332"/>
      <c r="UY24" s="1332"/>
      <c r="UZ24" s="1332"/>
      <c r="VA24" s="1332"/>
      <c r="VB24" s="1332"/>
      <c r="VC24" s="1332"/>
      <c r="VD24" s="1332"/>
      <c r="VE24" s="1332"/>
      <c r="VF24" s="1332"/>
      <c r="VG24" s="1332"/>
      <c r="VH24" s="1332"/>
      <c r="VI24" s="1332"/>
      <c r="VJ24" s="1332"/>
      <c r="VK24" s="1332"/>
      <c r="VL24" s="1332"/>
      <c r="VM24" s="1332"/>
      <c r="VN24" s="1332"/>
      <c r="VO24" s="1332"/>
      <c r="VP24" s="1332"/>
      <c r="VQ24" s="1332"/>
      <c r="VR24" s="1332"/>
      <c r="VS24" s="1332"/>
      <c r="VT24" s="1332"/>
      <c r="VU24" s="1332"/>
      <c r="VV24" s="1332"/>
      <c r="VW24" s="1332"/>
      <c r="VX24" s="1332"/>
      <c r="VY24" s="1332"/>
      <c r="VZ24" s="1332"/>
      <c r="WA24" s="1332"/>
      <c r="WB24" s="1332"/>
      <c r="WC24" s="1332"/>
      <c r="WD24" s="1332"/>
      <c r="WE24" s="1332"/>
      <c r="WF24" s="1332"/>
      <c r="WG24" s="1332"/>
      <c r="WH24" s="1332"/>
      <c r="WI24" s="1332"/>
      <c r="WJ24" s="1332"/>
      <c r="WK24" s="1332"/>
      <c r="WL24" s="1332"/>
      <c r="WM24" s="1332"/>
      <c r="WN24" s="1332"/>
      <c r="WO24" s="1332"/>
      <c r="WP24" s="1332"/>
      <c r="WQ24" s="1332"/>
      <c r="WR24" s="1332"/>
      <c r="WS24" s="1332"/>
      <c r="WT24" s="1332"/>
      <c r="WU24" s="1332"/>
      <c r="WV24" s="1332"/>
      <c r="WW24" s="1332"/>
      <c r="WX24" s="1332"/>
      <c r="WY24" s="1332"/>
      <c r="WZ24" s="1332"/>
      <c r="XA24" s="1332"/>
      <c r="XB24" s="1332"/>
      <c r="XC24" s="1332"/>
      <c r="XD24" s="1332"/>
      <c r="XE24" s="1332"/>
      <c r="XF24" s="1332"/>
      <c r="XG24" s="1332"/>
      <c r="XH24" s="1332"/>
      <c r="XI24" s="1332"/>
      <c r="XJ24" s="1332"/>
      <c r="XK24" s="1332"/>
      <c r="XL24" s="1332"/>
      <c r="XM24" s="1332"/>
      <c r="XN24" s="1332"/>
      <c r="XO24" s="1332"/>
      <c r="XP24" s="1332"/>
      <c r="XQ24" s="1332"/>
      <c r="XR24" s="1332"/>
      <c r="XS24" s="1332"/>
      <c r="XT24" s="1332"/>
      <c r="XU24" s="1332"/>
      <c r="XV24" s="1332"/>
      <c r="XW24" s="1332"/>
      <c r="XX24" s="1332"/>
      <c r="XY24" s="1332"/>
      <c r="XZ24" s="1332"/>
      <c r="YA24" s="1332"/>
      <c r="YB24" s="1332"/>
      <c r="YC24" s="1332"/>
      <c r="YD24" s="1332"/>
      <c r="YE24" s="1332"/>
      <c r="YF24" s="1332"/>
      <c r="YG24" s="1332"/>
      <c r="YH24" s="1332"/>
      <c r="YI24" s="1332"/>
      <c r="YJ24" s="1332"/>
      <c r="YK24" s="1332"/>
      <c r="YL24" s="1332"/>
      <c r="YM24" s="1332"/>
      <c r="YN24" s="1332"/>
      <c r="YO24" s="1332"/>
      <c r="YP24" s="1332"/>
      <c r="YQ24" s="1332"/>
      <c r="YR24" s="1332"/>
      <c r="YS24" s="1332"/>
      <c r="YT24" s="1332"/>
      <c r="YU24" s="1332"/>
      <c r="YV24" s="1332"/>
      <c r="YW24" s="1332"/>
      <c r="YX24" s="1332"/>
      <c r="YY24" s="1332"/>
      <c r="YZ24" s="1332"/>
      <c r="ZA24" s="1332"/>
      <c r="ZB24" s="1332"/>
      <c r="ZC24" s="1332"/>
      <c r="ZD24" s="1332"/>
      <c r="ZE24" s="1332"/>
      <c r="ZF24" s="1332"/>
      <c r="ZG24" s="1332"/>
      <c r="ZH24" s="1332"/>
      <c r="ZI24" s="1332"/>
      <c r="ZJ24" s="1332"/>
      <c r="ZK24" s="1332"/>
      <c r="ZL24" s="1332"/>
      <c r="ZM24" s="1332"/>
      <c r="ZN24" s="1332"/>
      <c r="ZO24" s="1332"/>
      <c r="ZP24" s="1332"/>
      <c r="ZQ24" s="1332"/>
      <c r="ZR24" s="1332"/>
      <c r="ZS24" s="1332"/>
      <c r="ZT24" s="1332"/>
      <c r="ZU24" s="1332"/>
      <c r="ZV24" s="1332"/>
      <c r="ZW24" s="1332"/>
      <c r="ZX24" s="1332"/>
      <c r="ZY24" s="645"/>
    </row>
    <row r="25" spans="1:701" s="643" customFormat="1">
      <c r="A25" s="645"/>
      <c r="B25" s="635" t="s">
        <v>56</v>
      </c>
      <c r="C25" s="1186" t="s">
        <v>428</v>
      </c>
      <c r="D25" s="1187">
        <v>30</v>
      </c>
      <c r="E25" s="604">
        <f t="shared" si="0"/>
        <v>0.71440619355344026</v>
      </c>
      <c r="F25" s="1181" t="s">
        <v>0</v>
      </c>
      <c r="G25" s="1188">
        <v>23640.400000000001</v>
      </c>
      <c r="H25" s="1193">
        <v>1.21</v>
      </c>
      <c r="I25" s="1192">
        <v>2.2000000000000002</v>
      </c>
      <c r="J25" s="1190">
        <v>2.2000000000000002</v>
      </c>
      <c r="K25" s="1176">
        <f t="shared" si="1"/>
        <v>0</v>
      </c>
      <c r="L25" s="640">
        <f t="shared" si="6"/>
        <v>28604.884000000002</v>
      </c>
      <c r="M25" s="639">
        <v>21854.131376000005</v>
      </c>
      <c r="N25" s="639">
        <f t="shared" si="7"/>
        <v>52008.880000000005</v>
      </c>
      <c r="O25" s="639">
        <f t="shared" si="8"/>
        <v>0</v>
      </c>
      <c r="P25" s="639">
        <f t="shared" si="9"/>
        <v>52008.880000000005</v>
      </c>
      <c r="Q25" s="639"/>
      <c r="R25" s="639">
        <f t="shared" si="2"/>
        <v>73863.011376000009</v>
      </c>
      <c r="S25" s="1191"/>
      <c r="T25" s="639">
        <f t="shared" si="10"/>
        <v>68328.410153561534</v>
      </c>
      <c r="U25" s="639">
        <f t="shared" si="3"/>
        <v>0</v>
      </c>
      <c r="V25" s="641">
        <f>IF(L25=0,0,(HLOOKUP(F25,'2012-2013 CE W T&amp;D &amp; ConsCredit'!$C$6:$P$36,D25+1,FALSE)))</f>
        <v>2.57679265504916</v>
      </c>
      <c r="W25" s="641">
        <f t="shared" si="13"/>
        <v>73708.854989733241</v>
      </c>
      <c r="X25" s="642">
        <f t="shared" si="11"/>
        <v>1.0787438903390212</v>
      </c>
      <c r="Z25" s="1371">
        <f t="shared" si="4"/>
        <v>73863.011376000009</v>
      </c>
      <c r="AA25" s="1371">
        <f t="shared" si="5"/>
        <v>68328.410153561534</v>
      </c>
      <c r="AB25" s="1371">
        <f>IF(L25=0,0,(HLOOKUP(F25,'2012-2013 CE W T&amp;D No ConsCredi'!$C$6:$P$36,D25+1,FALSE)))</f>
        <v>2.3425387773174182</v>
      </c>
      <c r="AC25" s="1371">
        <f t="shared" si="14"/>
        <v>67008.049990666579</v>
      </c>
      <c r="AD25" s="642">
        <f t="shared" si="12"/>
        <v>0.98067626394456464</v>
      </c>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332"/>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332"/>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332"/>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c r="JI25" s="1332"/>
      <c r="JJ25" s="1332"/>
      <c r="JK25" s="1332"/>
      <c r="JL25" s="1332"/>
      <c r="JM25" s="1332"/>
      <c r="JN25" s="1332"/>
      <c r="JO25" s="1332"/>
      <c r="JP25" s="1332"/>
      <c r="JQ25" s="1332"/>
      <c r="JR25" s="1332"/>
      <c r="JS25" s="1332"/>
      <c r="JT25" s="1332"/>
      <c r="JU25" s="1332"/>
      <c r="JV25" s="1332"/>
      <c r="JW25" s="1332"/>
      <c r="JX25" s="1332"/>
      <c r="JY25" s="1332"/>
      <c r="JZ25" s="1332"/>
      <c r="KA25" s="1332"/>
      <c r="KB25" s="1332"/>
      <c r="KC25" s="1332"/>
      <c r="KD25" s="1332"/>
      <c r="KE25" s="1332"/>
      <c r="KF25" s="1332"/>
      <c r="KG25" s="1332"/>
      <c r="KH25" s="1332"/>
      <c r="KI25" s="1332"/>
      <c r="KJ25" s="1332"/>
      <c r="KK25" s="1332"/>
      <c r="KL25" s="1332"/>
      <c r="KM25" s="1332"/>
      <c r="KN25" s="1332"/>
      <c r="KO25" s="1332"/>
      <c r="KP25" s="1332"/>
      <c r="KQ25" s="1332"/>
      <c r="KR25" s="1332"/>
      <c r="KS25" s="1332"/>
      <c r="KT25" s="1332"/>
      <c r="KU25" s="1332"/>
      <c r="KV25" s="1332"/>
      <c r="KW25" s="1332"/>
      <c r="KX25" s="1332"/>
      <c r="KY25" s="1332"/>
      <c r="KZ25" s="1332"/>
      <c r="LA25" s="1332"/>
      <c r="LB25" s="1332"/>
      <c r="LC25" s="1332"/>
      <c r="LD25" s="1332"/>
      <c r="LE25" s="1332"/>
      <c r="LF25" s="1332"/>
      <c r="LG25" s="1332"/>
      <c r="LH25" s="1332"/>
      <c r="LI25" s="1332"/>
      <c r="LJ25" s="1332"/>
      <c r="LK25" s="1332"/>
      <c r="LL25" s="1332"/>
      <c r="LM25" s="1332"/>
      <c r="LN25" s="1332"/>
      <c r="LO25" s="1332"/>
      <c r="LP25" s="1332"/>
      <c r="LQ25" s="1332"/>
      <c r="LR25" s="1332"/>
      <c r="LS25" s="1332"/>
      <c r="LT25" s="1332"/>
      <c r="LU25" s="1332"/>
      <c r="LV25" s="1332"/>
      <c r="LW25" s="1332"/>
      <c r="LX25" s="1332"/>
      <c r="LY25" s="1332"/>
      <c r="LZ25" s="1332"/>
      <c r="MA25" s="1332"/>
      <c r="MB25" s="1332"/>
      <c r="MC25" s="1332"/>
      <c r="MD25" s="1332"/>
      <c r="ME25" s="1332"/>
      <c r="MF25" s="1332"/>
      <c r="MG25" s="1332"/>
      <c r="MH25" s="1332"/>
      <c r="MI25" s="1332"/>
      <c r="MJ25" s="1332"/>
      <c r="MK25" s="1332"/>
      <c r="ML25" s="1332"/>
      <c r="MM25" s="1332"/>
      <c r="MN25" s="1332"/>
      <c r="MO25" s="1332"/>
      <c r="MP25" s="1332"/>
      <c r="MQ25" s="1332"/>
      <c r="MR25" s="1332"/>
      <c r="MS25" s="1332"/>
      <c r="MT25" s="1332"/>
      <c r="MU25" s="1332"/>
      <c r="MV25" s="1332"/>
      <c r="MW25" s="1332"/>
      <c r="MX25" s="1332"/>
      <c r="MY25" s="1332"/>
      <c r="MZ25" s="1332"/>
      <c r="NA25" s="1332"/>
      <c r="NB25" s="1332"/>
      <c r="NC25" s="1332"/>
      <c r="ND25" s="1332"/>
      <c r="NE25" s="1332"/>
      <c r="NF25" s="1332"/>
      <c r="NG25" s="1332"/>
      <c r="NH25" s="1332"/>
      <c r="NI25" s="1332"/>
      <c r="NJ25" s="1332"/>
      <c r="NK25" s="1332"/>
      <c r="NL25" s="1332"/>
      <c r="NM25" s="1332"/>
      <c r="NN25" s="1332"/>
      <c r="NO25" s="1332"/>
      <c r="NP25" s="1332"/>
      <c r="NQ25" s="1332"/>
      <c r="NR25" s="1332"/>
      <c r="NS25" s="1332"/>
      <c r="NT25" s="1332"/>
      <c r="NU25" s="1332"/>
      <c r="NV25" s="1332"/>
      <c r="NW25" s="1332"/>
      <c r="NX25" s="1332"/>
      <c r="NY25" s="1332"/>
      <c r="NZ25" s="1332"/>
      <c r="OA25" s="1332"/>
      <c r="OB25" s="1332"/>
      <c r="OC25" s="1332"/>
      <c r="OD25" s="1332"/>
      <c r="OE25" s="1332"/>
      <c r="OF25" s="1332"/>
      <c r="OG25" s="1332"/>
      <c r="OH25" s="1332"/>
      <c r="OI25" s="1332"/>
      <c r="OJ25" s="1332"/>
      <c r="OK25" s="1332"/>
      <c r="OL25" s="1332"/>
      <c r="OM25" s="1332"/>
      <c r="ON25" s="1332"/>
      <c r="OO25" s="1332"/>
      <c r="OP25" s="1332"/>
      <c r="OQ25" s="1332"/>
      <c r="OR25" s="1332"/>
      <c r="OS25" s="1332"/>
      <c r="OT25" s="1332"/>
      <c r="OU25" s="1332"/>
      <c r="OV25" s="1332"/>
      <c r="OW25" s="1332"/>
      <c r="OX25" s="1332"/>
      <c r="OY25" s="1332"/>
      <c r="OZ25" s="1332"/>
      <c r="PA25" s="1332"/>
      <c r="PB25" s="1332"/>
      <c r="PC25" s="1332"/>
      <c r="PD25" s="1332"/>
      <c r="PE25" s="1332"/>
      <c r="PF25" s="1332"/>
      <c r="PG25" s="1332"/>
      <c r="PH25" s="1332"/>
      <c r="PI25" s="1332"/>
      <c r="PJ25" s="1332"/>
      <c r="PK25" s="1332"/>
      <c r="PL25" s="1332"/>
      <c r="PM25" s="1332"/>
      <c r="PN25" s="1332"/>
      <c r="PO25" s="1332"/>
      <c r="PP25" s="1332"/>
      <c r="PQ25" s="1332"/>
      <c r="PR25" s="1332"/>
      <c r="PS25" s="1332"/>
      <c r="PT25" s="1332"/>
      <c r="PU25" s="1332"/>
      <c r="PV25" s="1332"/>
      <c r="PW25" s="1332"/>
      <c r="PX25" s="1332"/>
      <c r="PY25" s="1332"/>
      <c r="PZ25" s="1332"/>
      <c r="QA25" s="1332"/>
      <c r="QB25" s="1332"/>
      <c r="QC25" s="1332"/>
      <c r="QD25" s="1332"/>
      <c r="QE25" s="1332"/>
      <c r="QF25" s="1332"/>
      <c r="QG25" s="1332"/>
      <c r="QH25" s="1332"/>
      <c r="QI25" s="1332"/>
      <c r="QJ25" s="1332"/>
      <c r="QK25" s="1332"/>
      <c r="QL25" s="1332"/>
      <c r="QM25" s="1332"/>
      <c r="QN25" s="1332"/>
      <c r="QO25" s="1332"/>
      <c r="QP25" s="1332"/>
      <c r="QQ25" s="1332"/>
      <c r="QR25" s="1332"/>
      <c r="QS25" s="1332"/>
      <c r="QT25" s="1332"/>
      <c r="QU25" s="1332"/>
      <c r="QV25" s="1332"/>
      <c r="QW25" s="1332"/>
      <c r="QX25" s="1332"/>
      <c r="QY25" s="1332"/>
      <c r="QZ25" s="1332"/>
      <c r="RA25" s="1332"/>
      <c r="RB25" s="1332"/>
      <c r="RC25" s="1332"/>
      <c r="RD25" s="1332"/>
      <c r="RE25" s="1332"/>
      <c r="RF25" s="1332"/>
      <c r="RG25" s="1332"/>
      <c r="RH25" s="1332"/>
      <c r="RI25" s="1332"/>
      <c r="RJ25" s="1332"/>
      <c r="RK25" s="1332"/>
      <c r="RL25" s="1332"/>
      <c r="RM25" s="1332"/>
      <c r="RN25" s="1332"/>
      <c r="RO25" s="1332"/>
      <c r="RP25" s="1332"/>
      <c r="RQ25" s="1332"/>
      <c r="RR25" s="1332"/>
      <c r="RS25" s="1332"/>
      <c r="RT25" s="1332"/>
      <c r="RU25" s="1332"/>
      <c r="RV25" s="1332"/>
      <c r="RW25" s="1332"/>
      <c r="RX25" s="1332"/>
      <c r="RY25" s="1332"/>
      <c r="RZ25" s="1332"/>
      <c r="SA25" s="1332"/>
      <c r="SB25" s="1332"/>
      <c r="SC25" s="1332"/>
      <c r="SD25" s="1332"/>
      <c r="SE25" s="1332"/>
      <c r="SF25" s="1332"/>
      <c r="SG25" s="1332"/>
      <c r="SH25" s="1332"/>
      <c r="SI25" s="1332"/>
      <c r="SJ25" s="1332"/>
      <c r="SK25" s="1332"/>
      <c r="SL25" s="1332"/>
      <c r="SM25" s="1332"/>
      <c r="SN25" s="1332"/>
      <c r="SO25" s="1332"/>
      <c r="SP25" s="1332"/>
      <c r="SQ25" s="1332"/>
      <c r="SR25" s="1332"/>
      <c r="SS25" s="1332"/>
      <c r="ST25" s="1332"/>
      <c r="SU25" s="1332"/>
      <c r="SV25" s="1332"/>
      <c r="SW25" s="1332"/>
      <c r="SX25" s="1332"/>
      <c r="SY25" s="1332"/>
      <c r="SZ25" s="1332"/>
      <c r="TA25" s="1332"/>
      <c r="TB25" s="1332"/>
      <c r="TC25" s="1332"/>
      <c r="TD25" s="1332"/>
      <c r="TE25" s="1332"/>
      <c r="TF25" s="1332"/>
      <c r="TG25" s="1332"/>
      <c r="TH25" s="1332"/>
      <c r="TI25" s="1332"/>
      <c r="TJ25" s="1332"/>
      <c r="TK25" s="1332"/>
      <c r="TL25" s="1332"/>
      <c r="TM25" s="1332"/>
      <c r="TN25" s="1332"/>
      <c r="TO25" s="1332"/>
      <c r="TP25" s="1332"/>
      <c r="TQ25" s="1332"/>
      <c r="TR25" s="1332"/>
      <c r="TS25" s="1332"/>
      <c r="TT25" s="1332"/>
      <c r="TU25" s="1332"/>
      <c r="TV25" s="1332"/>
      <c r="TW25" s="1332"/>
      <c r="TX25" s="1332"/>
      <c r="TY25" s="1332"/>
      <c r="TZ25" s="1332"/>
      <c r="UA25" s="1332"/>
      <c r="UB25" s="1332"/>
      <c r="UC25" s="1332"/>
      <c r="UD25" s="1332"/>
      <c r="UE25" s="1332"/>
      <c r="UF25" s="1332"/>
      <c r="UG25" s="1332"/>
      <c r="UH25" s="1332"/>
      <c r="UI25" s="1332"/>
      <c r="UJ25" s="1332"/>
      <c r="UK25" s="1332"/>
      <c r="UL25" s="1332"/>
      <c r="UM25" s="1332"/>
      <c r="UN25" s="1332"/>
      <c r="UO25" s="1332"/>
      <c r="UP25" s="1332"/>
      <c r="UQ25" s="1332"/>
      <c r="UR25" s="1332"/>
      <c r="US25" s="1332"/>
      <c r="UT25" s="1332"/>
      <c r="UU25" s="1332"/>
      <c r="UV25" s="1332"/>
      <c r="UW25" s="1332"/>
      <c r="UX25" s="1332"/>
      <c r="UY25" s="1332"/>
      <c r="UZ25" s="1332"/>
      <c r="VA25" s="1332"/>
      <c r="VB25" s="1332"/>
      <c r="VC25" s="1332"/>
      <c r="VD25" s="1332"/>
      <c r="VE25" s="1332"/>
      <c r="VF25" s="1332"/>
      <c r="VG25" s="1332"/>
      <c r="VH25" s="1332"/>
      <c r="VI25" s="1332"/>
      <c r="VJ25" s="1332"/>
      <c r="VK25" s="1332"/>
      <c r="VL25" s="1332"/>
      <c r="VM25" s="1332"/>
      <c r="VN25" s="1332"/>
      <c r="VO25" s="1332"/>
      <c r="VP25" s="1332"/>
      <c r="VQ25" s="1332"/>
      <c r="VR25" s="1332"/>
      <c r="VS25" s="1332"/>
      <c r="VT25" s="1332"/>
      <c r="VU25" s="1332"/>
      <c r="VV25" s="1332"/>
      <c r="VW25" s="1332"/>
      <c r="VX25" s="1332"/>
      <c r="VY25" s="1332"/>
      <c r="VZ25" s="1332"/>
      <c r="WA25" s="1332"/>
      <c r="WB25" s="1332"/>
      <c r="WC25" s="1332"/>
      <c r="WD25" s="1332"/>
      <c r="WE25" s="1332"/>
      <c r="WF25" s="1332"/>
      <c r="WG25" s="1332"/>
      <c r="WH25" s="1332"/>
      <c r="WI25" s="1332"/>
      <c r="WJ25" s="1332"/>
      <c r="WK25" s="1332"/>
      <c r="WL25" s="1332"/>
      <c r="WM25" s="1332"/>
      <c r="WN25" s="1332"/>
      <c r="WO25" s="1332"/>
      <c r="WP25" s="1332"/>
      <c r="WQ25" s="1332"/>
      <c r="WR25" s="1332"/>
      <c r="WS25" s="1332"/>
      <c r="WT25" s="1332"/>
      <c r="WU25" s="1332"/>
      <c r="WV25" s="1332"/>
      <c r="WW25" s="1332"/>
      <c r="WX25" s="1332"/>
      <c r="WY25" s="1332"/>
      <c r="WZ25" s="1332"/>
      <c r="XA25" s="1332"/>
      <c r="XB25" s="1332"/>
      <c r="XC25" s="1332"/>
      <c r="XD25" s="1332"/>
      <c r="XE25" s="1332"/>
      <c r="XF25" s="1332"/>
      <c r="XG25" s="1332"/>
      <c r="XH25" s="1332"/>
      <c r="XI25" s="1332"/>
      <c r="XJ25" s="1332"/>
      <c r="XK25" s="1332"/>
      <c r="XL25" s="1332"/>
      <c r="XM25" s="1332"/>
      <c r="XN25" s="1332"/>
      <c r="XO25" s="1332"/>
      <c r="XP25" s="1332"/>
      <c r="XQ25" s="1332"/>
      <c r="XR25" s="1332"/>
      <c r="XS25" s="1332"/>
      <c r="XT25" s="1332"/>
      <c r="XU25" s="1332"/>
      <c r="XV25" s="1332"/>
      <c r="XW25" s="1332"/>
      <c r="XX25" s="1332"/>
      <c r="XY25" s="1332"/>
      <c r="XZ25" s="1332"/>
      <c r="YA25" s="1332"/>
      <c r="YB25" s="1332"/>
      <c r="YC25" s="1332"/>
      <c r="YD25" s="1332"/>
      <c r="YE25" s="1332"/>
      <c r="YF25" s="1332"/>
      <c r="YG25" s="1332"/>
      <c r="YH25" s="1332"/>
      <c r="YI25" s="1332"/>
      <c r="YJ25" s="1332"/>
      <c r="YK25" s="1332"/>
      <c r="YL25" s="1332"/>
      <c r="YM25" s="1332"/>
      <c r="YN25" s="1332"/>
      <c r="YO25" s="1332"/>
      <c r="YP25" s="1332"/>
      <c r="YQ25" s="1332"/>
      <c r="YR25" s="1332"/>
      <c r="YS25" s="1332"/>
      <c r="YT25" s="1332"/>
      <c r="YU25" s="1332"/>
      <c r="YV25" s="1332"/>
      <c r="YW25" s="1332"/>
      <c r="YX25" s="1332"/>
      <c r="YY25" s="1332"/>
      <c r="YZ25" s="1332"/>
      <c r="ZA25" s="1332"/>
      <c r="ZB25" s="1332"/>
      <c r="ZC25" s="1332"/>
      <c r="ZD25" s="1332"/>
      <c r="ZE25" s="1332"/>
      <c r="ZF25" s="1332"/>
      <c r="ZG25" s="1332"/>
      <c r="ZH25" s="1332"/>
      <c r="ZI25" s="1332"/>
      <c r="ZJ25" s="1332"/>
      <c r="ZK25" s="1332"/>
      <c r="ZL25" s="1332"/>
      <c r="ZM25" s="1332"/>
      <c r="ZN25" s="1332"/>
      <c r="ZO25" s="1332"/>
      <c r="ZP25" s="1332"/>
      <c r="ZQ25" s="1332"/>
      <c r="ZR25" s="1332"/>
      <c r="ZS25" s="1332"/>
      <c r="ZT25" s="1332"/>
      <c r="ZU25" s="1332"/>
      <c r="ZV25" s="1332"/>
      <c r="ZW25" s="1332"/>
      <c r="ZX25" s="1332"/>
      <c r="ZY25" s="645"/>
    </row>
    <row r="26" spans="1:701" s="643" customFormat="1">
      <c r="A26" s="645"/>
      <c r="B26" s="635" t="s">
        <v>56</v>
      </c>
      <c r="C26" s="1186" t="s">
        <v>429</v>
      </c>
      <c r="D26" s="1187">
        <v>25</v>
      </c>
      <c r="E26" s="604">
        <f t="shared" si="0"/>
        <v>1.4603328504505635</v>
      </c>
      <c r="F26" s="1181" t="s">
        <v>0</v>
      </c>
      <c r="G26" s="1188">
        <v>62094</v>
      </c>
      <c r="H26" s="1193">
        <v>1.1299999999999999</v>
      </c>
      <c r="I26" s="1192">
        <v>2.2599999999999998</v>
      </c>
      <c r="J26" s="1190">
        <v>2.2599999999999998</v>
      </c>
      <c r="K26" s="1176">
        <f t="shared" si="1"/>
        <v>0</v>
      </c>
      <c r="L26" s="640">
        <f t="shared" si="6"/>
        <v>70166.219999999987</v>
      </c>
      <c r="M26" s="639">
        <v>58967.691287999995</v>
      </c>
      <c r="N26" s="639">
        <f t="shared" si="7"/>
        <v>140332.43999999997</v>
      </c>
      <c r="O26" s="639">
        <f t="shared" si="8"/>
        <v>0</v>
      </c>
      <c r="P26" s="639">
        <f t="shared" si="9"/>
        <v>140332.43999999997</v>
      </c>
      <c r="Q26" s="639"/>
      <c r="R26" s="639">
        <f t="shared" si="2"/>
        <v>199300.13128799998</v>
      </c>
      <c r="S26" s="1191"/>
      <c r="T26" s="639">
        <f t="shared" si="10"/>
        <v>184366.44892506936</v>
      </c>
      <c r="U26" s="639">
        <f t="shared" si="3"/>
        <v>0</v>
      </c>
      <c r="V26" s="641">
        <f>IF(L26=0,0,(HLOOKUP(F26,'2012-2013 CE W T&amp;D &amp; ConsCredit'!$C$6:$P$36,D26+1,FALSE)))</f>
        <v>2.3210955900247425</v>
      </c>
      <c r="W26" s="641">
        <f t="shared" si="13"/>
        <v>162862.50381070585</v>
      </c>
      <c r="X26" s="642">
        <f t="shared" si="11"/>
        <v>0.88336302380536069</v>
      </c>
      <c r="Z26" s="1371">
        <f t="shared" si="4"/>
        <v>199300.13128799998</v>
      </c>
      <c r="AA26" s="1371">
        <f t="shared" si="5"/>
        <v>184366.44892506936</v>
      </c>
      <c r="AB26" s="1371">
        <f>IF(L26=0,0,(HLOOKUP(F26,'2012-2013 CE W T&amp;D No ConsCredi'!$C$6:$P$36,D26+1,FALSE)))</f>
        <v>2.1100869000224938</v>
      </c>
      <c r="AC26" s="1371">
        <f t="shared" si="14"/>
        <v>148056.82164609627</v>
      </c>
      <c r="AD26" s="642">
        <f t="shared" si="12"/>
        <v>0.80305729436850992</v>
      </c>
      <c r="AE26" s="1332"/>
      <c r="AF26" s="1332"/>
      <c r="AG26" s="1332"/>
      <c r="AH26" s="1332"/>
      <c r="AI26" s="1332"/>
      <c r="AJ26" s="1332"/>
      <c r="AK26" s="1332"/>
      <c r="AL26" s="1332"/>
      <c r="AM26" s="1332"/>
      <c r="AN26" s="1332"/>
      <c r="AO26" s="1332"/>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c r="BJ26" s="1332"/>
      <c r="BK26" s="1332"/>
      <c r="BL26" s="1332"/>
      <c r="BM26" s="1332"/>
      <c r="BN26" s="1332"/>
      <c r="BO26" s="1332"/>
      <c r="BP26" s="1332"/>
      <c r="BQ26" s="1332"/>
      <c r="BR26" s="1332"/>
      <c r="BS26" s="1332"/>
      <c r="BT26" s="1332"/>
      <c r="BU26" s="1332"/>
      <c r="BV26" s="1332"/>
      <c r="BW26" s="1332"/>
      <c r="BX26" s="1332"/>
      <c r="BY26" s="1332"/>
      <c r="BZ26" s="1332"/>
      <c r="CA26" s="1332"/>
      <c r="CB26" s="1332"/>
      <c r="CC26" s="1332"/>
      <c r="CD26" s="1332"/>
      <c r="CE26" s="1332"/>
      <c r="CF26" s="1332"/>
      <c r="CG26" s="1332"/>
      <c r="CH26" s="1332"/>
      <c r="CI26" s="1332"/>
      <c r="CJ26" s="1332"/>
      <c r="CK26" s="1332"/>
      <c r="CL26" s="1332"/>
      <c r="CM26" s="1332"/>
      <c r="CN26" s="1332"/>
      <c r="CO26" s="1332"/>
      <c r="CP26" s="1332"/>
      <c r="CQ26" s="1332"/>
      <c r="CR26" s="1332"/>
      <c r="CS26" s="1332"/>
      <c r="CT26" s="1332"/>
      <c r="CU26" s="1332"/>
      <c r="CV26" s="1332"/>
      <c r="CW26" s="1332"/>
      <c r="CX26" s="1332"/>
      <c r="CY26" s="1332"/>
      <c r="CZ26" s="1332"/>
      <c r="DA26" s="1332"/>
      <c r="DB26" s="1332"/>
      <c r="DC26" s="1332"/>
      <c r="DD26" s="1332"/>
      <c r="DE26" s="1332"/>
      <c r="DF26" s="1332"/>
      <c r="DG26" s="1332"/>
      <c r="DH26" s="1332"/>
      <c r="DI26" s="1332"/>
      <c r="DJ26" s="1332"/>
      <c r="DK26" s="1332"/>
      <c r="DL26" s="1332"/>
      <c r="DM26" s="1332"/>
      <c r="DN26" s="1332"/>
      <c r="DO26" s="1332"/>
      <c r="DP26" s="1332"/>
      <c r="DQ26" s="1332"/>
      <c r="DR26" s="1332"/>
      <c r="DS26" s="1332"/>
      <c r="DT26" s="1332"/>
      <c r="DU26" s="1332"/>
      <c r="DV26" s="1332"/>
      <c r="DW26" s="1332"/>
      <c r="DX26" s="1332"/>
      <c r="DY26" s="1332"/>
      <c r="DZ26" s="1332"/>
      <c r="EA26" s="1332"/>
      <c r="EB26" s="1332"/>
      <c r="EC26" s="1332"/>
      <c r="ED26" s="1332"/>
      <c r="EE26" s="1332"/>
      <c r="EF26" s="1332"/>
      <c r="EG26" s="1332"/>
      <c r="EH26" s="1332"/>
      <c r="EI26" s="1332"/>
      <c r="EJ26" s="1332"/>
      <c r="EK26" s="1332"/>
      <c r="EL26" s="1332"/>
      <c r="EM26" s="1332"/>
      <c r="EN26" s="1332"/>
      <c r="EO26" s="1332"/>
      <c r="EP26" s="1332"/>
      <c r="EQ26" s="1332"/>
      <c r="ER26" s="1332"/>
      <c r="ES26" s="1332"/>
      <c r="ET26" s="1332"/>
      <c r="EU26" s="1332"/>
      <c r="EV26" s="1332"/>
      <c r="EW26" s="1332"/>
      <c r="EX26" s="1332"/>
      <c r="EY26" s="1332"/>
      <c r="EZ26" s="1332"/>
      <c r="FA26" s="1332"/>
      <c r="FB26" s="1332"/>
      <c r="FC26" s="1332"/>
      <c r="FD26" s="1332"/>
      <c r="FE26" s="1332"/>
      <c r="FF26" s="1332"/>
      <c r="FG26" s="1332"/>
      <c r="FH26" s="1332"/>
      <c r="FI26" s="1332"/>
      <c r="FJ26" s="1332"/>
      <c r="FK26" s="1332"/>
      <c r="FL26" s="1332"/>
      <c r="FM26" s="1332"/>
      <c r="FN26" s="1332"/>
      <c r="FO26" s="1332"/>
      <c r="FP26" s="1332"/>
      <c r="FQ26" s="1332"/>
      <c r="FR26" s="1332"/>
      <c r="FS26" s="1332"/>
      <c r="FT26" s="1332"/>
      <c r="FU26" s="1332"/>
      <c r="FV26" s="1332"/>
      <c r="FW26" s="1332"/>
      <c r="FX26" s="1332"/>
      <c r="FY26" s="1332"/>
      <c r="FZ26" s="1332"/>
      <c r="GA26" s="1332"/>
      <c r="GB26" s="1332"/>
      <c r="GC26" s="1332"/>
      <c r="GD26" s="1332"/>
      <c r="GE26" s="1332"/>
      <c r="GF26" s="1332"/>
      <c r="GG26" s="1332"/>
      <c r="GH26" s="1332"/>
      <c r="GI26" s="1332"/>
      <c r="GJ26" s="1332"/>
      <c r="GK26" s="1332"/>
      <c r="GL26" s="1332"/>
      <c r="GM26" s="1332"/>
      <c r="GN26" s="1332"/>
      <c r="GO26" s="1332"/>
      <c r="GP26" s="1332"/>
      <c r="GQ26" s="1332"/>
      <c r="GR26" s="1332"/>
      <c r="GS26" s="1332"/>
      <c r="GT26" s="1332"/>
      <c r="GU26" s="1332"/>
      <c r="GV26" s="1332"/>
      <c r="GW26" s="1332"/>
      <c r="GX26" s="1332"/>
      <c r="GY26" s="1332"/>
      <c r="GZ26" s="1332"/>
      <c r="HA26" s="1332"/>
      <c r="HB26" s="1332"/>
      <c r="HC26" s="1332"/>
      <c r="HD26" s="1332"/>
      <c r="HE26" s="1332"/>
      <c r="HF26" s="1332"/>
      <c r="HG26" s="1332"/>
      <c r="HH26" s="1332"/>
      <c r="HI26" s="1332"/>
      <c r="HJ26" s="1332"/>
      <c r="HK26" s="1332"/>
      <c r="HL26" s="1332"/>
      <c r="HM26" s="1332"/>
      <c r="HN26" s="1332"/>
      <c r="HO26" s="1332"/>
      <c r="HP26" s="1332"/>
      <c r="HQ26" s="1332"/>
      <c r="HR26" s="1332"/>
      <c r="HS26" s="1332"/>
      <c r="HT26" s="1332"/>
      <c r="HU26" s="1332"/>
      <c r="HV26" s="1332"/>
      <c r="HW26" s="1332"/>
      <c r="HX26" s="1332"/>
      <c r="HY26" s="1332"/>
      <c r="HZ26" s="1332"/>
      <c r="IA26" s="1332"/>
      <c r="IB26" s="1332"/>
      <c r="IC26" s="1332"/>
      <c r="ID26" s="1332"/>
      <c r="IE26" s="1332"/>
      <c r="IF26" s="1332"/>
      <c r="IG26" s="1332"/>
      <c r="IH26" s="1332"/>
      <c r="II26" s="1332"/>
      <c r="IJ26" s="1332"/>
      <c r="IK26" s="1332"/>
      <c r="IL26" s="1332"/>
      <c r="IM26" s="1332"/>
      <c r="IN26" s="1332"/>
      <c r="IO26" s="1332"/>
      <c r="IP26" s="1332"/>
      <c r="IQ26" s="1332"/>
      <c r="IR26" s="1332"/>
      <c r="IS26" s="1332"/>
      <c r="IT26" s="1332"/>
      <c r="IU26" s="1332"/>
      <c r="IV26" s="1332"/>
      <c r="IW26" s="1332"/>
      <c r="IX26" s="1332"/>
      <c r="IY26" s="1332"/>
      <c r="IZ26" s="1332"/>
      <c r="JA26" s="1332"/>
      <c r="JB26" s="1332"/>
      <c r="JC26" s="1332"/>
      <c r="JD26" s="1332"/>
      <c r="JE26" s="1332"/>
      <c r="JF26" s="1332"/>
      <c r="JG26" s="1332"/>
      <c r="JH26" s="1332"/>
      <c r="JI26" s="1332"/>
      <c r="JJ26" s="1332"/>
      <c r="JK26" s="1332"/>
      <c r="JL26" s="1332"/>
      <c r="JM26" s="1332"/>
      <c r="JN26" s="1332"/>
      <c r="JO26" s="1332"/>
      <c r="JP26" s="1332"/>
      <c r="JQ26" s="1332"/>
      <c r="JR26" s="1332"/>
      <c r="JS26" s="1332"/>
      <c r="JT26" s="1332"/>
      <c r="JU26" s="1332"/>
      <c r="JV26" s="1332"/>
      <c r="JW26" s="1332"/>
      <c r="JX26" s="1332"/>
      <c r="JY26" s="1332"/>
      <c r="JZ26" s="1332"/>
      <c r="KA26" s="1332"/>
      <c r="KB26" s="1332"/>
      <c r="KC26" s="1332"/>
      <c r="KD26" s="1332"/>
      <c r="KE26" s="1332"/>
      <c r="KF26" s="1332"/>
      <c r="KG26" s="1332"/>
      <c r="KH26" s="1332"/>
      <c r="KI26" s="1332"/>
      <c r="KJ26" s="1332"/>
      <c r="KK26" s="1332"/>
      <c r="KL26" s="1332"/>
      <c r="KM26" s="1332"/>
      <c r="KN26" s="1332"/>
      <c r="KO26" s="1332"/>
      <c r="KP26" s="1332"/>
      <c r="KQ26" s="1332"/>
      <c r="KR26" s="1332"/>
      <c r="KS26" s="1332"/>
      <c r="KT26" s="1332"/>
      <c r="KU26" s="1332"/>
      <c r="KV26" s="1332"/>
      <c r="KW26" s="1332"/>
      <c r="KX26" s="1332"/>
      <c r="KY26" s="1332"/>
      <c r="KZ26" s="1332"/>
      <c r="LA26" s="1332"/>
      <c r="LB26" s="1332"/>
      <c r="LC26" s="1332"/>
      <c r="LD26" s="1332"/>
      <c r="LE26" s="1332"/>
      <c r="LF26" s="1332"/>
      <c r="LG26" s="1332"/>
      <c r="LH26" s="1332"/>
      <c r="LI26" s="1332"/>
      <c r="LJ26" s="1332"/>
      <c r="LK26" s="1332"/>
      <c r="LL26" s="1332"/>
      <c r="LM26" s="1332"/>
      <c r="LN26" s="1332"/>
      <c r="LO26" s="1332"/>
      <c r="LP26" s="1332"/>
      <c r="LQ26" s="1332"/>
      <c r="LR26" s="1332"/>
      <c r="LS26" s="1332"/>
      <c r="LT26" s="1332"/>
      <c r="LU26" s="1332"/>
      <c r="LV26" s="1332"/>
      <c r="LW26" s="1332"/>
      <c r="LX26" s="1332"/>
      <c r="LY26" s="1332"/>
      <c r="LZ26" s="1332"/>
      <c r="MA26" s="1332"/>
      <c r="MB26" s="1332"/>
      <c r="MC26" s="1332"/>
      <c r="MD26" s="1332"/>
      <c r="ME26" s="1332"/>
      <c r="MF26" s="1332"/>
      <c r="MG26" s="1332"/>
      <c r="MH26" s="1332"/>
      <c r="MI26" s="1332"/>
      <c r="MJ26" s="1332"/>
      <c r="MK26" s="1332"/>
      <c r="ML26" s="1332"/>
      <c r="MM26" s="1332"/>
      <c r="MN26" s="1332"/>
      <c r="MO26" s="1332"/>
      <c r="MP26" s="1332"/>
      <c r="MQ26" s="1332"/>
      <c r="MR26" s="1332"/>
      <c r="MS26" s="1332"/>
      <c r="MT26" s="1332"/>
      <c r="MU26" s="1332"/>
      <c r="MV26" s="1332"/>
      <c r="MW26" s="1332"/>
      <c r="MX26" s="1332"/>
      <c r="MY26" s="1332"/>
      <c r="MZ26" s="1332"/>
      <c r="NA26" s="1332"/>
      <c r="NB26" s="1332"/>
      <c r="NC26" s="1332"/>
      <c r="ND26" s="1332"/>
      <c r="NE26" s="1332"/>
      <c r="NF26" s="1332"/>
      <c r="NG26" s="1332"/>
      <c r="NH26" s="1332"/>
      <c r="NI26" s="1332"/>
      <c r="NJ26" s="1332"/>
      <c r="NK26" s="1332"/>
      <c r="NL26" s="1332"/>
      <c r="NM26" s="1332"/>
      <c r="NN26" s="1332"/>
      <c r="NO26" s="1332"/>
      <c r="NP26" s="1332"/>
      <c r="NQ26" s="1332"/>
      <c r="NR26" s="1332"/>
      <c r="NS26" s="1332"/>
      <c r="NT26" s="1332"/>
      <c r="NU26" s="1332"/>
      <c r="NV26" s="1332"/>
      <c r="NW26" s="1332"/>
      <c r="NX26" s="1332"/>
      <c r="NY26" s="1332"/>
      <c r="NZ26" s="1332"/>
      <c r="OA26" s="1332"/>
      <c r="OB26" s="1332"/>
      <c r="OC26" s="1332"/>
      <c r="OD26" s="1332"/>
      <c r="OE26" s="1332"/>
      <c r="OF26" s="1332"/>
      <c r="OG26" s="1332"/>
      <c r="OH26" s="1332"/>
      <c r="OI26" s="1332"/>
      <c r="OJ26" s="1332"/>
      <c r="OK26" s="1332"/>
      <c r="OL26" s="1332"/>
      <c r="OM26" s="1332"/>
      <c r="ON26" s="1332"/>
      <c r="OO26" s="1332"/>
      <c r="OP26" s="1332"/>
      <c r="OQ26" s="1332"/>
      <c r="OR26" s="1332"/>
      <c r="OS26" s="1332"/>
      <c r="OT26" s="1332"/>
      <c r="OU26" s="1332"/>
      <c r="OV26" s="1332"/>
      <c r="OW26" s="1332"/>
      <c r="OX26" s="1332"/>
      <c r="OY26" s="1332"/>
      <c r="OZ26" s="1332"/>
      <c r="PA26" s="1332"/>
      <c r="PB26" s="1332"/>
      <c r="PC26" s="1332"/>
      <c r="PD26" s="1332"/>
      <c r="PE26" s="1332"/>
      <c r="PF26" s="1332"/>
      <c r="PG26" s="1332"/>
      <c r="PH26" s="1332"/>
      <c r="PI26" s="1332"/>
      <c r="PJ26" s="1332"/>
      <c r="PK26" s="1332"/>
      <c r="PL26" s="1332"/>
      <c r="PM26" s="1332"/>
      <c r="PN26" s="1332"/>
      <c r="PO26" s="1332"/>
      <c r="PP26" s="1332"/>
      <c r="PQ26" s="1332"/>
      <c r="PR26" s="1332"/>
      <c r="PS26" s="1332"/>
      <c r="PT26" s="1332"/>
      <c r="PU26" s="1332"/>
      <c r="PV26" s="1332"/>
      <c r="PW26" s="1332"/>
      <c r="PX26" s="1332"/>
      <c r="PY26" s="1332"/>
      <c r="PZ26" s="1332"/>
      <c r="QA26" s="1332"/>
      <c r="QB26" s="1332"/>
      <c r="QC26" s="1332"/>
      <c r="QD26" s="1332"/>
      <c r="QE26" s="1332"/>
      <c r="QF26" s="1332"/>
      <c r="QG26" s="1332"/>
      <c r="QH26" s="1332"/>
      <c r="QI26" s="1332"/>
      <c r="QJ26" s="1332"/>
      <c r="QK26" s="1332"/>
      <c r="QL26" s="1332"/>
      <c r="QM26" s="1332"/>
      <c r="QN26" s="1332"/>
      <c r="QO26" s="1332"/>
      <c r="QP26" s="1332"/>
      <c r="QQ26" s="1332"/>
      <c r="QR26" s="1332"/>
      <c r="QS26" s="1332"/>
      <c r="QT26" s="1332"/>
      <c r="QU26" s="1332"/>
      <c r="QV26" s="1332"/>
      <c r="QW26" s="1332"/>
      <c r="QX26" s="1332"/>
      <c r="QY26" s="1332"/>
      <c r="QZ26" s="1332"/>
      <c r="RA26" s="1332"/>
      <c r="RB26" s="1332"/>
      <c r="RC26" s="1332"/>
      <c r="RD26" s="1332"/>
      <c r="RE26" s="1332"/>
      <c r="RF26" s="1332"/>
      <c r="RG26" s="1332"/>
      <c r="RH26" s="1332"/>
      <c r="RI26" s="1332"/>
      <c r="RJ26" s="1332"/>
      <c r="RK26" s="1332"/>
      <c r="RL26" s="1332"/>
      <c r="RM26" s="1332"/>
      <c r="RN26" s="1332"/>
      <c r="RO26" s="1332"/>
      <c r="RP26" s="1332"/>
      <c r="RQ26" s="1332"/>
      <c r="RR26" s="1332"/>
      <c r="RS26" s="1332"/>
      <c r="RT26" s="1332"/>
      <c r="RU26" s="1332"/>
      <c r="RV26" s="1332"/>
      <c r="RW26" s="1332"/>
      <c r="RX26" s="1332"/>
      <c r="RY26" s="1332"/>
      <c r="RZ26" s="1332"/>
      <c r="SA26" s="1332"/>
      <c r="SB26" s="1332"/>
      <c r="SC26" s="1332"/>
      <c r="SD26" s="1332"/>
      <c r="SE26" s="1332"/>
      <c r="SF26" s="1332"/>
      <c r="SG26" s="1332"/>
      <c r="SH26" s="1332"/>
      <c r="SI26" s="1332"/>
      <c r="SJ26" s="1332"/>
      <c r="SK26" s="1332"/>
      <c r="SL26" s="1332"/>
      <c r="SM26" s="1332"/>
      <c r="SN26" s="1332"/>
      <c r="SO26" s="1332"/>
      <c r="SP26" s="1332"/>
      <c r="SQ26" s="1332"/>
      <c r="SR26" s="1332"/>
      <c r="SS26" s="1332"/>
      <c r="ST26" s="1332"/>
      <c r="SU26" s="1332"/>
      <c r="SV26" s="1332"/>
      <c r="SW26" s="1332"/>
      <c r="SX26" s="1332"/>
      <c r="SY26" s="1332"/>
      <c r="SZ26" s="1332"/>
      <c r="TA26" s="1332"/>
      <c r="TB26" s="1332"/>
      <c r="TC26" s="1332"/>
      <c r="TD26" s="1332"/>
      <c r="TE26" s="1332"/>
      <c r="TF26" s="1332"/>
      <c r="TG26" s="1332"/>
      <c r="TH26" s="1332"/>
      <c r="TI26" s="1332"/>
      <c r="TJ26" s="1332"/>
      <c r="TK26" s="1332"/>
      <c r="TL26" s="1332"/>
      <c r="TM26" s="1332"/>
      <c r="TN26" s="1332"/>
      <c r="TO26" s="1332"/>
      <c r="TP26" s="1332"/>
      <c r="TQ26" s="1332"/>
      <c r="TR26" s="1332"/>
      <c r="TS26" s="1332"/>
      <c r="TT26" s="1332"/>
      <c r="TU26" s="1332"/>
      <c r="TV26" s="1332"/>
      <c r="TW26" s="1332"/>
      <c r="TX26" s="1332"/>
      <c r="TY26" s="1332"/>
      <c r="TZ26" s="1332"/>
      <c r="UA26" s="1332"/>
      <c r="UB26" s="1332"/>
      <c r="UC26" s="1332"/>
      <c r="UD26" s="1332"/>
      <c r="UE26" s="1332"/>
      <c r="UF26" s="1332"/>
      <c r="UG26" s="1332"/>
      <c r="UH26" s="1332"/>
      <c r="UI26" s="1332"/>
      <c r="UJ26" s="1332"/>
      <c r="UK26" s="1332"/>
      <c r="UL26" s="1332"/>
      <c r="UM26" s="1332"/>
      <c r="UN26" s="1332"/>
      <c r="UO26" s="1332"/>
      <c r="UP26" s="1332"/>
      <c r="UQ26" s="1332"/>
      <c r="UR26" s="1332"/>
      <c r="US26" s="1332"/>
      <c r="UT26" s="1332"/>
      <c r="UU26" s="1332"/>
      <c r="UV26" s="1332"/>
      <c r="UW26" s="1332"/>
      <c r="UX26" s="1332"/>
      <c r="UY26" s="1332"/>
      <c r="UZ26" s="1332"/>
      <c r="VA26" s="1332"/>
      <c r="VB26" s="1332"/>
      <c r="VC26" s="1332"/>
      <c r="VD26" s="1332"/>
      <c r="VE26" s="1332"/>
      <c r="VF26" s="1332"/>
      <c r="VG26" s="1332"/>
      <c r="VH26" s="1332"/>
      <c r="VI26" s="1332"/>
      <c r="VJ26" s="1332"/>
      <c r="VK26" s="1332"/>
      <c r="VL26" s="1332"/>
      <c r="VM26" s="1332"/>
      <c r="VN26" s="1332"/>
      <c r="VO26" s="1332"/>
      <c r="VP26" s="1332"/>
      <c r="VQ26" s="1332"/>
      <c r="VR26" s="1332"/>
      <c r="VS26" s="1332"/>
      <c r="VT26" s="1332"/>
      <c r="VU26" s="1332"/>
      <c r="VV26" s="1332"/>
      <c r="VW26" s="1332"/>
      <c r="VX26" s="1332"/>
      <c r="VY26" s="1332"/>
      <c r="VZ26" s="1332"/>
      <c r="WA26" s="1332"/>
      <c r="WB26" s="1332"/>
      <c r="WC26" s="1332"/>
      <c r="WD26" s="1332"/>
      <c r="WE26" s="1332"/>
      <c r="WF26" s="1332"/>
      <c r="WG26" s="1332"/>
      <c r="WH26" s="1332"/>
      <c r="WI26" s="1332"/>
      <c r="WJ26" s="1332"/>
      <c r="WK26" s="1332"/>
      <c r="WL26" s="1332"/>
      <c r="WM26" s="1332"/>
      <c r="WN26" s="1332"/>
      <c r="WO26" s="1332"/>
      <c r="WP26" s="1332"/>
      <c r="WQ26" s="1332"/>
      <c r="WR26" s="1332"/>
      <c r="WS26" s="1332"/>
      <c r="WT26" s="1332"/>
      <c r="WU26" s="1332"/>
      <c r="WV26" s="1332"/>
      <c r="WW26" s="1332"/>
      <c r="WX26" s="1332"/>
      <c r="WY26" s="1332"/>
      <c r="WZ26" s="1332"/>
      <c r="XA26" s="1332"/>
      <c r="XB26" s="1332"/>
      <c r="XC26" s="1332"/>
      <c r="XD26" s="1332"/>
      <c r="XE26" s="1332"/>
      <c r="XF26" s="1332"/>
      <c r="XG26" s="1332"/>
      <c r="XH26" s="1332"/>
      <c r="XI26" s="1332"/>
      <c r="XJ26" s="1332"/>
      <c r="XK26" s="1332"/>
      <c r="XL26" s="1332"/>
      <c r="XM26" s="1332"/>
      <c r="XN26" s="1332"/>
      <c r="XO26" s="1332"/>
      <c r="XP26" s="1332"/>
      <c r="XQ26" s="1332"/>
      <c r="XR26" s="1332"/>
      <c r="XS26" s="1332"/>
      <c r="XT26" s="1332"/>
      <c r="XU26" s="1332"/>
      <c r="XV26" s="1332"/>
      <c r="XW26" s="1332"/>
      <c r="XX26" s="1332"/>
      <c r="XY26" s="1332"/>
      <c r="XZ26" s="1332"/>
      <c r="YA26" s="1332"/>
      <c r="YB26" s="1332"/>
      <c r="YC26" s="1332"/>
      <c r="YD26" s="1332"/>
      <c r="YE26" s="1332"/>
      <c r="YF26" s="1332"/>
      <c r="YG26" s="1332"/>
      <c r="YH26" s="1332"/>
      <c r="YI26" s="1332"/>
      <c r="YJ26" s="1332"/>
      <c r="YK26" s="1332"/>
      <c r="YL26" s="1332"/>
      <c r="YM26" s="1332"/>
      <c r="YN26" s="1332"/>
      <c r="YO26" s="1332"/>
      <c r="YP26" s="1332"/>
      <c r="YQ26" s="1332"/>
      <c r="YR26" s="1332"/>
      <c r="YS26" s="1332"/>
      <c r="YT26" s="1332"/>
      <c r="YU26" s="1332"/>
      <c r="YV26" s="1332"/>
      <c r="YW26" s="1332"/>
      <c r="YX26" s="1332"/>
      <c r="YY26" s="1332"/>
      <c r="YZ26" s="1332"/>
      <c r="ZA26" s="1332"/>
      <c r="ZB26" s="1332"/>
      <c r="ZC26" s="1332"/>
      <c r="ZD26" s="1332"/>
      <c r="ZE26" s="1332"/>
      <c r="ZF26" s="1332"/>
      <c r="ZG26" s="1332"/>
      <c r="ZH26" s="1332"/>
      <c r="ZI26" s="1332"/>
      <c r="ZJ26" s="1332"/>
      <c r="ZK26" s="1332"/>
      <c r="ZL26" s="1332"/>
      <c r="ZM26" s="1332"/>
      <c r="ZN26" s="1332"/>
      <c r="ZO26" s="1332"/>
      <c r="ZP26" s="1332"/>
      <c r="ZQ26" s="1332"/>
      <c r="ZR26" s="1332"/>
      <c r="ZS26" s="1332"/>
      <c r="ZT26" s="1332"/>
      <c r="ZU26" s="1332"/>
      <c r="ZV26" s="1332"/>
      <c r="ZW26" s="1332"/>
      <c r="ZX26" s="1332"/>
      <c r="ZY26" s="645"/>
    </row>
    <row r="27" spans="1:701" s="643" customFormat="1">
      <c r="A27" s="645"/>
      <c r="B27" s="635" t="s">
        <v>56</v>
      </c>
      <c r="C27" s="1186" t="s">
        <v>464</v>
      </c>
      <c r="D27" s="1187">
        <v>25</v>
      </c>
      <c r="E27" s="604">
        <f t="shared" si="0"/>
        <v>0.43557351178384146</v>
      </c>
      <c r="F27" s="1181" t="s">
        <v>0</v>
      </c>
      <c r="G27" s="1188">
        <v>35472</v>
      </c>
      <c r="H27" s="1193">
        <v>0.59</v>
      </c>
      <c r="I27" s="1192">
        <v>1.4</v>
      </c>
      <c r="J27" s="1190">
        <v>1.63</v>
      </c>
      <c r="K27" s="1176">
        <f t="shared" si="1"/>
        <v>0.22999999999999998</v>
      </c>
      <c r="L27" s="640">
        <f t="shared" si="6"/>
        <v>20928.48</v>
      </c>
      <c r="M27" s="639">
        <v>20867.468159999997</v>
      </c>
      <c r="N27" s="639">
        <f t="shared" si="7"/>
        <v>49660.799999999996</v>
      </c>
      <c r="O27" s="639">
        <f t="shared" si="8"/>
        <v>8158.5599999999995</v>
      </c>
      <c r="P27" s="639">
        <f t="shared" si="9"/>
        <v>57819.359999999993</v>
      </c>
      <c r="Q27" s="639"/>
      <c r="R27" s="639">
        <f t="shared" si="2"/>
        <v>78686.82815999999</v>
      </c>
      <c r="S27" s="1191"/>
      <c r="T27" s="639">
        <f t="shared" si="10"/>
        <v>72790.775356151702</v>
      </c>
      <c r="U27" s="639">
        <f t="shared" si="3"/>
        <v>0</v>
      </c>
      <c r="V27" s="641">
        <f>IF(L27=0,0,(HLOOKUP(F27,'2012-2013 CE W T&amp;D &amp; ConsCredit'!$C$6:$P$36,D27+1,FALSE)))</f>
        <v>2.3210955900247425</v>
      </c>
      <c r="W27" s="641">
        <f t="shared" si="13"/>
        <v>48577.002633921024</v>
      </c>
      <c r="X27" s="642">
        <f t="shared" si="11"/>
        <v>0.66735108118086117</v>
      </c>
      <c r="Z27" s="1371">
        <f t="shared" si="4"/>
        <v>70528.268159999992</v>
      </c>
      <c r="AA27" s="1371">
        <f t="shared" si="5"/>
        <v>65243.541313598515</v>
      </c>
      <c r="AB27" s="1371">
        <f>IF(L27=0,0,(HLOOKUP(F27,'2012-2013 CE W T&amp;D No ConsCredi'!$C$6:$P$36,D27+1,FALSE)))</f>
        <v>2.1100869000224938</v>
      </c>
      <c r="AC27" s="1371">
        <f t="shared" si="14"/>
        <v>44160.911485382756</v>
      </c>
      <c r="AD27" s="642">
        <f t="shared" si="12"/>
        <v>0.67686257668202987</v>
      </c>
      <c r="AE27" s="1332"/>
      <c r="AF27" s="1332"/>
      <c r="AG27" s="1332"/>
      <c r="AH27" s="1332"/>
      <c r="AI27" s="1332"/>
      <c r="AJ27" s="1332"/>
      <c r="AK27" s="1332"/>
      <c r="AL27" s="1332"/>
      <c r="AM27" s="1332"/>
      <c r="AN27" s="1332"/>
      <c r="AO27" s="1332"/>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c r="BJ27" s="1332"/>
      <c r="BK27" s="1332"/>
      <c r="BL27" s="1332"/>
      <c r="BM27" s="1332"/>
      <c r="BN27" s="1332"/>
      <c r="BO27" s="1332"/>
      <c r="BP27" s="1332"/>
      <c r="BQ27" s="1332"/>
      <c r="BR27" s="1332"/>
      <c r="BS27" s="1332"/>
      <c r="BT27" s="1332"/>
      <c r="BU27" s="1332"/>
      <c r="BV27" s="1332"/>
      <c r="BW27" s="1332"/>
      <c r="BX27" s="1332"/>
      <c r="BY27" s="1332"/>
      <c r="BZ27" s="1332"/>
      <c r="CA27" s="1332"/>
      <c r="CB27" s="1332"/>
      <c r="CC27" s="1332"/>
      <c r="CD27" s="1332"/>
      <c r="CE27" s="1332"/>
      <c r="CF27" s="1332"/>
      <c r="CG27" s="1332"/>
      <c r="CH27" s="1332"/>
      <c r="CI27" s="1332"/>
      <c r="CJ27" s="1332"/>
      <c r="CK27" s="1332"/>
      <c r="CL27" s="1332"/>
      <c r="CM27" s="1332"/>
      <c r="CN27" s="1332"/>
      <c r="CO27" s="1332"/>
      <c r="CP27" s="1332"/>
      <c r="CQ27" s="1332"/>
      <c r="CR27" s="1332"/>
      <c r="CS27" s="1332"/>
      <c r="CT27" s="1332"/>
      <c r="CU27" s="1332"/>
      <c r="CV27" s="1332"/>
      <c r="CW27" s="1332"/>
      <c r="CX27" s="1332"/>
      <c r="CY27" s="1332"/>
      <c r="CZ27" s="1332"/>
      <c r="DA27" s="1332"/>
      <c r="DB27" s="1332"/>
      <c r="DC27" s="1332"/>
      <c r="DD27" s="1332"/>
      <c r="DE27" s="1332"/>
      <c r="DF27" s="1332"/>
      <c r="DG27" s="1332"/>
      <c r="DH27" s="1332"/>
      <c r="DI27" s="1332"/>
      <c r="DJ27" s="1332"/>
      <c r="DK27" s="1332"/>
      <c r="DL27" s="1332"/>
      <c r="DM27" s="1332"/>
      <c r="DN27" s="1332"/>
      <c r="DO27" s="1332"/>
      <c r="DP27" s="1332"/>
      <c r="DQ27" s="1332"/>
      <c r="DR27" s="1332"/>
      <c r="DS27" s="1332"/>
      <c r="DT27" s="1332"/>
      <c r="DU27" s="1332"/>
      <c r="DV27" s="1332"/>
      <c r="DW27" s="1332"/>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32"/>
      <c r="HW27" s="1332"/>
      <c r="HX27" s="1332"/>
      <c r="HY27" s="1332"/>
      <c r="HZ27" s="1332"/>
      <c r="IA27" s="1332"/>
      <c r="IB27" s="1332"/>
      <c r="IC27" s="1332"/>
      <c r="ID27" s="1332"/>
      <c r="IE27" s="1332"/>
      <c r="IF27" s="1332"/>
      <c r="IG27" s="1332"/>
      <c r="IH27" s="1332"/>
      <c r="II27" s="1332"/>
      <c r="IJ27" s="1332"/>
      <c r="IK27" s="1332"/>
      <c r="IL27" s="1332"/>
      <c r="IM27" s="1332"/>
      <c r="IN27" s="1332"/>
      <c r="IO27" s="1332"/>
      <c r="IP27" s="1332"/>
      <c r="IQ27" s="1332"/>
      <c r="IR27" s="1332"/>
      <c r="IS27" s="1332"/>
      <c r="IT27" s="1332"/>
      <c r="IU27" s="1332"/>
      <c r="IV27" s="1332"/>
      <c r="IW27" s="1332"/>
      <c r="IX27" s="1332"/>
      <c r="IY27" s="1332"/>
      <c r="IZ27" s="1332"/>
      <c r="JA27" s="1332"/>
      <c r="JB27" s="1332"/>
      <c r="JC27" s="1332"/>
      <c r="JD27" s="1332"/>
      <c r="JE27" s="1332"/>
      <c r="JF27" s="1332"/>
      <c r="JG27" s="1332"/>
      <c r="JH27" s="1332"/>
      <c r="JI27" s="1332"/>
      <c r="JJ27" s="1332"/>
      <c r="JK27" s="1332"/>
      <c r="JL27" s="1332"/>
      <c r="JM27" s="1332"/>
      <c r="JN27" s="1332"/>
      <c r="JO27" s="1332"/>
      <c r="JP27" s="1332"/>
      <c r="JQ27" s="1332"/>
      <c r="JR27" s="1332"/>
      <c r="JS27" s="1332"/>
      <c r="JT27" s="1332"/>
      <c r="JU27" s="1332"/>
      <c r="JV27" s="1332"/>
      <c r="JW27" s="1332"/>
      <c r="JX27" s="1332"/>
      <c r="JY27" s="1332"/>
      <c r="JZ27" s="1332"/>
      <c r="KA27" s="1332"/>
      <c r="KB27" s="1332"/>
      <c r="KC27" s="1332"/>
      <c r="KD27" s="1332"/>
      <c r="KE27" s="1332"/>
      <c r="KF27" s="1332"/>
      <c r="KG27" s="1332"/>
      <c r="KH27" s="1332"/>
      <c r="KI27" s="1332"/>
      <c r="KJ27" s="1332"/>
      <c r="KK27" s="1332"/>
      <c r="KL27" s="1332"/>
      <c r="KM27" s="1332"/>
      <c r="KN27" s="1332"/>
      <c r="KO27" s="1332"/>
      <c r="KP27" s="1332"/>
      <c r="KQ27" s="1332"/>
      <c r="KR27" s="1332"/>
      <c r="KS27" s="1332"/>
      <c r="KT27" s="1332"/>
      <c r="KU27" s="1332"/>
      <c r="KV27" s="1332"/>
      <c r="KW27" s="1332"/>
      <c r="KX27" s="1332"/>
      <c r="KY27" s="1332"/>
      <c r="KZ27" s="1332"/>
      <c r="LA27" s="1332"/>
      <c r="LB27" s="1332"/>
      <c r="LC27" s="1332"/>
      <c r="LD27" s="1332"/>
      <c r="LE27" s="1332"/>
      <c r="LF27" s="1332"/>
      <c r="LG27" s="1332"/>
      <c r="LH27" s="1332"/>
      <c r="LI27" s="1332"/>
      <c r="LJ27" s="1332"/>
      <c r="LK27" s="1332"/>
      <c r="LL27" s="1332"/>
      <c r="LM27" s="1332"/>
      <c r="LN27" s="1332"/>
      <c r="LO27" s="1332"/>
      <c r="LP27" s="1332"/>
      <c r="LQ27" s="1332"/>
      <c r="LR27" s="1332"/>
      <c r="LS27" s="1332"/>
      <c r="LT27" s="1332"/>
      <c r="LU27" s="1332"/>
      <c r="LV27" s="1332"/>
      <c r="LW27" s="1332"/>
      <c r="LX27" s="1332"/>
      <c r="LY27" s="1332"/>
      <c r="LZ27" s="1332"/>
      <c r="MA27" s="1332"/>
      <c r="MB27" s="1332"/>
      <c r="MC27" s="1332"/>
      <c r="MD27" s="1332"/>
      <c r="ME27" s="1332"/>
      <c r="MF27" s="1332"/>
      <c r="MG27" s="1332"/>
      <c r="MH27" s="1332"/>
      <c r="MI27" s="1332"/>
      <c r="MJ27" s="1332"/>
      <c r="MK27" s="1332"/>
      <c r="ML27" s="1332"/>
      <c r="MM27" s="1332"/>
      <c r="MN27" s="1332"/>
      <c r="MO27" s="1332"/>
      <c r="MP27" s="1332"/>
      <c r="MQ27" s="1332"/>
      <c r="MR27" s="1332"/>
      <c r="MS27" s="1332"/>
      <c r="MT27" s="1332"/>
      <c r="MU27" s="1332"/>
      <c r="MV27" s="1332"/>
      <c r="MW27" s="1332"/>
      <c r="MX27" s="1332"/>
      <c r="MY27" s="1332"/>
      <c r="MZ27" s="1332"/>
      <c r="NA27" s="1332"/>
      <c r="NB27" s="1332"/>
      <c r="NC27" s="1332"/>
      <c r="ND27" s="1332"/>
      <c r="NE27" s="1332"/>
      <c r="NF27" s="1332"/>
      <c r="NG27" s="1332"/>
      <c r="NH27" s="1332"/>
      <c r="NI27" s="1332"/>
      <c r="NJ27" s="1332"/>
      <c r="NK27" s="1332"/>
      <c r="NL27" s="1332"/>
      <c r="NM27" s="1332"/>
      <c r="NN27" s="1332"/>
      <c r="NO27" s="1332"/>
      <c r="NP27" s="1332"/>
      <c r="NQ27" s="1332"/>
      <c r="NR27" s="1332"/>
      <c r="NS27" s="1332"/>
      <c r="NT27" s="1332"/>
      <c r="NU27" s="1332"/>
      <c r="NV27" s="1332"/>
      <c r="NW27" s="1332"/>
      <c r="NX27" s="1332"/>
      <c r="NY27" s="1332"/>
      <c r="NZ27" s="1332"/>
      <c r="OA27" s="1332"/>
      <c r="OB27" s="1332"/>
      <c r="OC27" s="1332"/>
      <c r="OD27" s="1332"/>
      <c r="OE27" s="1332"/>
      <c r="OF27" s="1332"/>
      <c r="OG27" s="1332"/>
      <c r="OH27" s="1332"/>
      <c r="OI27" s="1332"/>
      <c r="OJ27" s="1332"/>
      <c r="OK27" s="1332"/>
      <c r="OL27" s="1332"/>
      <c r="OM27" s="1332"/>
      <c r="ON27" s="1332"/>
      <c r="OO27" s="1332"/>
      <c r="OP27" s="1332"/>
      <c r="OQ27" s="1332"/>
      <c r="OR27" s="1332"/>
      <c r="OS27" s="1332"/>
      <c r="OT27" s="1332"/>
      <c r="OU27" s="1332"/>
      <c r="OV27" s="1332"/>
      <c r="OW27" s="1332"/>
      <c r="OX27" s="1332"/>
      <c r="OY27" s="1332"/>
      <c r="OZ27" s="1332"/>
      <c r="PA27" s="1332"/>
      <c r="PB27" s="1332"/>
      <c r="PC27" s="1332"/>
      <c r="PD27" s="1332"/>
      <c r="PE27" s="1332"/>
      <c r="PF27" s="1332"/>
      <c r="PG27" s="1332"/>
      <c r="PH27" s="1332"/>
      <c r="PI27" s="1332"/>
      <c r="PJ27" s="1332"/>
      <c r="PK27" s="1332"/>
      <c r="PL27" s="1332"/>
      <c r="PM27" s="1332"/>
      <c r="PN27" s="1332"/>
      <c r="PO27" s="1332"/>
      <c r="PP27" s="1332"/>
      <c r="PQ27" s="1332"/>
      <c r="PR27" s="1332"/>
      <c r="PS27" s="1332"/>
      <c r="PT27" s="1332"/>
      <c r="PU27" s="1332"/>
      <c r="PV27" s="1332"/>
      <c r="PW27" s="1332"/>
      <c r="PX27" s="1332"/>
      <c r="PY27" s="1332"/>
      <c r="PZ27" s="1332"/>
      <c r="QA27" s="1332"/>
      <c r="QB27" s="1332"/>
      <c r="QC27" s="1332"/>
      <c r="QD27" s="1332"/>
      <c r="QE27" s="1332"/>
      <c r="QF27" s="1332"/>
      <c r="QG27" s="1332"/>
      <c r="QH27" s="1332"/>
      <c r="QI27" s="1332"/>
      <c r="QJ27" s="1332"/>
      <c r="QK27" s="1332"/>
      <c r="QL27" s="1332"/>
      <c r="QM27" s="1332"/>
      <c r="QN27" s="1332"/>
      <c r="QO27" s="1332"/>
      <c r="QP27" s="1332"/>
      <c r="QQ27" s="1332"/>
      <c r="QR27" s="1332"/>
      <c r="QS27" s="1332"/>
      <c r="QT27" s="1332"/>
      <c r="QU27" s="1332"/>
      <c r="QV27" s="1332"/>
      <c r="QW27" s="1332"/>
      <c r="QX27" s="1332"/>
      <c r="QY27" s="1332"/>
      <c r="QZ27" s="1332"/>
      <c r="RA27" s="1332"/>
      <c r="RB27" s="1332"/>
      <c r="RC27" s="1332"/>
      <c r="RD27" s="1332"/>
      <c r="RE27" s="1332"/>
      <c r="RF27" s="1332"/>
      <c r="RG27" s="1332"/>
      <c r="RH27" s="1332"/>
      <c r="RI27" s="1332"/>
      <c r="RJ27" s="1332"/>
      <c r="RK27" s="1332"/>
      <c r="RL27" s="1332"/>
      <c r="RM27" s="1332"/>
      <c r="RN27" s="1332"/>
      <c r="RO27" s="1332"/>
      <c r="RP27" s="1332"/>
      <c r="RQ27" s="1332"/>
      <c r="RR27" s="1332"/>
      <c r="RS27" s="1332"/>
      <c r="RT27" s="1332"/>
      <c r="RU27" s="1332"/>
      <c r="RV27" s="1332"/>
      <c r="RW27" s="1332"/>
      <c r="RX27" s="1332"/>
      <c r="RY27" s="1332"/>
      <c r="RZ27" s="1332"/>
      <c r="SA27" s="1332"/>
      <c r="SB27" s="1332"/>
      <c r="SC27" s="1332"/>
      <c r="SD27" s="1332"/>
      <c r="SE27" s="1332"/>
      <c r="SF27" s="1332"/>
      <c r="SG27" s="1332"/>
      <c r="SH27" s="1332"/>
      <c r="SI27" s="1332"/>
      <c r="SJ27" s="1332"/>
      <c r="SK27" s="1332"/>
      <c r="SL27" s="1332"/>
      <c r="SM27" s="1332"/>
      <c r="SN27" s="1332"/>
      <c r="SO27" s="1332"/>
      <c r="SP27" s="1332"/>
      <c r="SQ27" s="1332"/>
      <c r="SR27" s="1332"/>
      <c r="SS27" s="1332"/>
      <c r="ST27" s="1332"/>
      <c r="SU27" s="1332"/>
      <c r="SV27" s="1332"/>
      <c r="SW27" s="1332"/>
      <c r="SX27" s="1332"/>
      <c r="SY27" s="1332"/>
      <c r="SZ27" s="1332"/>
      <c r="TA27" s="1332"/>
      <c r="TB27" s="1332"/>
      <c r="TC27" s="1332"/>
      <c r="TD27" s="1332"/>
      <c r="TE27" s="1332"/>
      <c r="TF27" s="1332"/>
      <c r="TG27" s="1332"/>
      <c r="TH27" s="1332"/>
      <c r="TI27" s="1332"/>
      <c r="TJ27" s="1332"/>
      <c r="TK27" s="1332"/>
      <c r="TL27" s="1332"/>
      <c r="TM27" s="1332"/>
      <c r="TN27" s="1332"/>
      <c r="TO27" s="1332"/>
      <c r="TP27" s="1332"/>
      <c r="TQ27" s="1332"/>
      <c r="TR27" s="1332"/>
      <c r="TS27" s="1332"/>
      <c r="TT27" s="1332"/>
      <c r="TU27" s="1332"/>
      <c r="TV27" s="1332"/>
      <c r="TW27" s="1332"/>
      <c r="TX27" s="1332"/>
      <c r="TY27" s="1332"/>
      <c r="TZ27" s="1332"/>
      <c r="UA27" s="1332"/>
      <c r="UB27" s="1332"/>
      <c r="UC27" s="1332"/>
      <c r="UD27" s="1332"/>
      <c r="UE27" s="1332"/>
      <c r="UF27" s="1332"/>
      <c r="UG27" s="1332"/>
      <c r="UH27" s="1332"/>
      <c r="UI27" s="1332"/>
      <c r="UJ27" s="1332"/>
      <c r="UK27" s="1332"/>
      <c r="UL27" s="1332"/>
      <c r="UM27" s="1332"/>
      <c r="UN27" s="1332"/>
      <c r="UO27" s="1332"/>
      <c r="UP27" s="1332"/>
      <c r="UQ27" s="1332"/>
      <c r="UR27" s="1332"/>
      <c r="US27" s="1332"/>
      <c r="UT27" s="1332"/>
      <c r="UU27" s="1332"/>
      <c r="UV27" s="1332"/>
      <c r="UW27" s="1332"/>
      <c r="UX27" s="1332"/>
      <c r="UY27" s="1332"/>
      <c r="UZ27" s="1332"/>
      <c r="VA27" s="1332"/>
      <c r="VB27" s="1332"/>
      <c r="VC27" s="1332"/>
      <c r="VD27" s="1332"/>
      <c r="VE27" s="1332"/>
      <c r="VF27" s="1332"/>
      <c r="VG27" s="1332"/>
      <c r="VH27" s="1332"/>
      <c r="VI27" s="1332"/>
      <c r="VJ27" s="1332"/>
      <c r="VK27" s="1332"/>
      <c r="VL27" s="1332"/>
      <c r="VM27" s="1332"/>
      <c r="VN27" s="1332"/>
      <c r="VO27" s="1332"/>
      <c r="VP27" s="1332"/>
      <c r="VQ27" s="1332"/>
      <c r="VR27" s="1332"/>
      <c r="VS27" s="1332"/>
      <c r="VT27" s="1332"/>
      <c r="VU27" s="1332"/>
      <c r="VV27" s="1332"/>
      <c r="VW27" s="1332"/>
      <c r="VX27" s="1332"/>
      <c r="VY27" s="1332"/>
      <c r="VZ27" s="1332"/>
      <c r="WA27" s="1332"/>
      <c r="WB27" s="1332"/>
      <c r="WC27" s="1332"/>
      <c r="WD27" s="1332"/>
      <c r="WE27" s="1332"/>
      <c r="WF27" s="1332"/>
      <c r="WG27" s="1332"/>
      <c r="WH27" s="1332"/>
      <c r="WI27" s="1332"/>
      <c r="WJ27" s="1332"/>
      <c r="WK27" s="1332"/>
      <c r="WL27" s="1332"/>
      <c r="WM27" s="1332"/>
      <c r="WN27" s="1332"/>
      <c r="WO27" s="1332"/>
      <c r="WP27" s="1332"/>
      <c r="WQ27" s="1332"/>
      <c r="WR27" s="1332"/>
      <c r="WS27" s="1332"/>
      <c r="WT27" s="1332"/>
      <c r="WU27" s="1332"/>
      <c r="WV27" s="1332"/>
      <c r="WW27" s="1332"/>
      <c r="WX27" s="1332"/>
      <c r="WY27" s="1332"/>
      <c r="WZ27" s="1332"/>
      <c r="XA27" s="1332"/>
      <c r="XB27" s="1332"/>
      <c r="XC27" s="1332"/>
      <c r="XD27" s="1332"/>
      <c r="XE27" s="1332"/>
      <c r="XF27" s="1332"/>
      <c r="XG27" s="1332"/>
      <c r="XH27" s="1332"/>
      <c r="XI27" s="1332"/>
      <c r="XJ27" s="1332"/>
      <c r="XK27" s="1332"/>
      <c r="XL27" s="1332"/>
      <c r="XM27" s="1332"/>
      <c r="XN27" s="1332"/>
      <c r="XO27" s="1332"/>
      <c r="XP27" s="1332"/>
      <c r="XQ27" s="1332"/>
      <c r="XR27" s="1332"/>
      <c r="XS27" s="1332"/>
      <c r="XT27" s="1332"/>
      <c r="XU27" s="1332"/>
      <c r="XV27" s="1332"/>
      <c r="XW27" s="1332"/>
      <c r="XX27" s="1332"/>
      <c r="XY27" s="1332"/>
      <c r="XZ27" s="1332"/>
      <c r="YA27" s="1332"/>
      <c r="YB27" s="1332"/>
      <c r="YC27" s="1332"/>
      <c r="YD27" s="1332"/>
      <c r="YE27" s="1332"/>
      <c r="YF27" s="1332"/>
      <c r="YG27" s="1332"/>
      <c r="YH27" s="1332"/>
      <c r="YI27" s="1332"/>
      <c r="YJ27" s="1332"/>
      <c r="YK27" s="1332"/>
      <c r="YL27" s="1332"/>
      <c r="YM27" s="1332"/>
      <c r="YN27" s="1332"/>
      <c r="YO27" s="1332"/>
      <c r="YP27" s="1332"/>
      <c r="YQ27" s="1332"/>
      <c r="YR27" s="1332"/>
      <c r="YS27" s="1332"/>
      <c r="YT27" s="1332"/>
      <c r="YU27" s="1332"/>
      <c r="YV27" s="1332"/>
      <c r="YW27" s="1332"/>
      <c r="YX27" s="1332"/>
      <c r="YY27" s="1332"/>
      <c r="YZ27" s="1332"/>
      <c r="ZA27" s="1332"/>
      <c r="ZB27" s="1332"/>
      <c r="ZC27" s="1332"/>
      <c r="ZD27" s="1332"/>
      <c r="ZE27" s="1332"/>
      <c r="ZF27" s="1332"/>
      <c r="ZG27" s="1332"/>
      <c r="ZH27" s="1332"/>
      <c r="ZI27" s="1332"/>
      <c r="ZJ27" s="1332"/>
      <c r="ZK27" s="1332"/>
      <c r="ZL27" s="1332"/>
      <c r="ZM27" s="1332"/>
      <c r="ZN27" s="1332"/>
      <c r="ZO27" s="1332"/>
      <c r="ZP27" s="1332"/>
      <c r="ZQ27" s="1332"/>
      <c r="ZR27" s="1332"/>
      <c r="ZS27" s="1332"/>
      <c r="ZT27" s="1332"/>
      <c r="ZU27" s="1332"/>
      <c r="ZV27" s="1332"/>
      <c r="ZW27" s="1332"/>
      <c r="ZX27" s="1332"/>
      <c r="ZY27" s="645"/>
    </row>
    <row r="28" spans="1:701" s="643" customFormat="1">
      <c r="A28" s="645"/>
      <c r="B28" s="635" t="s">
        <v>56</v>
      </c>
      <c r="C28" s="1186" t="s">
        <v>465</v>
      </c>
      <c r="D28" s="1187">
        <v>30</v>
      </c>
      <c r="E28" s="604">
        <f t="shared" si="0"/>
        <v>2.277717499293958E-4</v>
      </c>
      <c r="F28" s="1181" t="s">
        <v>31</v>
      </c>
      <c r="G28" s="1188">
        <v>12</v>
      </c>
      <c r="H28" s="1193">
        <v>0.76</v>
      </c>
      <c r="I28" s="1189">
        <v>1.1299999999999999</v>
      </c>
      <c r="J28" s="1190">
        <v>1.1299999999999999</v>
      </c>
      <c r="K28" s="1176">
        <f t="shared" si="1"/>
        <v>0</v>
      </c>
      <c r="L28" s="640">
        <f t="shared" si="6"/>
        <v>9.120000000000001</v>
      </c>
      <c r="M28" s="639">
        <v>4.6809119999999993</v>
      </c>
      <c r="N28" s="639">
        <f t="shared" si="7"/>
        <v>13.559999999999999</v>
      </c>
      <c r="O28" s="639">
        <f t="shared" si="8"/>
        <v>0</v>
      </c>
      <c r="P28" s="639">
        <f t="shared" si="9"/>
        <v>13.559999999999999</v>
      </c>
      <c r="Q28" s="639"/>
      <c r="R28" s="639">
        <f t="shared" si="2"/>
        <v>18.240911999999998</v>
      </c>
      <c r="S28" s="1191"/>
      <c r="T28" s="639">
        <f t="shared" si="10"/>
        <v>16.874109158186862</v>
      </c>
      <c r="U28" s="639">
        <f t="shared" si="3"/>
        <v>0</v>
      </c>
      <c r="V28" s="641">
        <f>IF(L28=0,0,(HLOOKUP(F28,'2012-2013 CE W T&amp;D &amp; ConsCredit'!$C$6:$P$36,D28+1,FALSE)))</f>
        <v>2.1430340648595396</v>
      </c>
      <c r="W28" s="641">
        <f t="shared" si="13"/>
        <v>19.544470671519004</v>
      </c>
      <c r="X28" s="642">
        <f t="shared" si="11"/>
        <v>1.1582519994566087</v>
      </c>
      <c r="Z28" s="1371">
        <f t="shared" si="4"/>
        <v>18.240911999999998</v>
      </c>
      <c r="AA28" s="1371">
        <f t="shared" si="5"/>
        <v>16.874109158186862</v>
      </c>
      <c r="AB28" s="1371">
        <f>IF(L28=0,0,(HLOOKUP(F28,'2012-2013 CE W T&amp;D No ConsCredi'!$C$6:$P$36,D28+1,FALSE)))</f>
        <v>1.9482127862359451</v>
      </c>
      <c r="AC28" s="1371">
        <f t="shared" si="14"/>
        <v>17.76770061047182</v>
      </c>
      <c r="AD28" s="642">
        <f t="shared" si="12"/>
        <v>1.0529563631423715</v>
      </c>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c r="KF28" s="1332"/>
      <c r="KG28" s="1332"/>
      <c r="KH28" s="1332"/>
      <c r="KI28" s="1332"/>
      <c r="KJ28" s="1332"/>
      <c r="KK28" s="1332"/>
      <c r="KL28" s="1332"/>
      <c r="KM28" s="1332"/>
      <c r="KN28" s="1332"/>
      <c r="KO28" s="1332"/>
      <c r="KP28" s="1332"/>
      <c r="KQ28" s="1332"/>
      <c r="KR28" s="1332"/>
      <c r="KS28" s="1332"/>
      <c r="KT28" s="1332"/>
      <c r="KU28" s="1332"/>
      <c r="KV28" s="1332"/>
      <c r="KW28" s="1332"/>
      <c r="KX28" s="1332"/>
      <c r="KY28" s="1332"/>
      <c r="KZ28" s="1332"/>
      <c r="LA28" s="1332"/>
      <c r="LB28" s="1332"/>
      <c r="LC28" s="1332"/>
      <c r="LD28" s="1332"/>
      <c r="LE28" s="1332"/>
      <c r="LF28" s="1332"/>
      <c r="LG28" s="1332"/>
      <c r="LH28" s="1332"/>
      <c r="LI28" s="1332"/>
      <c r="LJ28" s="1332"/>
      <c r="LK28" s="1332"/>
      <c r="LL28" s="1332"/>
      <c r="LM28" s="1332"/>
      <c r="LN28" s="1332"/>
      <c r="LO28" s="1332"/>
      <c r="LP28" s="1332"/>
      <c r="LQ28" s="1332"/>
      <c r="LR28" s="1332"/>
      <c r="LS28" s="1332"/>
      <c r="LT28" s="1332"/>
      <c r="LU28" s="1332"/>
      <c r="LV28" s="1332"/>
      <c r="LW28" s="1332"/>
      <c r="LX28" s="1332"/>
      <c r="LY28" s="1332"/>
      <c r="LZ28" s="1332"/>
      <c r="MA28" s="1332"/>
      <c r="MB28" s="1332"/>
      <c r="MC28" s="1332"/>
      <c r="MD28" s="1332"/>
      <c r="ME28" s="1332"/>
      <c r="MF28" s="1332"/>
      <c r="MG28" s="1332"/>
      <c r="MH28" s="1332"/>
      <c r="MI28" s="1332"/>
      <c r="MJ28" s="1332"/>
      <c r="MK28" s="1332"/>
      <c r="ML28" s="1332"/>
      <c r="MM28" s="1332"/>
      <c r="MN28" s="1332"/>
      <c r="MO28" s="1332"/>
      <c r="MP28" s="1332"/>
      <c r="MQ28" s="1332"/>
      <c r="MR28" s="1332"/>
      <c r="MS28" s="1332"/>
      <c r="MT28" s="1332"/>
      <c r="MU28" s="1332"/>
      <c r="MV28" s="1332"/>
      <c r="MW28" s="1332"/>
      <c r="MX28" s="1332"/>
      <c r="MY28" s="1332"/>
      <c r="MZ28" s="1332"/>
      <c r="NA28" s="1332"/>
      <c r="NB28" s="1332"/>
      <c r="NC28" s="1332"/>
      <c r="ND28" s="1332"/>
      <c r="NE28" s="1332"/>
      <c r="NF28" s="1332"/>
      <c r="NG28" s="1332"/>
      <c r="NH28" s="1332"/>
      <c r="NI28" s="1332"/>
      <c r="NJ28" s="1332"/>
      <c r="NK28" s="1332"/>
      <c r="NL28" s="1332"/>
      <c r="NM28" s="1332"/>
      <c r="NN28" s="1332"/>
      <c r="NO28" s="1332"/>
      <c r="NP28" s="1332"/>
      <c r="NQ28" s="1332"/>
      <c r="NR28" s="1332"/>
      <c r="NS28" s="1332"/>
      <c r="NT28" s="1332"/>
      <c r="NU28" s="1332"/>
      <c r="NV28" s="1332"/>
      <c r="NW28" s="1332"/>
      <c r="NX28" s="1332"/>
      <c r="NY28" s="1332"/>
      <c r="NZ28" s="1332"/>
      <c r="OA28" s="1332"/>
      <c r="OB28" s="1332"/>
      <c r="OC28" s="1332"/>
      <c r="OD28" s="1332"/>
      <c r="OE28" s="1332"/>
      <c r="OF28" s="1332"/>
      <c r="OG28" s="1332"/>
      <c r="OH28" s="1332"/>
      <c r="OI28" s="1332"/>
      <c r="OJ28" s="1332"/>
      <c r="OK28" s="1332"/>
      <c r="OL28" s="1332"/>
      <c r="OM28" s="1332"/>
      <c r="ON28" s="1332"/>
      <c r="OO28" s="1332"/>
      <c r="OP28" s="1332"/>
      <c r="OQ28" s="1332"/>
      <c r="OR28" s="1332"/>
      <c r="OS28" s="1332"/>
      <c r="OT28" s="1332"/>
      <c r="OU28" s="1332"/>
      <c r="OV28" s="1332"/>
      <c r="OW28" s="1332"/>
      <c r="OX28" s="1332"/>
      <c r="OY28" s="1332"/>
      <c r="OZ28" s="1332"/>
      <c r="PA28" s="1332"/>
      <c r="PB28" s="1332"/>
      <c r="PC28" s="1332"/>
      <c r="PD28" s="1332"/>
      <c r="PE28" s="1332"/>
      <c r="PF28" s="1332"/>
      <c r="PG28" s="1332"/>
      <c r="PH28" s="1332"/>
      <c r="PI28" s="1332"/>
      <c r="PJ28" s="1332"/>
      <c r="PK28" s="1332"/>
      <c r="PL28" s="1332"/>
      <c r="PM28" s="1332"/>
      <c r="PN28" s="1332"/>
      <c r="PO28" s="1332"/>
      <c r="PP28" s="1332"/>
      <c r="PQ28" s="1332"/>
      <c r="PR28" s="1332"/>
      <c r="PS28" s="1332"/>
      <c r="PT28" s="1332"/>
      <c r="PU28" s="1332"/>
      <c r="PV28" s="1332"/>
      <c r="PW28" s="1332"/>
      <c r="PX28" s="1332"/>
      <c r="PY28" s="1332"/>
      <c r="PZ28" s="1332"/>
      <c r="QA28" s="1332"/>
      <c r="QB28" s="1332"/>
      <c r="QC28" s="1332"/>
      <c r="QD28" s="1332"/>
      <c r="QE28" s="1332"/>
      <c r="QF28" s="1332"/>
      <c r="QG28" s="1332"/>
      <c r="QH28" s="1332"/>
      <c r="QI28" s="1332"/>
      <c r="QJ28" s="1332"/>
      <c r="QK28" s="1332"/>
      <c r="QL28" s="1332"/>
      <c r="QM28" s="1332"/>
      <c r="QN28" s="1332"/>
      <c r="QO28" s="1332"/>
      <c r="QP28" s="1332"/>
      <c r="QQ28" s="1332"/>
      <c r="QR28" s="1332"/>
      <c r="QS28" s="1332"/>
      <c r="QT28" s="1332"/>
      <c r="QU28" s="1332"/>
      <c r="QV28" s="1332"/>
      <c r="QW28" s="1332"/>
      <c r="QX28" s="1332"/>
      <c r="QY28" s="1332"/>
      <c r="QZ28" s="1332"/>
      <c r="RA28" s="1332"/>
      <c r="RB28" s="1332"/>
      <c r="RC28" s="1332"/>
      <c r="RD28" s="1332"/>
      <c r="RE28" s="1332"/>
      <c r="RF28" s="1332"/>
      <c r="RG28" s="1332"/>
      <c r="RH28" s="1332"/>
      <c r="RI28" s="1332"/>
      <c r="RJ28" s="1332"/>
      <c r="RK28" s="1332"/>
      <c r="RL28" s="1332"/>
      <c r="RM28" s="1332"/>
      <c r="RN28" s="1332"/>
      <c r="RO28" s="1332"/>
      <c r="RP28" s="1332"/>
      <c r="RQ28" s="1332"/>
      <c r="RR28" s="1332"/>
      <c r="RS28" s="1332"/>
      <c r="RT28" s="1332"/>
      <c r="RU28" s="1332"/>
      <c r="RV28" s="1332"/>
      <c r="RW28" s="1332"/>
      <c r="RX28" s="1332"/>
      <c r="RY28" s="1332"/>
      <c r="RZ28" s="1332"/>
      <c r="SA28" s="1332"/>
      <c r="SB28" s="1332"/>
      <c r="SC28" s="1332"/>
      <c r="SD28" s="1332"/>
      <c r="SE28" s="1332"/>
      <c r="SF28" s="1332"/>
      <c r="SG28" s="1332"/>
      <c r="SH28" s="1332"/>
      <c r="SI28" s="1332"/>
      <c r="SJ28" s="1332"/>
      <c r="SK28" s="1332"/>
      <c r="SL28" s="1332"/>
      <c r="SM28" s="1332"/>
      <c r="SN28" s="1332"/>
      <c r="SO28" s="1332"/>
      <c r="SP28" s="1332"/>
      <c r="SQ28" s="1332"/>
      <c r="SR28" s="1332"/>
      <c r="SS28" s="1332"/>
      <c r="ST28" s="1332"/>
      <c r="SU28" s="1332"/>
      <c r="SV28" s="1332"/>
      <c r="SW28" s="1332"/>
      <c r="SX28" s="1332"/>
      <c r="SY28" s="1332"/>
      <c r="SZ28" s="1332"/>
      <c r="TA28" s="1332"/>
      <c r="TB28" s="1332"/>
      <c r="TC28" s="1332"/>
      <c r="TD28" s="1332"/>
      <c r="TE28" s="1332"/>
      <c r="TF28" s="1332"/>
      <c r="TG28" s="1332"/>
      <c r="TH28" s="1332"/>
      <c r="TI28" s="1332"/>
      <c r="TJ28" s="1332"/>
      <c r="TK28" s="1332"/>
      <c r="TL28" s="1332"/>
      <c r="TM28" s="1332"/>
      <c r="TN28" s="1332"/>
      <c r="TO28" s="1332"/>
      <c r="TP28" s="1332"/>
      <c r="TQ28" s="1332"/>
      <c r="TR28" s="1332"/>
      <c r="TS28" s="1332"/>
      <c r="TT28" s="1332"/>
      <c r="TU28" s="1332"/>
      <c r="TV28" s="1332"/>
      <c r="TW28" s="1332"/>
      <c r="TX28" s="1332"/>
      <c r="TY28" s="1332"/>
      <c r="TZ28" s="1332"/>
      <c r="UA28" s="1332"/>
      <c r="UB28" s="1332"/>
      <c r="UC28" s="1332"/>
      <c r="UD28" s="1332"/>
      <c r="UE28" s="1332"/>
      <c r="UF28" s="1332"/>
      <c r="UG28" s="1332"/>
      <c r="UH28" s="1332"/>
      <c r="UI28" s="1332"/>
      <c r="UJ28" s="1332"/>
      <c r="UK28" s="1332"/>
      <c r="UL28" s="1332"/>
      <c r="UM28" s="1332"/>
      <c r="UN28" s="1332"/>
      <c r="UO28" s="1332"/>
      <c r="UP28" s="1332"/>
      <c r="UQ28" s="1332"/>
      <c r="UR28" s="1332"/>
      <c r="US28" s="1332"/>
      <c r="UT28" s="1332"/>
      <c r="UU28" s="1332"/>
      <c r="UV28" s="1332"/>
      <c r="UW28" s="1332"/>
      <c r="UX28" s="1332"/>
      <c r="UY28" s="1332"/>
      <c r="UZ28" s="1332"/>
      <c r="VA28" s="1332"/>
      <c r="VB28" s="1332"/>
      <c r="VC28" s="1332"/>
      <c r="VD28" s="1332"/>
      <c r="VE28" s="1332"/>
      <c r="VF28" s="1332"/>
      <c r="VG28" s="1332"/>
      <c r="VH28" s="1332"/>
      <c r="VI28" s="1332"/>
      <c r="VJ28" s="1332"/>
      <c r="VK28" s="1332"/>
      <c r="VL28" s="1332"/>
      <c r="VM28" s="1332"/>
      <c r="VN28" s="1332"/>
      <c r="VO28" s="1332"/>
      <c r="VP28" s="1332"/>
      <c r="VQ28" s="1332"/>
      <c r="VR28" s="1332"/>
      <c r="VS28" s="1332"/>
      <c r="VT28" s="1332"/>
      <c r="VU28" s="1332"/>
      <c r="VV28" s="1332"/>
      <c r="VW28" s="1332"/>
      <c r="VX28" s="1332"/>
      <c r="VY28" s="1332"/>
      <c r="VZ28" s="1332"/>
      <c r="WA28" s="1332"/>
      <c r="WB28" s="1332"/>
      <c r="WC28" s="1332"/>
      <c r="WD28" s="1332"/>
      <c r="WE28" s="1332"/>
      <c r="WF28" s="1332"/>
      <c r="WG28" s="1332"/>
      <c r="WH28" s="1332"/>
      <c r="WI28" s="1332"/>
      <c r="WJ28" s="1332"/>
      <c r="WK28" s="1332"/>
      <c r="WL28" s="1332"/>
      <c r="WM28" s="1332"/>
      <c r="WN28" s="1332"/>
      <c r="WO28" s="1332"/>
      <c r="WP28" s="1332"/>
      <c r="WQ28" s="1332"/>
      <c r="WR28" s="1332"/>
      <c r="WS28" s="1332"/>
      <c r="WT28" s="1332"/>
      <c r="WU28" s="1332"/>
      <c r="WV28" s="1332"/>
      <c r="WW28" s="1332"/>
      <c r="WX28" s="1332"/>
      <c r="WY28" s="1332"/>
      <c r="WZ28" s="1332"/>
      <c r="XA28" s="1332"/>
      <c r="XB28" s="1332"/>
      <c r="XC28" s="1332"/>
      <c r="XD28" s="1332"/>
      <c r="XE28" s="1332"/>
      <c r="XF28" s="1332"/>
      <c r="XG28" s="1332"/>
      <c r="XH28" s="1332"/>
      <c r="XI28" s="1332"/>
      <c r="XJ28" s="1332"/>
      <c r="XK28" s="1332"/>
      <c r="XL28" s="1332"/>
      <c r="XM28" s="1332"/>
      <c r="XN28" s="1332"/>
      <c r="XO28" s="1332"/>
      <c r="XP28" s="1332"/>
      <c r="XQ28" s="1332"/>
      <c r="XR28" s="1332"/>
      <c r="XS28" s="1332"/>
      <c r="XT28" s="1332"/>
      <c r="XU28" s="1332"/>
      <c r="XV28" s="1332"/>
      <c r="XW28" s="1332"/>
      <c r="XX28" s="1332"/>
      <c r="XY28" s="1332"/>
      <c r="XZ28" s="1332"/>
      <c r="YA28" s="1332"/>
      <c r="YB28" s="1332"/>
      <c r="YC28" s="1332"/>
      <c r="YD28" s="1332"/>
      <c r="YE28" s="1332"/>
      <c r="YF28" s="1332"/>
      <c r="YG28" s="1332"/>
      <c r="YH28" s="1332"/>
      <c r="YI28" s="1332"/>
      <c r="YJ28" s="1332"/>
      <c r="YK28" s="1332"/>
      <c r="YL28" s="1332"/>
      <c r="YM28" s="1332"/>
      <c r="YN28" s="1332"/>
      <c r="YO28" s="1332"/>
      <c r="YP28" s="1332"/>
      <c r="YQ28" s="1332"/>
      <c r="YR28" s="1332"/>
      <c r="YS28" s="1332"/>
      <c r="YT28" s="1332"/>
      <c r="YU28" s="1332"/>
      <c r="YV28" s="1332"/>
      <c r="YW28" s="1332"/>
      <c r="YX28" s="1332"/>
      <c r="YY28" s="1332"/>
      <c r="YZ28" s="1332"/>
      <c r="ZA28" s="1332"/>
      <c r="ZB28" s="1332"/>
      <c r="ZC28" s="1332"/>
      <c r="ZD28" s="1332"/>
      <c r="ZE28" s="1332"/>
      <c r="ZF28" s="1332"/>
      <c r="ZG28" s="1332"/>
      <c r="ZH28" s="1332"/>
      <c r="ZI28" s="1332"/>
      <c r="ZJ28" s="1332"/>
      <c r="ZK28" s="1332"/>
      <c r="ZL28" s="1332"/>
      <c r="ZM28" s="1332"/>
      <c r="ZN28" s="1332"/>
      <c r="ZO28" s="1332"/>
      <c r="ZP28" s="1332"/>
      <c r="ZQ28" s="1332"/>
      <c r="ZR28" s="1332"/>
      <c r="ZS28" s="1332"/>
      <c r="ZT28" s="1332"/>
      <c r="ZU28" s="1332"/>
      <c r="ZV28" s="1332"/>
      <c r="ZW28" s="1332"/>
      <c r="ZX28" s="1332"/>
      <c r="ZY28" s="645"/>
    </row>
    <row r="29" spans="1:701" s="643" customFormat="1">
      <c r="A29" s="645"/>
      <c r="B29" s="635" t="s">
        <v>56</v>
      </c>
      <c r="C29" s="1186" t="s">
        <v>466</v>
      </c>
      <c r="D29" s="1187">
        <v>30</v>
      </c>
      <c r="E29" s="604">
        <f t="shared" si="0"/>
        <v>1.7981980257583878E-4</v>
      </c>
      <c r="F29" s="1181" t="s">
        <v>0</v>
      </c>
      <c r="G29" s="1188">
        <v>12</v>
      </c>
      <c r="H29" s="1193">
        <v>0.6</v>
      </c>
      <c r="I29" s="1189">
        <v>1.38</v>
      </c>
      <c r="J29" s="1190">
        <v>1.38</v>
      </c>
      <c r="K29" s="1176">
        <f t="shared" si="1"/>
        <v>0</v>
      </c>
      <c r="L29" s="640">
        <f t="shared" si="6"/>
        <v>7.1999999999999993</v>
      </c>
      <c r="M29" s="639">
        <v>5.7165119999999998</v>
      </c>
      <c r="N29" s="639">
        <f t="shared" si="7"/>
        <v>16.559999999999999</v>
      </c>
      <c r="O29" s="639">
        <f t="shared" si="8"/>
        <v>0</v>
      </c>
      <c r="P29" s="639">
        <f t="shared" si="9"/>
        <v>16.559999999999999</v>
      </c>
      <c r="Q29" s="639"/>
      <c r="R29" s="639">
        <f t="shared" si="2"/>
        <v>22.276511999999997</v>
      </c>
      <c r="S29" s="1191"/>
      <c r="T29" s="639">
        <f t="shared" si="10"/>
        <v>20.607319148936167</v>
      </c>
      <c r="U29" s="639">
        <f t="shared" si="3"/>
        <v>0</v>
      </c>
      <c r="V29" s="641">
        <f>IF(L29=0,0,(HLOOKUP(F29,'2012-2013 CE W T&amp;D &amp; ConsCredit'!$C$6:$P$36,D29+1,FALSE)))</f>
        <v>2.57679265504916</v>
      </c>
      <c r="W29" s="641">
        <f t="shared" si="13"/>
        <v>18.55290711635395</v>
      </c>
      <c r="X29" s="642">
        <f t="shared" si="11"/>
        <v>0.9003066814400128</v>
      </c>
      <c r="Z29" s="1371">
        <f t="shared" si="4"/>
        <v>22.276511999999997</v>
      </c>
      <c r="AA29" s="1371">
        <f t="shared" si="5"/>
        <v>20.607319148936167</v>
      </c>
      <c r="AB29" s="1371">
        <f>IF(L29=0,0,(HLOOKUP(F29,'2012-2013 CE W T&amp;D No ConsCredi'!$C$6:$P$36,D29+1,FALSE)))</f>
        <v>2.3425387773174182</v>
      </c>
      <c r="AC29" s="1371">
        <f t="shared" si="14"/>
        <v>16.866279196685408</v>
      </c>
      <c r="AD29" s="642">
        <f t="shared" si="12"/>
        <v>0.81846061949092075</v>
      </c>
      <c r="AE29" s="1332"/>
      <c r="AF29" s="1332"/>
      <c r="AG29" s="1332"/>
      <c r="AH29" s="1332"/>
      <c r="AI29" s="1332"/>
      <c r="AJ29" s="1332"/>
      <c r="AK29" s="1332"/>
      <c r="AL29" s="1332"/>
      <c r="AM29" s="1332"/>
      <c r="AN29" s="1332"/>
      <c r="AO29" s="1332"/>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c r="BJ29" s="1332"/>
      <c r="BK29" s="1332"/>
      <c r="BL29" s="1332"/>
      <c r="BM29" s="1332"/>
      <c r="BN29" s="1332"/>
      <c r="BO29" s="1332"/>
      <c r="BP29" s="1332"/>
      <c r="BQ29" s="1332"/>
      <c r="BR29" s="1332"/>
      <c r="BS29" s="1332"/>
      <c r="BT29" s="1332"/>
      <c r="BU29" s="1332"/>
      <c r="BV29" s="1332"/>
      <c r="BW29" s="1332"/>
      <c r="BX29" s="1332"/>
      <c r="BY29" s="1332"/>
      <c r="BZ29" s="1332"/>
      <c r="CA29" s="1332"/>
      <c r="CB29" s="1332"/>
      <c r="CC29" s="1332"/>
      <c r="CD29" s="1332"/>
      <c r="CE29" s="1332"/>
      <c r="CF29" s="1332"/>
      <c r="CG29" s="1332"/>
      <c r="CH29" s="1332"/>
      <c r="CI29" s="1332"/>
      <c r="CJ29" s="1332"/>
      <c r="CK29" s="1332"/>
      <c r="CL29" s="1332"/>
      <c r="CM29" s="1332"/>
      <c r="CN29" s="1332"/>
      <c r="CO29" s="1332"/>
      <c r="CP29" s="1332"/>
      <c r="CQ29" s="1332"/>
      <c r="CR29" s="1332"/>
      <c r="CS29" s="1332"/>
      <c r="CT29" s="1332"/>
      <c r="CU29" s="1332"/>
      <c r="CV29" s="1332"/>
      <c r="CW29" s="1332"/>
      <c r="CX29" s="1332"/>
      <c r="CY29" s="1332"/>
      <c r="CZ29" s="1332"/>
      <c r="DA29" s="1332"/>
      <c r="DB29" s="1332"/>
      <c r="DC29" s="1332"/>
      <c r="DD29" s="1332"/>
      <c r="DE29" s="1332"/>
      <c r="DF29" s="1332"/>
      <c r="DG29" s="1332"/>
      <c r="DH29" s="1332"/>
      <c r="DI29" s="1332"/>
      <c r="DJ29" s="1332"/>
      <c r="DK29" s="1332"/>
      <c r="DL29" s="1332"/>
      <c r="DM29" s="1332"/>
      <c r="DN29" s="1332"/>
      <c r="DO29" s="1332"/>
      <c r="DP29" s="1332"/>
      <c r="DQ29" s="1332"/>
      <c r="DR29" s="1332"/>
      <c r="DS29" s="1332"/>
      <c r="DT29" s="1332"/>
      <c r="DU29" s="1332"/>
      <c r="DV29" s="1332"/>
      <c r="DW29" s="1332"/>
      <c r="DX29" s="1332"/>
      <c r="DY29" s="1332"/>
      <c r="DZ29" s="1332"/>
      <c r="EA29" s="1332"/>
      <c r="EB29" s="1332"/>
      <c r="EC29" s="1332"/>
      <c r="ED29" s="1332"/>
      <c r="EE29" s="1332"/>
      <c r="EF29" s="1332"/>
      <c r="EG29" s="1332"/>
      <c r="EH29" s="1332"/>
      <c r="EI29" s="1332"/>
      <c r="EJ29" s="1332"/>
      <c r="EK29" s="1332"/>
      <c r="EL29" s="1332"/>
      <c r="EM29" s="1332"/>
      <c r="EN29" s="1332"/>
      <c r="EO29" s="1332"/>
      <c r="EP29" s="1332"/>
      <c r="EQ29" s="1332"/>
      <c r="ER29" s="1332"/>
      <c r="ES29" s="1332"/>
      <c r="ET29" s="1332"/>
      <c r="EU29" s="1332"/>
      <c r="EV29" s="1332"/>
      <c r="EW29" s="1332"/>
      <c r="EX29" s="1332"/>
      <c r="EY29" s="1332"/>
      <c r="EZ29" s="1332"/>
      <c r="FA29" s="1332"/>
      <c r="FB29" s="1332"/>
      <c r="FC29" s="1332"/>
      <c r="FD29" s="1332"/>
      <c r="FE29" s="1332"/>
      <c r="FF29" s="1332"/>
      <c r="FG29" s="1332"/>
      <c r="FH29" s="1332"/>
      <c r="FI29" s="1332"/>
      <c r="FJ29" s="1332"/>
      <c r="FK29" s="1332"/>
      <c r="FL29" s="1332"/>
      <c r="FM29" s="1332"/>
      <c r="FN29" s="1332"/>
      <c r="FO29" s="1332"/>
      <c r="FP29" s="1332"/>
      <c r="FQ29" s="1332"/>
      <c r="FR29" s="1332"/>
      <c r="FS29" s="1332"/>
      <c r="FT29" s="1332"/>
      <c r="FU29" s="1332"/>
      <c r="FV29" s="1332"/>
      <c r="FW29" s="1332"/>
      <c r="FX29" s="1332"/>
      <c r="FY29" s="1332"/>
      <c r="FZ29" s="1332"/>
      <c r="GA29" s="1332"/>
      <c r="GB29" s="1332"/>
      <c r="GC29" s="1332"/>
      <c r="GD29" s="1332"/>
      <c r="GE29" s="1332"/>
      <c r="GF29" s="1332"/>
      <c r="GG29" s="1332"/>
      <c r="GH29" s="1332"/>
      <c r="GI29" s="1332"/>
      <c r="GJ29" s="1332"/>
      <c r="GK29" s="1332"/>
      <c r="GL29" s="1332"/>
      <c r="GM29" s="1332"/>
      <c r="GN29" s="1332"/>
      <c r="GO29" s="1332"/>
      <c r="GP29" s="1332"/>
      <c r="GQ29" s="1332"/>
      <c r="GR29" s="1332"/>
      <c r="GS29" s="1332"/>
      <c r="GT29" s="1332"/>
      <c r="GU29" s="1332"/>
      <c r="GV29" s="1332"/>
      <c r="GW29" s="1332"/>
      <c r="GX29" s="1332"/>
      <c r="GY29" s="1332"/>
      <c r="GZ29" s="1332"/>
      <c r="HA29" s="1332"/>
      <c r="HB29" s="1332"/>
      <c r="HC29" s="1332"/>
      <c r="HD29" s="1332"/>
      <c r="HE29" s="1332"/>
      <c r="HF29" s="1332"/>
      <c r="HG29" s="1332"/>
      <c r="HH29" s="1332"/>
      <c r="HI29" s="1332"/>
      <c r="HJ29" s="1332"/>
      <c r="HK29" s="1332"/>
      <c r="HL29" s="1332"/>
      <c r="HM29" s="1332"/>
      <c r="HN29" s="1332"/>
      <c r="HO29" s="1332"/>
      <c r="HP29" s="1332"/>
      <c r="HQ29" s="1332"/>
      <c r="HR29" s="1332"/>
      <c r="HS29" s="1332"/>
      <c r="HT29" s="1332"/>
      <c r="HU29" s="1332"/>
      <c r="HV29" s="1332"/>
      <c r="HW29" s="1332"/>
      <c r="HX29" s="1332"/>
      <c r="HY29" s="1332"/>
      <c r="HZ29" s="1332"/>
      <c r="IA29" s="1332"/>
      <c r="IB29" s="1332"/>
      <c r="IC29" s="1332"/>
      <c r="ID29" s="1332"/>
      <c r="IE29" s="1332"/>
      <c r="IF29" s="1332"/>
      <c r="IG29" s="1332"/>
      <c r="IH29" s="1332"/>
      <c r="II29" s="1332"/>
      <c r="IJ29" s="1332"/>
      <c r="IK29" s="1332"/>
      <c r="IL29" s="1332"/>
      <c r="IM29" s="1332"/>
      <c r="IN29" s="1332"/>
      <c r="IO29" s="1332"/>
      <c r="IP29" s="1332"/>
      <c r="IQ29" s="1332"/>
      <c r="IR29" s="1332"/>
      <c r="IS29" s="1332"/>
      <c r="IT29" s="1332"/>
      <c r="IU29" s="1332"/>
      <c r="IV29" s="1332"/>
      <c r="IW29" s="1332"/>
      <c r="IX29" s="1332"/>
      <c r="IY29" s="1332"/>
      <c r="IZ29" s="1332"/>
      <c r="JA29" s="1332"/>
      <c r="JB29" s="1332"/>
      <c r="JC29" s="1332"/>
      <c r="JD29" s="1332"/>
      <c r="JE29" s="1332"/>
      <c r="JF29" s="1332"/>
      <c r="JG29" s="1332"/>
      <c r="JH29" s="1332"/>
      <c r="JI29" s="1332"/>
      <c r="JJ29" s="1332"/>
      <c r="JK29" s="1332"/>
      <c r="JL29" s="1332"/>
      <c r="JM29" s="1332"/>
      <c r="JN29" s="1332"/>
      <c r="JO29" s="1332"/>
      <c r="JP29" s="1332"/>
      <c r="JQ29" s="1332"/>
      <c r="JR29" s="1332"/>
      <c r="JS29" s="1332"/>
      <c r="JT29" s="1332"/>
      <c r="JU29" s="1332"/>
      <c r="JV29" s="1332"/>
      <c r="JW29" s="1332"/>
      <c r="JX29" s="1332"/>
      <c r="JY29" s="1332"/>
      <c r="JZ29" s="1332"/>
      <c r="KA29" s="1332"/>
      <c r="KB29" s="1332"/>
      <c r="KC29" s="1332"/>
      <c r="KD29" s="1332"/>
      <c r="KE29" s="1332"/>
      <c r="KF29" s="1332"/>
      <c r="KG29" s="1332"/>
      <c r="KH29" s="1332"/>
      <c r="KI29" s="1332"/>
      <c r="KJ29" s="1332"/>
      <c r="KK29" s="1332"/>
      <c r="KL29" s="1332"/>
      <c r="KM29" s="1332"/>
      <c r="KN29" s="1332"/>
      <c r="KO29" s="1332"/>
      <c r="KP29" s="1332"/>
      <c r="KQ29" s="1332"/>
      <c r="KR29" s="1332"/>
      <c r="KS29" s="1332"/>
      <c r="KT29" s="1332"/>
      <c r="KU29" s="1332"/>
      <c r="KV29" s="1332"/>
      <c r="KW29" s="1332"/>
      <c r="KX29" s="1332"/>
      <c r="KY29" s="1332"/>
      <c r="KZ29" s="1332"/>
      <c r="LA29" s="1332"/>
      <c r="LB29" s="1332"/>
      <c r="LC29" s="1332"/>
      <c r="LD29" s="1332"/>
      <c r="LE29" s="1332"/>
      <c r="LF29" s="1332"/>
      <c r="LG29" s="1332"/>
      <c r="LH29" s="1332"/>
      <c r="LI29" s="1332"/>
      <c r="LJ29" s="1332"/>
      <c r="LK29" s="1332"/>
      <c r="LL29" s="1332"/>
      <c r="LM29" s="1332"/>
      <c r="LN29" s="1332"/>
      <c r="LO29" s="1332"/>
      <c r="LP29" s="1332"/>
      <c r="LQ29" s="1332"/>
      <c r="LR29" s="1332"/>
      <c r="LS29" s="1332"/>
      <c r="LT29" s="1332"/>
      <c r="LU29" s="1332"/>
      <c r="LV29" s="1332"/>
      <c r="LW29" s="1332"/>
      <c r="LX29" s="1332"/>
      <c r="LY29" s="1332"/>
      <c r="LZ29" s="1332"/>
      <c r="MA29" s="1332"/>
      <c r="MB29" s="1332"/>
      <c r="MC29" s="1332"/>
      <c r="MD29" s="1332"/>
      <c r="ME29" s="1332"/>
      <c r="MF29" s="1332"/>
      <c r="MG29" s="1332"/>
      <c r="MH29" s="1332"/>
      <c r="MI29" s="1332"/>
      <c r="MJ29" s="1332"/>
      <c r="MK29" s="1332"/>
      <c r="ML29" s="1332"/>
      <c r="MM29" s="1332"/>
      <c r="MN29" s="1332"/>
      <c r="MO29" s="1332"/>
      <c r="MP29" s="1332"/>
      <c r="MQ29" s="1332"/>
      <c r="MR29" s="1332"/>
      <c r="MS29" s="1332"/>
      <c r="MT29" s="1332"/>
      <c r="MU29" s="1332"/>
      <c r="MV29" s="1332"/>
      <c r="MW29" s="1332"/>
      <c r="MX29" s="1332"/>
      <c r="MY29" s="1332"/>
      <c r="MZ29" s="1332"/>
      <c r="NA29" s="1332"/>
      <c r="NB29" s="1332"/>
      <c r="NC29" s="1332"/>
      <c r="ND29" s="1332"/>
      <c r="NE29" s="1332"/>
      <c r="NF29" s="1332"/>
      <c r="NG29" s="1332"/>
      <c r="NH29" s="1332"/>
      <c r="NI29" s="1332"/>
      <c r="NJ29" s="1332"/>
      <c r="NK29" s="1332"/>
      <c r="NL29" s="1332"/>
      <c r="NM29" s="1332"/>
      <c r="NN29" s="1332"/>
      <c r="NO29" s="1332"/>
      <c r="NP29" s="1332"/>
      <c r="NQ29" s="1332"/>
      <c r="NR29" s="1332"/>
      <c r="NS29" s="1332"/>
      <c r="NT29" s="1332"/>
      <c r="NU29" s="1332"/>
      <c r="NV29" s="1332"/>
      <c r="NW29" s="1332"/>
      <c r="NX29" s="1332"/>
      <c r="NY29" s="1332"/>
      <c r="NZ29" s="1332"/>
      <c r="OA29" s="1332"/>
      <c r="OB29" s="1332"/>
      <c r="OC29" s="1332"/>
      <c r="OD29" s="1332"/>
      <c r="OE29" s="1332"/>
      <c r="OF29" s="1332"/>
      <c r="OG29" s="1332"/>
      <c r="OH29" s="1332"/>
      <c r="OI29" s="1332"/>
      <c r="OJ29" s="1332"/>
      <c r="OK29" s="1332"/>
      <c r="OL29" s="1332"/>
      <c r="OM29" s="1332"/>
      <c r="ON29" s="1332"/>
      <c r="OO29" s="1332"/>
      <c r="OP29" s="1332"/>
      <c r="OQ29" s="1332"/>
      <c r="OR29" s="1332"/>
      <c r="OS29" s="1332"/>
      <c r="OT29" s="1332"/>
      <c r="OU29" s="1332"/>
      <c r="OV29" s="1332"/>
      <c r="OW29" s="1332"/>
      <c r="OX29" s="1332"/>
      <c r="OY29" s="1332"/>
      <c r="OZ29" s="1332"/>
      <c r="PA29" s="1332"/>
      <c r="PB29" s="1332"/>
      <c r="PC29" s="1332"/>
      <c r="PD29" s="1332"/>
      <c r="PE29" s="1332"/>
      <c r="PF29" s="1332"/>
      <c r="PG29" s="1332"/>
      <c r="PH29" s="1332"/>
      <c r="PI29" s="1332"/>
      <c r="PJ29" s="1332"/>
      <c r="PK29" s="1332"/>
      <c r="PL29" s="1332"/>
      <c r="PM29" s="1332"/>
      <c r="PN29" s="1332"/>
      <c r="PO29" s="1332"/>
      <c r="PP29" s="1332"/>
      <c r="PQ29" s="1332"/>
      <c r="PR29" s="1332"/>
      <c r="PS29" s="1332"/>
      <c r="PT29" s="1332"/>
      <c r="PU29" s="1332"/>
      <c r="PV29" s="1332"/>
      <c r="PW29" s="1332"/>
      <c r="PX29" s="1332"/>
      <c r="PY29" s="1332"/>
      <c r="PZ29" s="1332"/>
      <c r="QA29" s="1332"/>
      <c r="QB29" s="1332"/>
      <c r="QC29" s="1332"/>
      <c r="QD29" s="1332"/>
      <c r="QE29" s="1332"/>
      <c r="QF29" s="1332"/>
      <c r="QG29" s="1332"/>
      <c r="QH29" s="1332"/>
      <c r="QI29" s="1332"/>
      <c r="QJ29" s="1332"/>
      <c r="QK29" s="1332"/>
      <c r="QL29" s="1332"/>
      <c r="QM29" s="1332"/>
      <c r="QN29" s="1332"/>
      <c r="QO29" s="1332"/>
      <c r="QP29" s="1332"/>
      <c r="QQ29" s="1332"/>
      <c r="QR29" s="1332"/>
      <c r="QS29" s="1332"/>
      <c r="QT29" s="1332"/>
      <c r="QU29" s="1332"/>
      <c r="QV29" s="1332"/>
      <c r="QW29" s="1332"/>
      <c r="QX29" s="1332"/>
      <c r="QY29" s="1332"/>
      <c r="QZ29" s="1332"/>
      <c r="RA29" s="1332"/>
      <c r="RB29" s="1332"/>
      <c r="RC29" s="1332"/>
      <c r="RD29" s="1332"/>
      <c r="RE29" s="1332"/>
      <c r="RF29" s="1332"/>
      <c r="RG29" s="1332"/>
      <c r="RH29" s="1332"/>
      <c r="RI29" s="1332"/>
      <c r="RJ29" s="1332"/>
      <c r="RK29" s="1332"/>
      <c r="RL29" s="1332"/>
      <c r="RM29" s="1332"/>
      <c r="RN29" s="1332"/>
      <c r="RO29" s="1332"/>
      <c r="RP29" s="1332"/>
      <c r="RQ29" s="1332"/>
      <c r="RR29" s="1332"/>
      <c r="RS29" s="1332"/>
      <c r="RT29" s="1332"/>
      <c r="RU29" s="1332"/>
      <c r="RV29" s="1332"/>
      <c r="RW29" s="1332"/>
      <c r="RX29" s="1332"/>
      <c r="RY29" s="1332"/>
      <c r="RZ29" s="1332"/>
      <c r="SA29" s="1332"/>
      <c r="SB29" s="1332"/>
      <c r="SC29" s="1332"/>
      <c r="SD29" s="1332"/>
      <c r="SE29" s="1332"/>
      <c r="SF29" s="1332"/>
      <c r="SG29" s="1332"/>
      <c r="SH29" s="1332"/>
      <c r="SI29" s="1332"/>
      <c r="SJ29" s="1332"/>
      <c r="SK29" s="1332"/>
      <c r="SL29" s="1332"/>
      <c r="SM29" s="1332"/>
      <c r="SN29" s="1332"/>
      <c r="SO29" s="1332"/>
      <c r="SP29" s="1332"/>
      <c r="SQ29" s="1332"/>
      <c r="SR29" s="1332"/>
      <c r="SS29" s="1332"/>
      <c r="ST29" s="1332"/>
      <c r="SU29" s="1332"/>
      <c r="SV29" s="1332"/>
      <c r="SW29" s="1332"/>
      <c r="SX29" s="1332"/>
      <c r="SY29" s="1332"/>
      <c r="SZ29" s="1332"/>
      <c r="TA29" s="1332"/>
      <c r="TB29" s="1332"/>
      <c r="TC29" s="1332"/>
      <c r="TD29" s="1332"/>
      <c r="TE29" s="1332"/>
      <c r="TF29" s="1332"/>
      <c r="TG29" s="1332"/>
      <c r="TH29" s="1332"/>
      <c r="TI29" s="1332"/>
      <c r="TJ29" s="1332"/>
      <c r="TK29" s="1332"/>
      <c r="TL29" s="1332"/>
      <c r="TM29" s="1332"/>
      <c r="TN29" s="1332"/>
      <c r="TO29" s="1332"/>
      <c r="TP29" s="1332"/>
      <c r="TQ29" s="1332"/>
      <c r="TR29" s="1332"/>
      <c r="TS29" s="1332"/>
      <c r="TT29" s="1332"/>
      <c r="TU29" s="1332"/>
      <c r="TV29" s="1332"/>
      <c r="TW29" s="1332"/>
      <c r="TX29" s="1332"/>
      <c r="TY29" s="1332"/>
      <c r="TZ29" s="1332"/>
      <c r="UA29" s="1332"/>
      <c r="UB29" s="1332"/>
      <c r="UC29" s="1332"/>
      <c r="UD29" s="1332"/>
      <c r="UE29" s="1332"/>
      <c r="UF29" s="1332"/>
      <c r="UG29" s="1332"/>
      <c r="UH29" s="1332"/>
      <c r="UI29" s="1332"/>
      <c r="UJ29" s="1332"/>
      <c r="UK29" s="1332"/>
      <c r="UL29" s="1332"/>
      <c r="UM29" s="1332"/>
      <c r="UN29" s="1332"/>
      <c r="UO29" s="1332"/>
      <c r="UP29" s="1332"/>
      <c r="UQ29" s="1332"/>
      <c r="UR29" s="1332"/>
      <c r="US29" s="1332"/>
      <c r="UT29" s="1332"/>
      <c r="UU29" s="1332"/>
      <c r="UV29" s="1332"/>
      <c r="UW29" s="1332"/>
      <c r="UX29" s="1332"/>
      <c r="UY29" s="1332"/>
      <c r="UZ29" s="1332"/>
      <c r="VA29" s="1332"/>
      <c r="VB29" s="1332"/>
      <c r="VC29" s="1332"/>
      <c r="VD29" s="1332"/>
      <c r="VE29" s="1332"/>
      <c r="VF29" s="1332"/>
      <c r="VG29" s="1332"/>
      <c r="VH29" s="1332"/>
      <c r="VI29" s="1332"/>
      <c r="VJ29" s="1332"/>
      <c r="VK29" s="1332"/>
      <c r="VL29" s="1332"/>
      <c r="VM29" s="1332"/>
      <c r="VN29" s="1332"/>
      <c r="VO29" s="1332"/>
      <c r="VP29" s="1332"/>
      <c r="VQ29" s="1332"/>
      <c r="VR29" s="1332"/>
      <c r="VS29" s="1332"/>
      <c r="VT29" s="1332"/>
      <c r="VU29" s="1332"/>
      <c r="VV29" s="1332"/>
      <c r="VW29" s="1332"/>
      <c r="VX29" s="1332"/>
      <c r="VY29" s="1332"/>
      <c r="VZ29" s="1332"/>
      <c r="WA29" s="1332"/>
      <c r="WB29" s="1332"/>
      <c r="WC29" s="1332"/>
      <c r="WD29" s="1332"/>
      <c r="WE29" s="1332"/>
      <c r="WF29" s="1332"/>
      <c r="WG29" s="1332"/>
      <c r="WH29" s="1332"/>
      <c r="WI29" s="1332"/>
      <c r="WJ29" s="1332"/>
      <c r="WK29" s="1332"/>
      <c r="WL29" s="1332"/>
      <c r="WM29" s="1332"/>
      <c r="WN29" s="1332"/>
      <c r="WO29" s="1332"/>
      <c r="WP29" s="1332"/>
      <c r="WQ29" s="1332"/>
      <c r="WR29" s="1332"/>
      <c r="WS29" s="1332"/>
      <c r="WT29" s="1332"/>
      <c r="WU29" s="1332"/>
      <c r="WV29" s="1332"/>
      <c r="WW29" s="1332"/>
      <c r="WX29" s="1332"/>
      <c r="WY29" s="1332"/>
      <c r="WZ29" s="1332"/>
      <c r="XA29" s="1332"/>
      <c r="XB29" s="1332"/>
      <c r="XC29" s="1332"/>
      <c r="XD29" s="1332"/>
      <c r="XE29" s="1332"/>
      <c r="XF29" s="1332"/>
      <c r="XG29" s="1332"/>
      <c r="XH29" s="1332"/>
      <c r="XI29" s="1332"/>
      <c r="XJ29" s="1332"/>
      <c r="XK29" s="1332"/>
      <c r="XL29" s="1332"/>
      <c r="XM29" s="1332"/>
      <c r="XN29" s="1332"/>
      <c r="XO29" s="1332"/>
      <c r="XP29" s="1332"/>
      <c r="XQ29" s="1332"/>
      <c r="XR29" s="1332"/>
      <c r="XS29" s="1332"/>
      <c r="XT29" s="1332"/>
      <c r="XU29" s="1332"/>
      <c r="XV29" s="1332"/>
      <c r="XW29" s="1332"/>
      <c r="XX29" s="1332"/>
      <c r="XY29" s="1332"/>
      <c r="XZ29" s="1332"/>
      <c r="YA29" s="1332"/>
      <c r="YB29" s="1332"/>
      <c r="YC29" s="1332"/>
      <c r="YD29" s="1332"/>
      <c r="YE29" s="1332"/>
      <c r="YF29" s="1332"/>
      <c r="YG29" s="1332"/>
      <c r="YH29" s="1332"/>
      <c r="YI29" s="1332"/>
      <c r="YJ29" s="1332"/>
      <c r="YK29" s="1332"/>
      <c r="YL29" s="1332"/>
      <c r="YM29" s="1332"/>
      <c r="YN29" s="1332"/>
      <c r="YO29" s="1332"/>
      <c r="YP29" s="1332"/>
      <c r="YQ29" s="1332"/>
      <c r="YR29" s="1332"/>
      <c r="YS29" s="1332"/>
      <c r="YT29" s="1332"/>
      <c r="YU29" s="1332"/>
      <c r="YV29" s="1332"/>
      <c r="YW29" s="1332"/>
      <c r="YX29" s="1332"/>
      <c r="YY29" s="1332"/>
      <c r="YZ29" s="1332"/>
      <c r="ZA29" s="1332"/>
      <c r="ZB29" s="1332"/>
      <c r="ZC29" s="1332"/>
      <c r="ZD29" s="1332"/>
      <c r="ZE29" s="1332"/>
      <c r="ZF29" s="1332"/>
      <c r="ZG29" s="1332"/>
      <c r="ZH29" s="1332"/>
      <c r="ZI29" s="1332"/>
      <c r="ZJ29" s="1332"/>
      <c r="ZK29" s="1332"/>
      <c r="ZL29" s="1332"/>
      <c r="ZM29" s="1332"/>
      <c r="ZN29" s="1332"/>
      <c r="ZO29" s="1332"/>
      <c r="ZP29" s="1332"/>
      <c r="ZQ29" s="1332"/>
      <c r="ZR29" s="1332"/>
      <c r="ZS29" s="1332"/>
      <c r="ZT29" s="1332"/>
      <c r="ZU29" s="1332"/>
      <c r="ZV29" s="1332"/>
      <c r="ZW29" s="1332"/>
      <c r="ZX29" s="1332"/>
      <c r="ZY29" s="645"/>
    </row>
    <row r="30" spans="1:701" s="643" customFormat="1">
      <c r="A30" s="645"/>
      <c r="B30" s="635" t="s">
        <v>56</v>
      </c>
      <c r="C30" s="1186" t="s">
        <v>430</v>
      </c>
      <c r="D30" s="1187">
        <v>30</v>
      </c>
      <c r="E30" s="604">
        <f t="shared" si="0"/>
        <v>1.6233732176985448E-2</v>
      </c>
      <c r="F30" s="1181" t="s">
        <v>31</v>
      </c>
      <c r="G30" s="1188">
        <v>500</v>
      </c>
      <c r="H30" s="1193">
        <v>1.3</v>
      </c>
      <c r="I30" s="1189">
        <v>2.75</v>
      </c>
      <c r="J30" s="1190">
        <v>2.75</v>
      </c>
      <c r="K30" s="1176">
        <f t="shared" si="1"/>
        <v>0</v>
      </c>
      <c r="L30" s="640">
        <f t="shared" si="6"/>
        <v>650</v>
      </c>
      <c r="M30" s="639">
        <v>577.77500000000009</v>
      </c>
      <c r="N30" s="639">
        <f t="shared" si="7"/>
        <v>1375</v>
      </c>
      <c r="O30" s="639">
        <f t="shared" si="8"/>
        <v>0</v>
      </c>
      <c r="P30" s="639">
        <f t="shared" si="9"/>
        <v>1375</v>
      </c>
      <c r="Q30" s="639"/>
      <c r="R30" s="639">
        <f t="shared" si="2"/>
        <v>1952.7750000000001</v>
      </c>
      <c r="S30" s="1191"/>
      <c r="T30" s="639">
        <f t="shared" si="10"/>
        <v>1806.4523589269197</v>
      </c>
      <c r="U30" s="639">
        <f t="shared" si="3"/>
        <v>0</v>
      </c>
      <c r="V30" s="641">
        <f>IF(L30=0,0,(HLOOKUP(F30,'2012-2013 CE W T&amp;D &amp; ConsCredit'!$C$6:$P$36,D30+1,FALSE)))</f>
        <v>2.1430340648595396</v>
      </c>
      <c r="W30" s="641">
        <f t="shared" si="13"/>
        <v>1392.9721421587008</v>
      </c>
      <c r="X30" s="642">
        <f t="shared" si="11"/>
        <v>0.77110926024429616</v>
      </c>
      <c r="Z30" s="1371">
        <f t="shared" si="4"/>
        <v>1952.7750000000001</v>
      </c>
      <c r="AA30" s="1371">
        <f t="shared" si="5"/>
        <v>1806.4523589269197</v>
      </c>
      <c r="AB30" s="1371">
        <f>IF(L30=0,0,(HLOOKUP(F30,'2012-2013 CE W T&amp;D No ConsCredi'!$C$6:$P$36,D30+1,FALSE)))</f>
        <v>1.9482127862359451</v>
      </c>
      <c r="AC30" s="1371">
        <f t="shared" si="14"/>
        <v>1266.3383110533644</v>
      </c>
      <c r="AD30" s="642">
        <f t="shared" si="12"/>
        <v>0.7010084184039056</v>
      </c>
      <c r="AE30" s="1332"/>
      <c r="AF30" s="1332"/>
      <c r="AG30" s="1332"/>
      <c r="AH30" s="1332"/>
      <c r="AI30" s="1332"/>
      <c r="AJ30" s="1332"/>
      <c r="AK30" s="1332"/>
      <c r="AL30" s="1332"/>
      <c r="AM30" s="1332"/>
      <c r="AN30" s="1332"/>
      <c r="AO30" s="1332"/>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c r="BJ30" s="1332"/>
      <c r="BK30" s="1332"/>
      <c r="BL30" s="1332"/>
      <c r="BM30" s="1332"/>
      <c r="BN30" s="1332"/>
      <c r="BO30" s="1332"/>
      <c r="BP30" s="1332"/>
      <c r="BQ30" s="1332"/>
      <c r="BR30" s="1332"/>
      <c r="BS30" s="1332"/>
      <c r="BT30" s="1332"/>
      <c r="BU30" s="1332"/>
      <c r="BV30" s="1332"/>
      <c r="BW30" s="1332"/>
      <c r="BX30" s="1332"/>
      <c r="BY30" s="1332"/>
      <c r="BZ30" s="1332"/>
      <c r="CA30" s="1332"/>
      <c r="CB30" s="1332"/>
      <c r="CC30" s="1332"/>
      <c r="CD30" s="1332"/>
      <c r="CE30" s="1332"/>
      <c r="CF30" s="1332"/>
      <c r="CG30" s="1332"/>
      <c r="CH30" s="1332"/>
      <c r="CI30" s="1332"/>
      <c r="CJ30" s="1332"/>
      <c r="CK30" s="1332"/>
      <c r="CL30" s="1332"/>
      <c r="CM30" s="1332"/>
      <c r="CN30" s="1332"/>
      <c r="CO30" s="1332"/>
      <c r="CP30" s="1332"/>
      <c r="CQ30" s="1332"/>
      <c r="CR30" s="1332"/>
      <c r="CS30" s="1332"/>
      <c r="CT30" s="1332"/>
      <c r="CU30" s="1332"/>
      <c r="CV30" s="1332"/>
      <c r="CW30" s="1332"/>
      <c r="CX30" s="1332"/>
      <c r="CY30" s="1332"/>
      <c r="CZ30" s="1332"/>
      <c r="DA30" s="1332"/>
      <c r="DB30" s="1332"/>
      <c r="DC30" s="1332"/>
      <c r="DD30" s="1332"/>
      <c r="DE30" s="1332"/>
      <c r="DF30" s="1332"/>
      <c r="DG30" s="1332"/>
      <c r="DH30" s="1332"/>
      <c r="DI30" s="1332"/>
      <c r="DJ30" s="1332"/>
      <c r="DK30" s="1332"/>
      <c r="DL30" s="1332"/>
      <c r="DM30" s="1332"/>
      <c r="DN30" s="1332"/>
      <c r="DO30" s="1332"/>
      <c r="DP30" s="1332"/>
      <c r="DQ30" s="1332"/>
      <c r="DR30" s="1332"/>
      <c r="DS30" s="1332"/>
      <c r="DT30" s="1332"/>
      <c r="DU30" s="1332"/>
      <c r="DV30" s="1332"/>
      <c r="DW30" s="1332"/>
      <c r="DX30" s="1332"/>
      <c r="DY30" s="1332"/>
      <c r="DZ30" s="1332"/>
      <c r="EA30" s="1332"/>
      <c r="EB30" s="1332"/>
      <c r="EC30" s="1332"/>
      <c r="ED30" s="1332"/>
      <c r="EE30" s="1332"/>
      <c r="EF30" s="1332"/>
      <c r="EG30" s="1332"/>
      <c r="EH30" s="1332"/>
      <c r="EI30" s="1332"/>
      <c r="EJ30" s="1332"/>
      <c r="EK30" s="1332"/>
      <c r="EL30" s="1332"/>
      <c r="EM30" s="1332"/>
      <c r="EN30" s="1332"/>
      <c r="EO30" s="1332"/>
      <c r="EP30" s="1332"/>
      <c r="EQ30" s="1332"/>
      <c r="ER30" s="1332"/>
      <c r="ES30" s="1332"/>
      <c r="ET30" s="1332"/>
      <c r="EU30" s="1332"/>
      <c r="EV30" s="1332"/>
      <c r="EW30" s="1332"/>
      <c r="EX30" s="1332"/>
      <c r="EY30" s="1332"/>
      <c r="EZ30" s="1332"/>
      <c r="FA30" s="1332"/>
      <c r="FB30" s="1332"/>
      <c r="FC30" s="1332"/>
      <c r="FD30" s="1332"/>
      <c r="FE30" s="1332"/>
      <c r="FF30" s="1332"/>
      <c r="FG30" s="1332"/>
      <c r="FH30" s="1332"/>
      <c r="FI30" s="1332"/>
      <c r="FJ30" s="1332"/>
      <c r="FK30" s="1332"/>
      <c r="FL30" s="1332"/>
      <c r="FM30" s="1332"/>
      <c r="FN30" s="1332"/>
      <c r="FO30" s="1332"/>
      <c r="FP30" s="1332"/>
      <c r="FQ30" s="1332"/>
      <c r="FR30" s="1332"/>
      <c r="FS30" s="1332"/>
      <c r="FT30" s="1332"/>
      <c r="FU30" s="1332"/>
      <c r="FV30" s="1332"/>
      <c r="FW30" s="1332"/>
      <c r="FX30" s="1332"/>
      <c r="FY30" s="1332"/>
      <c r="FZ30" s="1332"/>
      <c r="GA30" s="1332"/>
      <c r="GB30" s="1332"/>
      <c r="GC30" s="1332"/>
      <c r="GD30" s="1332"/>
      <c r="GE30" s="1332"/>
      <c r="GF30" s="1332"/>
      <c r="GG30" s="1332"/>
      <c r="GH30" s="1332"/>
      <c r="GI30" s="1332"/>
      <c r="GJ30" s="1332"/>
      <c r="GK30" s="1332"/>
      <c r="GL30" s="1332"/>
      <c r="GM30" s="1332"/>
      <c r="GN30" s="1332"/>
      <c r="GO30" s="1332"/>
      <c r="GP30" s="1332"/>
      <c r="GQ30" s="1332"/>
      <c r="GR30" s="1332"/>
      <c r="GS30" s="1332"/>
      <c r="GT30" s="1332"/>
      <c r="GU30" s="1332"/>
      <c r="GV30" s="1332"/>
      <c r="GW30" s="1332"/>
      <c r="GX30" s="1332"/>
      <c r="GY30" s="1332"/>
      <c r="GZ30" s="1332"/>
      <c r="HA30" s="1332"/>
      <c r="HB30" s="1332"/>
      <c r="HC30" s="1332"/>
      <c r="HD30" s="1332"/>
      <c r="HE30" s="1332"/>
      <c r="HF30" s="1332"/>
      <c r="HG30" s="1332"/>
      <c r="HH30" s="1332"/>
      <c r="HI30" s="1332"/>
      <c r="HJ30" s="1332"/>
      <c r="HK30" s="1332"/>
      <c r="HL30" s="1332"/>
      <c r="HM30" s="1332"/>
      <c r="HN30" s="1332"/>
      <c r="HO30" s="1332"/>
      <c r="HP30" s="1332"/>
      <c r="HQ30" s="1332"/>
      <c r="HR30" s="1332"/>
      <c r="HS30" s="1332"/>
      <c r="HT30" s="1332"/>
      <c r="HU30" s="1332"/>
      <c r="HV30" s="1332"/>
      <c r="HW30" s="1332"/>
      <c r="HX30" s="1332"/>
      <c r="HY30" s="1332"/>
      <c r="HZ30" s="1332"/>
      <c r="IA30" s="1332"/>
      <c r="IB30" s="1332"/>
      <c r="IC30" s="1332"/>
      <c r="ID30" s="1332"/>
      <c r="IE30" s="1332"/>
      <c r="IF30" s="1332"/>
      <c r="IG30" s="1332"/>
      <c r="IH30" s="1332"/>
      <c r="II30" s="1332"/>
      <c r="IJ30" s="1332"/>
      <c r="IK30" s="1332"/>
      <c r="IL30" s="1332"/>
      <c r="IM30" s="1332"/>
      <c r="IN30" s="1332"/>
      <c r="IO30" s="1332"/>
      <c r="IP30" s="1332"/>
      <c r="IQ30" s="1332"/>
      <c r="IR30" s="1332"/>
      <c r="IS30" s="1332"/>
      <c r="IT30" s="1332"/>
      <c r="IU30" s="1332"/>
      <c r="IV30" s="1332"/>
      <c r="IW30" s="1332"/>
      <c r="IX30" s="1332"/>
      <c r="IY30" s="1332"/>
      <c r="IZ30" s="1332"/>
      <c r="JA30" s="1332"/>
      <c r="JB30" s="1332"/>
      <c r="JC30" s="1332"/>
      <c r="JD30" s="1332"/>
      <c r="JE30" s="1332"/>
      <c r="JF30" s="1332"/>
      <c r="JG30" s="1332"/>
      <c r="JH30" s="1332"/>
      <c r="JI30" s="1332"/>
      <c r="JJ30" s="1332"/>
      <c r="JK30" s="1332"/>
      <c r="JL30" s="1332"/>
      <c r="JM30" s="1332"/>
      <c r="JN30" s="1332"/>
      <c r="JO30" s="1332"/>
      <c r="JP30" s="1332"/>
      <c r="JQ30" s="1332"/>
      <c r="JR30" s="1332"/>
      <c r="JS30" s="1332"/>
      <c r="JT30" s="1332"/>
      <c r="JU30" s="1332"/>
      <c r="JV30" s="1332"/>
      <c r="JW30" s="1332"/>
      <c r="JX30" s="1332"/>
      <c r="JY30" s="1332"/>
      <c r="JZ30" s="1332"/>
      <c r="KA30" s="1332"/>
      <c r="KB30" s="1332"/>
      <c r="KC30" s="1332"/>
      <c r="KD30" s="1332"/>
      <c r="KE30" s="1332"/>
      <c r="KF30" s="1332"/>
      <c r="KG30" s="1332"/>
      <c r="KH30" s="1332"/>
      <c r="KI30" s="1332"/>
      <c r="KJ30" s="1332"/>
      <c r="KK30" s="1332"/>
      <c r="KL30" s="1332"/>
      <c r="KM30" s="1332"/>
      <c r="KN30" s="1332"/>
      <c r="KO30" s="1332"/>
      <c r="KP30" s="1332"/>
      <c r="KQ30" s="1332"/>
      <c r="KR30" s="1332"/>
      <c r="KS30" s="1332"/>
      <c r="KT30" s="1332"/>
      <c r="KU30" s="1332"/>
      <c r="KV30" s="1332"/>
      <c r="KW30" s="1332"/>
      <c r="KX30" s="1332"/>
      <c r="KY30" s="1332"/>
      <c r="KZ30" s="1332"/>
      <c r="LA30" s="1332"/>
      <c r="LB30" s="1332"/>
      <c r="LC30" s="1332"/>
      <c r="LD30" s="1332"/>
      <c r="LE30" s="1332"/>
      <c r="LF30" s="1332"/>
      <c r="LG30" s="1332"/>
      <c r="LH30" s="1332"/>
      <c r="LI30" s="1332"/>
      <c r="LJ30" s="1332"/>
      <c r="LK30" s="1332"/>
      <c r="LL30" s="1332"/>
      <c r="LM30" s="1332"/>
      <c r="LN30" s="1332"/>
      <c r="LO30" s="1332"/>
      <c r="LP30" s="1332"/>
      <c r="LQ30" s="1332"/>
      <c r="LR30" s="1332"/>
      <c r="LS30" s="1332"/>
      <c r="LT30" s="1332"/>
      <c r="LU30" s="1332"/>
      <c r="LV30" s="1332"/>
      <c r="LW30" s="1332"/>
      <c r="LX30" s="1332"/>
      <c r="LY30" s="1332"/>
      <c r="LZ30" s="1332"/>
      <c r="MA30" s="1332"/>
      <c r="MB30" s="1332"/>
      <c r="MC30" s="1332"/>
      <c r="MD30" s="1332"/>
      <c r="ME30" s="1332"/>
      <c r="MF30" s="1332"/>
      <c r="MG30" s="1332"/>
      <c r="MH30" s="1332"/>
      <c r="MI30" s="1332"/>
      <c r="MJ30" s="1332"/>
      <c r="MK30" s="1332"/>
      <c r="ML30" s="1332"/>
      <c r="MM30" s="1332"/>
      <c r="MN30" s="1332"/>
      <c r="MO30" s="1332"/>
      <c r="MP30" s="1332"/>
      <c r="MQ30" s="1332"/>
      <c r="MR30" s="1332"/>
      <c r="MS30" s="1332"/>
      <c r="MT30" s="1332"/>
      <c r="MU30" s="1332"/>
      <c r="MV30" s="1332"/>
      <c r="MW30" s="1332"/>
      <c r="MX30" s="1332"/>
      <c r="MY30" s="1332"/>
      <c r="MZ30" s="1332"/>
      <c r="NA30" s="1332"/>
      <c r="NB30" s="1332"/>
      <c r="NC30" s="1332"/>
      <c r="ND30" s="1332"/>
      <c r="NE30" s="1332"/>
      <c r="NF30" s="1332"/>
      <c r="NG30" s="1332"/>
      <c r="NH30" s="1332"/>
      <c r="NI30" s="1332"/>
      <c r="NJ30" s="1332"/>
      <c r="NK30" s="1332"/>
      <c r="NL30" s="1332"/>
      <c r="NM30" s="1332"/>
      <c r="NN30" s="1332"/>
      <c r="NO30" s="1332"/>
      <c r="NP30" s="1332"/>
      <c r="NQ30" s="1332"/>
      <c r="NR30" s="1332"/>
      <c r="NS30" s="1332"/>
      <c r="NT30" s="1332"/>
      <c r="NU30" s="1332"/>
      <c r="NV30" s="1332"/>
      <c r="NW30" s="1332"/>
      <c r="NX30" s="1332"/>
      <c r="NY30" s="1332"/>
      <c r="NZ30" s="1332"/>
      <c r="OA30" s="1332"/>
      <c r="OB30" s="1332"/>
      <c r="OC30" s="1332"/>
      <c r="OD30" s="1332"/>
      <c r="OE30" s="1332"/>
      <c r="OF30" s="1332"/>
      <c r="OG30" s="1332"/>
      <c r="OH30" s="1332"/>
      <c r="OI30" s="1332"/>
      <c r="OJ30" s="1332"/>
      <c r="OK30" s="1332"/>
      <c r="OL30" s="1332"/>
      <c r="OM30" s="1332"/>
      <c r="ON30" s="1332"/>
      <c r="OO30" s="1332"/>
      <c r="OP30" s="1332"/>
      <c r="OQ30" s="1332"/>
      <c r="OR30" s="1332"/>
      <c r="OS30" s="1332"/>
      <c r="OT30" s="1332"/>
      <c r="OU30" s="1332"/>
      <c r="OV30" s="1332"/>
      <c r="OW30" s="1332"/>
      <c r="OX30" s="1332"/>
      <c r="OY30" s="1332"/>
      <c r="OZ30" s="1332"/>
      <c r="PA30" s="1332"/>
      <c r="PB30" s="1332"/>
      <c r="PC30" s="1332"/>
      <c r="PD30" s="1332"/>
      <c r="PE30" s="1332"/>
      <c r="PF30" s="1332"/>
      <c r="PG30" s="1332"/>
      <c r="PH30" s="1332"/>
      <c r="PI30" s="1332"/>
      <c r="PJ30" s="1332"/>
      <c r="PK30" s="1332"/>
      <c r="PL30" s="1332"/>
      <c r="PM30" s="1332"/>
      <c r="PN30" s="1332"/>
      <c r="PO30" s="1332"/>
      <c r="PP30" s="1332"/>
      <c r="PQ30" s="1332"/>
      <c r="PR30" s="1332"/>
      <c r="PS30" s="1332"/>
      <c r="PT30" s="1332"/>
      <c r="PU30" s="1332"/>
      <c r="PV30" s="1332"/>
      <c r="PW30" s="1332"/>
      <c r="PX30" s="1332"/>
      <c r="PY30" s="1332"/>
      <c r="PZ30" s="1332"/>
      <c r="QA30" s="1332"/>
      <c r="QB30" s="1332"/>
      <c r="QC30" s="1332"/>
      <c r="QD30" s="1332"/>
      <c r="QE30" s="1332"/>
      <c r="QF30" s="1332"/>
      <c r="QG30" s="1332"/>
      <c r="QH30" s="1332"/>
      <c r="QI30" s="1332"/>
      <c r="QJ30" s="1332"/>
      <c r="QK30" s="1332"/>
      <c r="QL30" s="1332"/>
      <c r="QM30" s="1332"/>
      <c r="QN30" s="1332"/>
      <c r="QO30" s="1332"/>
      <c r="QP30" s="1332"/>
      <c r="QQ30" s="1332"/>
      <c r="QR30" s="1332"/>
      <c r="QS30" s="1332"/>
      <c r="QT30" s="1332"/>
      <c r="QU30" s="1332"/>
      <c r="QV30" s="1332"/>
      <c r="QW30" s="1332"/>
      <c r="QX30" s="1332"/>
      <c r="QY30" s="1332"/>
      <c r="QZ30" s="1332"/>
      <c r="RA30" s="1332"/>
      <c r="RB30" s="1332"/>
      <c r="RC30" s="1332"/>
      <c r="RD30" s="1332"/>
      <c r="RE30" s="1332"/>
      <c r="RF30" s="1332"/>
      <c r="RG30" s="1332"/>
      <c r="RH30" s="1332"/>
      <c r="RI30" s="1332"/>
      <c r="RJ30" s="1332"/>
      <c r="RK30" s="1332"/>
      <c r="RL30" s="1332"/>
      <c r="RM30" s="1332"/>
      <c r="RN30" s="1332"/>
      <c r="RO30" s="1332"/>
      <c r="RP30" s="1332"/>
      <c r="RQ30" s="1332"/>
      <c r="RR30" s="1332"/>
      <c r="RS30" s="1332"/>
      <c r="RT30" s="1332"/>
      <c r="RU30" s="1332"/>
      <c r="RV30" s="1332"/>
      <c r="RW30" s="1332"/>
      <c r="RX30" s="1332"/>
      <c r="RY30" s="1332"/>
      <c r="RZ30" s="1332"/>
      <c r="SA30" s="1332"/>
      <c r="SB30" s="1332"/>
      <c r="SC30" s="1332"/>
      <c r="SD30" s="1332"/>
      <c r="SE30" s="1332"/>
      <c r="SF30" s="1332"/>
      <c r="SG30" s="1332"/>
      <c r="SH30" s="1332"/>
      <c r="SI30" s="1332"/>
      <c r="SJ30" s="1332"/>
      <c r="SK30" s="1332"/>
      <c r="SL30" s="1332"/>
      <c r="SM30" s="1332"/>
      <c r="SN30" s="1332"/>
      <c r="SO30" s="1332"/>
      <c r="SP30" s="1332"/>
      <c r="SQ30" s="1332"/>
      <c r="SR30" s="1332"/>
      <c r="SS30" s="1332"/>
      <c r="ST30" s="1332"/>
      <c r="SU30" s="1332"/>
      <c r="SV30" s="1332"/>
      <c r="SW30" s="1332"/>
      <c r="SX30" s="1332"/>
      <c r="SY30" s="1332"/>
      <c r="SZ30" s="1332"/>
      <c r="TA30" s="1332"/>
      <c r="TB30" s="1332"/>
      <c r="TC30" s="1332"/>
      <c r="TD30" s="1332"/>
      <c r="TE30" s="1332"/>
      <c r="TF30" s="1332"/>
      <c r="TG30" s="1332"/>
      <c r="TH30" s="1332"/>
      <c r="TI30" s="1332"/>
      <c r="TJ30" s="1332"/>
      <c r="TK30" s="1332"/>
      <c r="TL30" s="1332"/>
      <c r="TM30" s="1332"/>
      <c r="TN30" s="1332"/>
      <c r="TO30" s="1332"/>
      <c r="TP30" s="1332"/>
      <c r="TQ30" s="1332"/>
      <c r="TR30" s="1332"/>
      <c r="TS30" s="1332"/>
      <c r="TT30" s="1332"/>
      <c r="TU30" s="1332"/>
      <c r="TV30" s="1332"/>
      <c r="TW30" s="1332"/>
      <c r="TX30" s="1332"/>
      <c r="TY30" s="1332"/>
      <c r="TZ30" s="1332"/>
      <c r="UA30" s="1332"/>
      <c r="UB30" s="1332"/>
      <c r="UC30" s="1332"/>
      <c r="UD30" s="1332"/>
      <c r="UE30" s="1332"/>
      <c r="UF30" s="1332"/>
      <c r="UG30" s="1332"/>
      <c r="UH30" s="1332"/>
      <c r="UI30" s="1332"/>
      <c r="UJ30" s="1332"/>
      <c r="UK30" s="1332"/>
      <c r="UL30" s="1332"/>
      <c r="UM30" s="1332"/>
      <c r="UN30" s="1332"/>
      <c r="UO30" s="1332"/>
      <c r="UP30" s="1332"/>
      <c r="UQ30" s="1332"/>
      <c r="UR30" s="1332"/>
      <c r="US30" s="1332"/>
      <c r="UT30" s="1332"/>
      <c r="UU30" s="1332"/>
      <c r="UV30" s="1332"/>
      <c r="UW30" s="1332"/>
      <c r="UX30" s="1332"/>
      <c r="UY30" s="1332"/>
      <c r="UZ30" s="1332"/>
      <c r="VA30" s="1332"/>
      <c r="VB30" s="1332"/>
      <c r="VC30" s="1332"/>
      <c r="VD30" s="1332"/>
      <c r="VE30" s="1332"/>
      <c r="VF30" s="1332"/>
      <c r="VG30" s="1332"/>
      <c r="VH30" s="1332"/>
      <c r="VI30" s="1332"/>
      <c r="VJ30" s="1332"/>
      <c r="VK30" s="1332"/>
      <c r="VL30" s="1332"/>
      <c r="VM30" s="1332"/>
      <c r="VN30" s="1332"/>
      <c r="VO30" s="1332"/>
      <c r="VP30" s="1332"/>
      <c r="VQ30" s="1332"/>
      <c r="VR30" s="1332"/>
      <c r="VS30" s="1332"/>
      <c r="VT30" s="1332"/>
      <c r="VU30" s="1332"/>
      <c r="VV30" s="1332"/>
      <c r="VW30" s="1332"/>
      <c r="VX30" s="1332"/>
      <c r="VY30" s="1332"/>
      <c r="VZ30" s="1332"/>
      <c r="WA30" s="1332"/>
      <c r="WB30" s="1332"/>
      <c r="WC30" s="1332"/>
      <c r="WD30" s="1332"/>
      <c r="WE30" s="1332"/>
      <c r="WF30" s="1332"/>
      <c r="WG30" s="1332"/>
      <c r="WH30" s="1332"/>
      <c r="WI30" s="1332"/>
      <c r="WJ30" s="1332"/>
      <c r="WK30" s="1332"/>
      <c r="WL30" s="1332"/>
      <c r="WM30" s="1332"/>
      <c r="WN30" s="1332"/>
      <c r="WO30" s="1332"/>
      <c r="WP30" s="1332"/>
      <c r="WQ30" s="1332"/>
      <c r="WR30" s="1332"/>
      <c r="WS30" s="1332"/>
      <c r="WT30" s="1332"/>
      <c r="WU30" s="1332"/>
      <c r="WV30" s="1332"/>
      <c r="WW30" s="1332"/>
      <c r="WX30" s="1332"/>
      <c r="WY30" s="1332"/>
      <c r="WZ30" s="1332"/>
      <c r="XA30" s="1332"/>
      <c r="XB30" s="1332"/>
      <c r="XC30" s="1332"/>
      <c r="XD30" s="1332"/>
      <c r="XE30" s="1332"/>
      <c r="XF30" s="1332"/>
      <c r="XG30" s="1332"/>
      <c r="XH30" s="1332"/>
      <c r="XI30" s="1332"/>
      <c r="XJ30" s="1332"/>
      <c r="XK30" s="1332"/>
      <c r="XL30" s="1332"/>
      <c r="XM30" s="1332"/>
      <c r="XN30" s="1332"/>
      <c r="XO30" s="1332"/>
      <c r="XP30" s="1332"/>
      <c r="XQ30" s="1332"/>
      <c r="XR30" s="1332"/>
      <c r="XS30" s="1332"/>
      <c r="XT30" s="1332"/>
      <c r="XU30" s="1332"/>
      <c r="XV30" s="1332"/>
      <c r="XW30" s="1332"/>
      <c r="XX30" s="1332"/>
      <c r="XY30" s="1332"/>
      <c r="XZ30" s="1332"/>
      <c r="YA30" s="1332"/>
      <c r="YB30" s="1332"/>
      <c r="YC30" s="1332"/>
      <c r="YD30" s="1332"/>
      <c r="YE30" s="1332"/>
      <c r="YF30" s="1332"/>
      <c r="YG30" s="1332"/>
      <c r="YH30" s="1332"/>
      <c r="YI30" s="1332"/>
      <c r="YJ30" s="1332"/>
      <c r="YK30" s="1332"/>
      <c r="YL30" s="1332"/>
      <c r="YM30" s="1332"/>
      <c r="YN30" s="1332"/>
      <c r="YO30" s="1332"/>
      <c r="YP30" s="1332"/>
      <c r="YQ30" s="1332"/>
      <c r="YR30" s="1332"/>
      <c r="YS30" s="1332"/>
      <c r="YT30" s="1332"/>
      <c r="YU30" s="1332"/>
      <c r="YV30" s="1332"/>
      <c r="YW30" s="1332"/>
      <c r="YX30" s="1332"/>
      <c r="YY30" s="1332"/>
      <c r="YZ30" s="1332"/>
      <c r="ZA30" s="1332"/>
      <c r="ZB30" s="1332"/>
      <c r="ZC30" s="1332"/>
      <c r="ZD30" s="1332"/>
      <c r="ZE30" s="1332"/>
      <c r="ZF30" s="1332"/>
      <c r="ZG30" s="1332"/>
      <c r="ZH30" s="1332"/>
      <c r="ZI30" s="1332"/>
      <c r="ZJ30" s="1332"/>
      <c r="ZK30" s="1332"/>
      <c r="ZL30" s="1332"/>
      <c r="ZM30" s="1332"/>
      <c r="ZN30" s="1332"/>
      <c r="ZO30" s="1332"/>
      <c r="ZP30" s="1332"/>
      <c r="ZQ30" s="1332"/>
      <c r="ZR30" s="1332"/>
      <c r="ZS30" s="1332"/>
      <c r="ZT30" s="1332"/>
      <c r="ZU30" s="1332"/>
      <c r="ZV30" s="1332"/>
      <c r="ZW30" s="1332"/>
      <c r="ZX30" s="1332"/>
      <c r="ZY30" s="645"/>
    </row>
    <row r="31" spans="1:701" s="643" customFormat="1">
      <c r="A31" s="645"/>
      <c r="B31" s="635" t="s">
        <v>56</v>
      </c>
      <c r="C31" s="1186" t="s">
        <v>432</v>
      </c>
      <c r="D31" s="1187">
        <v>30</v>
      </c>
      <c r="E31" s="604">
        <f t="shared" si="0"/>
        <v>1.7232731080184551E-2</v>
      </c>
      <c r="F31" s="1181" t="s">
        <v>0</v>
      </c>
      <c r="G31" s="1188">
        <v>500</v>
      </c>
      <c r="H31" s="1193">
        <v>1.38</v>
      </c>
      <c r="I31" s="1189">
        <v>2.75</v>
      </c>
      <c r="J31" s="1190">
        <v>2.75</v>
      </c>
      <c r="K31" s="1176">
        <f t="shared" si="1"/>
        <v>0</v>
      </c>
      <c r="L31" s="640">
        <f t="shared" si="6"/>
        <v>690</v>
      </c>
      <c r="M31" s="639">
        <v>577.77500000000009</v>
      </c>
      <c r="N31" s="639">
        <f t="shared" si="7"/>
        <v>1375</v>
      </c>
      <c r="O31" s="639">
        <f t="shared" si="8"/>
        <v>0</v>
      </c>
      <c r="P31" s="639">
        <f t="shared" si="9"/>
        <v>1375</v>
      </c>
      <c r="Q31" s="639"/>
      <c r="R31" s="639">
        <f t="shared" si="2"/>
        <v>1952.7750000000001</v>
      </c>
      <c r="S31" s="1191"/>
      <c r="T31" s="639">
        <f t="shared" si="10"/>
        <v>1806.4523589269197</v>
      </c>
      <c r="U31" s="639">
        <f t="shared" si="3"/>
        <v>0</v>
      </c>
      <c r="V31" s="641">
        <f>IF(L31=0,0,(HLOOKUP(F31,'2012-2013 CE W T&amp;D &amp; ConsCredit'!$C$6:$P$36,D31+1,FALSE)))</f>
        <v>2.57679265504916</v>
      </c>
      <c r="W31" s="641">
        <f t="shared" si="13"/>
        <v>1777.9869319839204</v>
      </c>
      <c r="X31" s="642">
        <f t="shared" si="11"/>
        <v>0.98424235944981764</v>
      </c>
      <c r="Z31" s="1371">
        <f t="shared" si="4"/>
        <v>1952.7750000000001</v>
      </c>
      <c r="AA31" s="1371">
        <f t="shared" si="5"/>
        <v>1806.4523589269197</v>
      </c>
      <c r="AB31" s="1371">
        <f>IF(L31=0,0,(HLOOKUP(F31,'2012-2013 CE W T&amp;D No ConsCredi'!$C$6:$P$36,D31+1,FALSE)))</f>
        <v>2.3425387773174182</v>
      </c>
      <c r="AC31" s="1371">
        <f t="shared" si="14"/>
        <v>1616.3517563490186</v>
      </c>
      <c r="AD31" s="642">
        <f t="shared" si="12"/>
        <v>0.8947657813180161</v>
      </c>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c r="BE31" s="1332"/>
      <c r="BF31" s="1332"/>
      <c r="BG31" s="1332"/>
      <c r="BH31" s="1332"/>
      <c r="BI31" s="1332"/>
      <c r="BJ31" s="1332"/>
      <c r="BK31" s="1332"/>
      <c r="BL31" s="1332"/>
      <c r="BM31" s="1332"/>
      <c r="BN31" s="1332"/>
      <c r="BO31" s="1332"/>
      <c r="BP31" s="1332"/>
      <c r="BQ31" s="1332"/>
      <c r="BR31" s="1332"/>
      <c r="BS31" s="1332"/>
      <c r="BT31" s="1332"/>
      <c r="BU31" s="1332"/>
      <c r="BV31" s="1332"/>
      <c r="BW31" s="1332"/>
      <c r="BX31" s="1332"/>
      <c r="BY31" s="1332"/>
      <c r="BZ31" s="1332"/>
      <c r="CA31" s="1332"/>
      <c r="CB31" s="1332"/>
      <c r="CC31" s="1332"/>
      <c r="CD31" s="1332"/>
      <c r="CE31" s="1332"/>
      <c r="CF31" s="1332"/>
      <c r="CG31" s="1332"/>
      <c r="CH31" s="1332"/>
      <c r="CI31" s="1332"/>
      <c r="CJ31" s="1332"/>
      <c r="CK31" s="1332"/>
      <c r="CL31" s="1332"/>
      <c r="CM31" s="1332"/>
      <c r="CN31" s="1332"/>
      <c r="CO31" s="1332"/>
      <c r="CP31" s="1332"/>
      <c r="CQ31" s="1332"/>
      <c r="CR31" s="1332"/>
      <c r="CS31" s="1332"/>
      <c r="CT31" s="1332"/>
      <c r="CU31" s="1332"/>
      <c r="CV31" s="1332"/>
      <c r="CW31" s="1332"/>
      <c r="CX31" s="1332"/>
      <c r="CY31" s="1332"/>
      <c r="CZ31" s="1332"/>
      <c r="DA31" s="1332"/>
      <c r="DB31" s="1332"/>
      <c r="DC31" s="1332"/>
      <c r="DD31" s="1332"/>
      <c r="DE31" s="1332"/>
      <c r="DF31" s="1332"/>
      <c r="DG31" s="1332"/>
      <c r="DH31" s="1332"/>
      <c r="DI31" s="1332"/>
      <c r="DJ31" s="1332"/>
      <c r="DK31" s="1332"/>
      <c r="DL31" s="1332"/>
      <c r="DM31" s="1332"/>
      <c r="DN31" s="1332"/>
      <c r="DO31" s="1332"/>
      <c r="DP31" s="1332"/>
      <c r="DQ31" s="1332"/>
      <c r="DR31" s="1332"/>
      <c r="DS31" s="1332"/>
      <c r="DT31" s="1332"/>
      <c r="DU31" s="1332"/>
      <c r="DV31" s="1332"/>
      <c r="DW31" s="1332"/>
      <c r="DX31" s="1332"/>
      <c r="DY31" s="1332"/>
      <c r="DZ31" s="1332"/>
      <c r="EA31" s="1332"/>
      <c r="EB31" s="1332"/>
      <c r="EC31" s="1332"/>
      <c r="ED31" s="1332"/>
      <c r="EE31" s="1332"/>
      <c r="EF31" s="1332"/>
      <c r="EG31" s="1332"/>
      <c r="EH31" s="1332"/>
      <c r="EI31" s="1332"/>
      <c r="EJ31" s="1332"/>
      <c r="EK31" s="1332"/>
      <c r="EL31" s="1332"/>
      <c r="EM31" s="1332"/>
      <c r="EN31" s="1332"/>
      <c r="EO31" s="1332"/>
      <c r="EP31" s="1332"/>
      <c r="EQ31" s="1332"/>
      <c r="ER31" s="1332"/>
      <c r="ES31" s="1332"/>
      <c r="ET31" s="1332"/>
      <c r="EU31" s="1332"/>
      <c r="EV31" s="1332"/>
      <c r="EW31" s="1332"/>
      <c r="EX31" s="1332"/>
      <c r="EY31" s="1332"/>
      <c r="EZ31" s="1332"/>
      <c r="FA31" s="1332"/>
      <c r="FB31" s="1332"/>
      <c r="FC31" s="1332"/>
      <c r="FD31" s="1332"/>
      <c r="FE31" s="1332"/>
      <c r="FF31" s="1332"/>
      <c r="FG31" s="1332"/>
      <c r="FH31" s="1332"/>
      <c r="FI31" s="1332"/>
      <c r="FJ31" s="1332"/>
      <c r="FK31" s="1332"/>
      <c r="FL31" s="1332"/>
      <c r="FM31" s="1332"/>
      <c r="FN31" s="1332"/>
      <c r="FO31" s="1332"/>
      <c r="FP31" s="1332"/>
      <c r="FQ31" s="1332"/>
      <c r="FR31" s="1332"/>
      <c r="FS31" s="1332"/>
      <c r="FT31" s="1332"/>
      <c r="FU31" s="1332"/>
      <c r="FV31" s="1332"/>
      <c r="FW31" s="1332"/>
      <c r="FX31" s="1332"/>
      <c r="FY31" s="1332"/>
      <c r="FZ31" s="1332"/>
      <c r="GA31" s="1332"/>
      <c r="GB31" s="1332"/>
      <c r="GC31" s="1332"/>
      <c r="GD31" s="1332"/>
      <c r="GE31" s="1332"/>
      <c r="GF31" s="1332"/>
      <c r="GG31" s="1332"/>
      <c r="GH31" s="1332"/>
      <c r="GI31" s="1332"/>
      <c r="GJ31" s="1332"/>
      <c r="GK31" s="1332"/>
      <c r="GL31" s="1332"/>
      <c r="GM31" s="1332"/>
      <c r="GN31" s="1332"/>
      <c r="GO31" s="1332"/>
      <c r="GP31" s="1332"/>
      <c r="GQ31" s="1332"/>
      <c r="GR31" s="1332"/>
      <c r="GS31" s="1332"/>
      <c r="GT31" s="1332"/>
      <c r="GU31" s="1332"/>
      <c r="GV31" s="1332"/>
      <c r="GW31" s="1332"/>
      <c r="GX31" s="1332"/>
      <c r="GY31" s="1332"/>
      <c r="GZ31" s="1332"/>
      <c r="HA31" s="1332"/>
      <c r="HB31" s="1332"/>
      <c r="HC31" s="1332"/>
      <c r="HD31" s="1332"/>
      <c r="HE31" s="1332"/>
      <c r="HF31" s="1332"/>
      <c r="HG31" s="1332"/>
      <c r="HH31" s="1332"/>
      <c r="HI31" s="1332"/>
      <c r="HJ31" s="1332"/>
      <c r="HK31" s="1332"/>
      <c r="HL31" s="1332"/>
      <c r="HM31" s="1332"/>
      <c r="HN31" s="1332"/>
      <c r="HO31" s="1332"/>
      <c r="HP31" s="1332"/>
      <c r="HQ31" s="1332"/>
      <c r="HR31" s="1332"/>
      <c r="HS31" s="1332"/>
      <c r="HT31" s="1332"/>
      <c r="HU31" s="1332"/>
      <c r="HV31" s="1332"/>
      <c r="HW31" s="1332"/>
      <c r="HX31" s="1332"/>
      <c r="HY31" s="1332"/>
      <c r="HZ31" s="1332"/>
      <c r="IA31" s="1332"/>
      <c r="IB31" s="1332"/>
      <c r="IC31" s="1332"/>
      <c r="ID31" s="1332"/>
      <c r="IE31" s="1332"/>
      <c r="IF31" s="1332"/>
      <c r="IG31" s="1332"/>
      <c r="IH31" s="1332"/>
      <c r="II31" s="1332"/>
      <c r="IJ31" s="1332"/>
      <c r="IK31" s="1332"/>
      <c r="IL31" s="1332"/>
      <c r="IM31" s="1332"/>
      <c r="IN31" s="1332"/>
      <c r="IO31" s="1332"/>
      <c r="IP31" s="1332"/>
      <c r="IQ31" s="1332"/>
      <c r="IR31" s="1332"/>
      <c r="IS31" s="1332"/>
      <c r="IT31" s="1332"/>
      <c r="IU31" s="1332"/>
      <c r="IV31" s="1332"/>
      <c r="IW31" s="1332"/>
      <c r="IX31" s="1332"/>
      <c r="IY31" s="1332"/>
      <c r="IZ31" s="1332"/>
      <c r="JA31" s="1332"/>
      <c r="JB31" s="1332"/>
      <c r="JC31" s="1332"/>
      <c r="JD31" s="1332"/>
      <c r="JE31" s="1332"/>
      <c r="JF31" s="1332"/>
      <c r="JG31" s="1332"/>
      <c r="JH31" s="1332"/>
      <c r="JI31" s="1332"/>
      <c r="JJ31" s="1332"/>
      <c r="JK31" s="1332"/>
      <c r="JL31" s="1332"/>
      <c r="JM31" s="1332"/>
      <c r="JN31" s="1332"/>
      <c r="JO31" s="1332"/>
      <c r="JP31" s="1332"/>
      <c r="JQ31" s="1332"/>
      <c r="JR31" s="1332"/>
      <c r="JS31" s="1332"/>
      <c r="JT31" s="1332"/>
      <c r="JU31" s="1332"/>
      <c r="JV31" s="1332"/>
      <c r="JW31" s="1332"/>
      <c r="JX31" s="1332"/>
      <c r="JY31" s="1332"/>
      <c r="JZ31" s="1332"/>
      <c r="KA31" s="1332"/>
      <c r="KB31" s="1332"/>
      <c r="KC31" s="1332"/>
      <c r="KD31" s="1332"/>
      <c r="KE31" s="1332"/>
      <c r="KF31" s="1332"/>
      <c r="KG31" s="1332"/>
      <c r="KH31" s="1332"/>
      <c r="KI31" s="1332"/>
      <c r="KJ31" s="1332"/>
      <c r="KK31" s="1332"/>
      <c r="KL31" s="1332"/>
      <c r="KM31" s="1332"/>
      <c r="KN31" s="1332"/>
      <c r="KO31" s="1332"/>
      <c r="KP31" s="1332"/>
      <c r="KQ31" s="1332"/>
      <c r="KR31" s="1332"/>
      <c r="KS31" s="1332"/>
      <c r="KT31" s="1332"/>
      <c r="KU31" s="1332"/>
      <c r="KV31" s="1332"/>
      <c r="KW31" s="1332"/>
      <c r="KX31" s="1332"/>
      <c r="KY31" s="1332"/>
      <c r="KZ31" s="1332"/>
      <c r="LA31" s="1332"/>
      <c r="LB31" s="1332"/>
      <c r="LC31" s="1332"/>
      <c r="LD31" s="1332"/>
      <c r="LE31" s="1332"/>
      <c r="LF31" s="1332"/>
      <c r="LG31" s="1332"/>
      <c r="LH31" s="1332"/>
      <c r="LI31" s="1332"/>
      <c r="LJ31" s="1332"/>
      <c r="LK31" s="1332"/>
      <c r="LL31" s="1332"/>
      <c r="LM31" s="1332"/>
      <c r="LN31" s="1332"/>
      <c r="LO31" s="1332"/>
      <c r="LP31" s="1332"/>
      <c r="LQ31" s="1332"/>
      <c r="LR31" s="1332"/>
      <c r="LS31" s="1332"/>
      <c r="LT31" s="1332"/>
      <c r="LU31" s="1332"/>
      <c r="LV31" s="1332"/>
      <c r="LW31" s="1332"/>
      <c r="LX31" s="1332"/>
      <c r="LY31" s="1332"/>
      <c r="LZ31" s="1332"/>
      <c r="MA31" s="1332"/>
      <c r="MB31" s="1332"/>
      <c r="MC31" s="1332"/>
      <c r="MD31" s="1332"/>
      <c r="ME31" s="1332"/>
      <c r="MF31" s="1332"/>
      <c r="MG31" s="1332"/>
      <c r="MH31" s="1332"/>
      <c r="MI31" s="1332"/>
      <c r="MJ31" s="1332"/>
      <c r="MK31" s="1332"/>
      <c r="ML31" s="1332"/>
      <c r="MM31" s="1332"/>
      <c r="MN31" s="1332"/>
      <c r="MO31" s="1332"/>
      <c r="MP31" s="1332"/>
      <c r="MQ31" s="1332"/>
      <c r="MR31" s="1332"/>
      <c r="MS31" s="1332"/>
      <c r="MT31" s="1332"/>
      <c r="MU31" s="1332"/>
      <c r="MV31" s="1332"/>
      <c r="MW31" s="1332"/>
      <c r="MX31" s="1332"/>
      <c r="MY31" s="1332"/>
      <c r="MZ31" s="1332"/>
      <c r="NA31" s="1332"/>
      <c r="NB31" s="1332"/>
      <c r="NC31" s="1332"/>
      <c r="ND31" s="1332"/>
      <c r="NE31" s="1332"/>
      <c r="NF31" s="1332"/>
      <c r="NG31" s="1332"/>
      <c r="NH31" s="1332"/>
      <c r="NI31" s="1332"/>
      <c r="NJ31" s="1332"/>
      <c r="NK31" s="1332"/>
      <c r="NL31" s="1332"/>
      <c r="NM31" s="1332"/>
      <c r="NN31" s="1332"/>
      <c r="NO31" s="1332"/>
      <c r="NP31" s="1332"/>
      <c r="NQ31" s="1332"/>
      <c r="NR31" s="1332"/>
      <c r="NS31" s="1332"/>
      <c r="NT31" s="1332"/>
      <c r="NU31" s="1332"/>
      <c r="NV31" s="1332"/>
      <c r="NW31" s="1332"/>
      <c r="NX31" s="1332"/>
      <c r="NY31" s="1332"/>
      <c r="NZ31" s="1332"/>
      <c r="OA31" s="1332"/>
      <c r="OB31" s="1332"/>
      <c r="OC31" s="1332"/>
      <c r="OD31" s="1332"/>
      <c r="OE31" s="1332"/>
      <c r="OF31" s="1332"/>
      <c r="OG31" s="1332"/>
      <c r="OH31" s="1332"/>
      <c r="OI31" s="1332"/>
      <c r="OJ31" s="1332"/>
      <c r="OK31" s="1332"/>
      <c r="OL31" s="1332"/>
      <c r="OM31" s="1332"/>
      <c r="ON31" s="1332"/>
      <c r="OO31" s="1332"/>
      <c r="OP31" s="1332"/>
      <c r="OQ31" s="1332"/>
      <c r="OR31" s="1332"/>
      <c r="OS31" s="1332"/>
      <c r="OT31" s="1332"/>
      <c r="OU31" s="1332"/>
      <c r="OV31" s="1332"/>
      <c r="OW31" s="1332"/>
      <c r="OX31" s="1332"/>
      <c r="OY31" s="1332"/>
      <c r="OZ31" s="1332"/>
      <c r="PA31" s="1332"/>
      <c r="PB31" s="1332"/>
      <c r="PC31" s="1332"/>
      <c r="PD31" s="1332"/>
      <c r="PE31" s="1332"/>
      <c r="PF31" s="1332"/>
      <c r="PG31" s="1332"/>
      <c r="PH31" s="1332"/>
      <c r="PI31" s="1332"/>
      <c r="PJ31" s="1332"/>
      <c r="PK31" s="1332"/>
      <c r="PL31" s="1332"/>
      <c r="PM31" s="1332"/>
      <c r="PN31" s="1332"/>
      <c r="PO31" s="1332"/>
      <c r="PP31" s="1332"/>
      <c r="PQ31" s="1332"/>
      <c r="PR31" s="1332"/>
      <c r="PS31" s="1332"/>
      <c r="PT31" s="1332"/>
      <c r="PU31" s="1332"/>
      <c r="PV31" s="1332"/>
      <c r="PW31" s="1332"/>
      <c r="PX31" s="1332"/>
      <c r="PY31" s="1332"/>
      <c r="PZ31" s="1332"/>
      <c r="QA31" s="1332"/>
      <c r="QB31" s="1332"/>
      <c r="QC31" s="1332"/>
      <c r="QD31" s="1332"/>
      <c r="QE31" s="1332"/>
      <c r="QF31" s="1332"/>
      <c r="QG31" s="1332"/>
      <c r="QH31" s="1332"/>
      <c r="QI31" s="1332"/>
      <c r="QJ31" s="1332"/>
      <c r="QK31" s="1332"/>
      <c r="QL31" s="1332"/>
      <c r="QM31" s="1332"/>
      <c r="QN31" s="1332"/>
      <c r="QO31" s="1332"/>
      <c r="QP31" s="1332"/>
      <c r="QQ31" s="1332"/>
      <c r="QR31" s="1332"/>
      <c r="QS31" s="1332"/>
      <c r="QT31" s="1332"/>
      <c r="QU31" s="1332"/>
      <c r="QV31" s="1332"/>
      <c r="QW31" s="1332"/>
      <c r="QX31" s="1332"/>
      <c r="QY31" s="1332"/>
      <c r="QZ31" s="1332"/>
      <c r="RA31" s="1332"/>
      <c r="RB31" s="1332"/>
      <c r="RC31" s="1332"/>
      <c r="RD31" s="1332"/>
      <c r="RE31" s="1332"/>
      <c r="RF31" s="1332"/>
      <c r="RG31" s="1332"/>
      <c r="RH31" s="1332"/>
      <c r="RI31" s="1332"/>
      <c r="RJ31" s="1332"/>
      <c r="RK31" s="1332"/>
      <c r="RL31" s="1332"/>
      <c r="RM31" s="1332"/>
      <c r="RN31" s="1332"/>
      <c r="RO31" s="1332"/>
      <c r="RP31" s="1332"/>
      <c r="RQ31" s="1332"/>
      <c r="RR31" s="1332"/>
      <c r="RS31" s="1332"/>
      <c r="RT31" s="1332"/>
      <c r="RU31" s="1332"/>
      <c r="RV31" s="1332"/>
      <c r="RW31" s="1332"/>
      <c r="RX31" s="1332"/>
      <c r="RY31" s="1332"/>
      <c r="RZ31" s="1332"/>
      <c r="SA31" s="1332"/>
      <c r="SB31" s="1332"/>
      <c r="SC31" s="1332"/>
      <c r="SD31" s="1332"/>
      <c r="SE31" s="1332"/>
      <c r="SF31" s="1332"/>
      <c r="SG31" s="1332"/>
      <c r="SH31" s="1332"/>
      <c r="SI31" s="1332"/>
      <c r="SJ31" s="1332"/>
      <c r="SK31" s="1332"/>
      <c r="SL31" s="1332"/>
      <c r="SM31" s="1332"/>
      <c r="SN31" s="1332"/>
      <c r="SO31" s="1332"/>
      <c r="SP31" s="1332"/>
      <c r="SQ31" s="1332"/>
      <c r="SR31" s="1332"/>
      <c r="SS31" s="1332"/>
      <c r="ST31" s="1332"/>
      <c r="SU31" s="1332"/>
      <c r="SV31" s="1332"/>
      <c r="SW31" s="1332"/>
      <c r="SX31" s="1332"/>
      <c r="SY31" s="1332"/>
      <c r="SZ31" s="1332"/>
      <c r="TA31" s="1332"/>
      <c r="TB31" s="1332"/>
      <c r="TC31" s="1332"/>
      <c r="TD31" s="1332"/>
      <c r="TE31" s="1332"/>
      <c r="TF31" s="1332"/>
      <c r="TG31" s="1332"/>
      <c r="TH31" s="1332"/>
      <c r="TI31" s="1332"/>
      <c r="TJ31" s="1332"/>
      <c r="TK31" s="1332"/>
      <c r="TL31" s="1332"/>
      <c r="TM31" s="1332"/>
      <c r="TN31" s="1332"/>
      <c r="TO31" s="1332"/>
      <c r="TP31" s="1332"/>
      <c r="TQ31" s="1332"/>
      <c r="TR31" s="1332"/>
      <c r="TS31" s="1332"/>
      <c r="TT31" s="1332"/>
      <c r="TU31" s="1332"/>
      <c r="TV31" s="1332"/>
      <c r="TW31" s="1332"/>
      <c r="TX31" s="1332"/>
      <c r="TY31" s="1332"/>
      <c r="TZ31" s="1332"/>
      <c r="UA31" s="1332"/>
      <c r="UB31" s="1332"/>
      <c r="UC31" s="1332"/>
      <c r="UD31" s="1332"/>
      <c r="UE31" s="1332"/>
      <c r="UF31" s="1332"/>
      <c r="UG31" s="1332"/>
      <c r="UH31" s="1332"/>
      <c r="UI31" s="1332"/>
      <c r="UJ31" s="1332"/>
      <c r="UK31" s="1332"/>
      <c r="UL31" s="1332"/>
      <c r="UM31" s="1332"/>
      <c r="UN31" s="1332"/>
      <c r="UO31" s="1332"/>
      <c r="UP31" s="1332"/>
      <c r="UQ31" s="1332"/>
      <c r="UR31" s="1332"/>
      <c r="US31" s="1332"/>
      <c r="UT31" s="1332"/>
      <c r="UU31" s="1332"/>
      <c r="UV31" s="1332"/>
      <c r="UW31" s="1332"/>
      <c r="UX31" s="1332"/>
      <c r="UY31" s="1332"/>
      <c r="UZ31" s="1332"/>
      <c r="VA31" s="1332"/>
      <c r="VB31" s="1332"/>
      <c r="VC31" s="1332"/>
      <c r="VD31" s="1332"/>
      <c r="VE31" s="1332"/>
      <c r="VF31" s="1332"/>
      <c r="VG31" s="1332"/>
      <c r="VH31" s="1332"/>
      <c r="VI31" s="1332"/>
      <c r="VJ31" s="1332"/>
      <c r="VK31" s="1332"/>
      <c r="VL31" s="1332"/>
      <c r="VM31" s="1332"/>
      <c r="VN31" s="1332"/>
      <c r="VO31" s="1332"/>
      <c r="VP31" s="1332"/>
      <c r="VQ31" s="1332"/>
      <c r="VR31" s="1332"/>
      <c r="VS31" s="1332"/>
      <c r="VT31" s="1332"/>
      <c r="VU31" s="1332"/>
      <c r="VV31" s="1332"/>
      <c r="VW31" s="1332"/>
      <c r="VX31" s="1332"/>
      <c r="VY31" s="1332"/>
      <c r="VZ31" s="1332"/>
      <c r="WA31" s="1332"/>
      <c r="WB31" s="1332"/>
      <c r="WC31" s="1332"/>
      <c r="WD31" s="1332"/>
      <c r="WE31" s="1332"/>
      <c r="WF31" s="1332"/>
      <c r="WG31" s="1332"/>
      <c r="WH31" s="1332"/>
      <c r="WI31" s="1332"/>
      <c r="WJ31" s="1332"/>
      <c r="WK31" s="1332"/>
      <c r="WL31" s="1332"/>
      <c r="WM31" s="1332"/>
      <c r="WN31" s="1332"/>
      <c r="WO31" s="1332"/>
      <c r="WP31" s="1332"/>
      <c r="WQ31" s="1332"/>
      <c r="WR31" s="1332"/>
      <c r="WS31" s="1332"/>
      <c r="WT31" s="1332"/>
      <c r="WU31" s="1332"/>
      <c r="WV31" s="1332"/>
      <c r="WW31" s="1332"/>
      <c r="WX31" s="1332"/>
      <c r="WY31" s="1332"/>
      <c r="WZ31" s="1332"/>
      <c r="XA31" s="1332"/>
      <c r="XB31" s="1332"/>
      <c r="XC31" s="1332"/>
      <c r="XD31" s="1332"/>
      <c r="XE31" s="1332"/>
      <c r="XF31" s="1332"/>
      <c r="XG31" s="1332"/>
      <c r="XH31" s="1332"/>
      <c r="XI31" s="1332"/>
      <c r="XJ31" s="1332"/>
      <c r="XK31" s="1332"/>
      <c r="XL31" s="1332"/>
      <c r="XM31" s="1332"/>
      <c r="XN31" s="1332"/>
      <c r="XO31" s="1332"/>
      <c r="XP31" s="1332"/>
      <c r="XQ31" s="1332"/>
      <c r="XR31" s="1332"/>
      <c r="XS31" s="1332"/>
      <c r="XT31" s="1332"/>
      <c r="XU31" s="1332"/>
      <c r="XV31" s="1332"/>
      <c r="XW31" s="1332"/>
      <c r="XX31" s="1332"/>
      <c r="XY31" s="1332"/>
      <c r="XZ31" s="1332"/>
      <c r="YA31" s="1332"/>
      <c r="YB31" s="1332"/>
      <c r="YC31" s="1332"/>
      <c r="YD31" s="1332"/>
      <c r="YE31" s="1332"/>
      <c r="YF31" s="1332"/>
      <c r="YG31" s="1332"/>
      <c r="YH31" s="1332"/>
      <c r="YI31" s="1332"/>
      <c r="YJ31" s="1332"/>
      <c r="YK31" s="1332"/>
      <c r="YL31" s="1332"/>
      <c r="YM31" s="1332"/>
      <c r="YN31" s="1332"/>
      <c r="YO31" s="1332"/>
      <c r="YP31" s="1332"/>
      <c r="YQ31" s="1332"/>
      <c r="YR31" s="1332"/>
      <c r="YS31" s="1332"/>
      <c r="YT31" s="1332"/>
      <c r="YU31" s="1332"/>
      <c r="YV31" s="1332"/>
      <c r="YW31" s="1332"/>
      <c r="YX31" s="1332"/>
      <c r="YY31" s="1332"/>
      <c r="YZ31" s="1332"/>
      <c r="ZA31" s="1332"/>
      <c r="ZB31" s="1332"/>
      <c r="ZC31" s="1332"/>
      <c r="ZD31" s="1332"/>
      <c r="ZE31" s="1332"/>
      <c r="ZF31" s="1332"/>
      <c r="ZG31" s="1332"/>
      <c r="ZH31" s="1332"/>
      <c r="ZI31" s="1332"/>
      <c r="ZJ31" s="1332"/>
      <c r="ZK31" s="1332"/>
      <c r="ZL31" s="1332"/>
      <c r="ZM31" s="1332"/>
      <c r="ZN31" s="1332"/>
      <c r="ZO31" s="1332"/>
      <c r="ZP31" s="1332"/>
      <c r="ZQ31" s="1332"/>
      <c r="ZR31" s="1332"/>
      <c r="ZS31" s="1332"/>
      <c r="ZT31" s="1332"/>
      <c r="ZU31" s="1332"/>
      <c r="ZV31" s="1332"/>
      <c r="ZW31" s="1332"/>
      <c r="ZX31" s="1332"/>
      <c r="ZY31" s="645"/>
    </row>
    <row r="32" spans="1:701" s="643" customFormat="1">
      <c r="A32" s="645"/>
      <c r="B32" s="635" t="s">
        <v>56</v>
      </c>
      <c r="C32" s="1186" t="s">
        <v>467</v>
      </c>
      <c r="D32" s="1187">
        <v>25</v>
      </c>
      <c r="E32" s="604">
        <f t="shared" si="0"/>
        <v>0.9313583524616651</v>
      </c>
      <c r="F32" s="1181" t="s">
        <v>0</v>
      </c>
      <c r="G32" s="1188">
        <v>25000</v>
      </c>
      <c r="H32" s="1193">
        <v>1.79</v>
      </c>
      <c r="I32" s="1189">
        <v>2.75</v>
      </c>
      <c r="J32" s="1190">
        <v>2.75</v>
      </c>
      <c r="K32" s="1176">
        <f t="shared" si="1"/>
        <v>0</v>
      </c>
      <c r="L32" s="640">
        <f t="shared" si="6"/>
        <v>44750</v>
      </c>
      <c r="M32" s="639">
        <v>28888.75</v>
      </c>
      <c r="N32" s="639">
        <f t="shared" si="7"/>
        <v>68750</v>
      </c>
      <c r="O32" s="639">
        <f t="shared" si="8"/>
        <v>0</v>
      </c>
      <c r="P32" s="639">
        <f t="shared" si="9"/>
        <v>68750</v>
      </c>
      <c r="Q32" s="639"/>
      <c r="R32" s="639">
        <f t="shared" si="2"/>
        <v>97638.75</v>
      </c>
      <c r="S32" s="1191"/>
      <c r="T32" s="639">
        <f t="shared" si="10"/>
        <v>90322.617946345985</v>
      </c>
      <c r="U32" s="639">
        <f t="shared" si="3"/>
        <v>0</v>
      </c>
      <c r="V32" s="641">
        <f>IF(L32=0,0,(HLOOKUP(F32,'2012-2013 CE W T&amp;D &amp; ConsCredit'!$C$6:$P$36,D32+1,FALSE)))</f>
        <v>2.3210955900247425</v>
      </c>
      <c r="W32" s="641">
        <f t="shared" si="13"/>
        <v>103869.02765360723</v>
      </c>
      <c r="X32" s="642">
        <f t="shared" si="11"/>
        <v>1.149978045535706</v>
      </c>
      <c r="Z32" s="1371">
        <f t="shared" si="4"/>
        <v>97638.75</v>
      </c>
      <c r="AA32" s="1371">
        <f t="shared" si="5"/>
        <v>90322.617946345985</v>
      </c>
      <c r="AB32" s="1371">
        <f>IF(L32=0,0,(HLOOKUP(F32,'2012-2013 CE W T&amp;D No ConsCredi'!$C$6:$P$36,D32+1,FALSE)))</f>
        <v>2.1100869000224938</v>
      </c>
      <c r="AC32" s="1371">
        <f t="shared" si="14"/>
        <v>94426.388776006599</v>
      </c>
      <c r="AD32" s="642">
        <f t="shared" si="12"/>
        <v>1.0454345868506421</v>
      </c>
      <c r="AE32" s="1332"/>
      <c r="AF32" s="1332"/>
      <c r="AG32" s="1332"/>
      <c r="AH32" s="1332"/>
      <c r="AI32" s="1332"/>
      <c r="AJ32" s="1332"/>
      <c r="AK32" s="1332"/>
      <c r="AL32" s="1332"/>
      <c r="AM32" s="1332"/>
      <c r="AN32" s="1332"/>
      <c r="AO32" s="1332"/>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c r="BJ32" s="1332"/>
      <c r="BK32" s="1332"/>
      <c r="BL32" s="1332"/>
      <c r="BM32" s="1332"/>
      <c r="BN32" s="1332"/>
      <c r="BO32" s="1332"/>
      <c r="BP32" s="1332"/>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1332"/>
      <c r="CN32" s="1332"/>
      <c r="CO32" s="1332"/>
      <c r="CP32" s="1332"/>
      <c r="CQ32" s="1332"/>
      <c r="CR32" s="1332"/>
      <c r="CS32" s="1332"/>
      <c r="CT32" s="1332"/>
      <c r="CU32" s="1332"/>
      <c r="CV32" s="1332"/>
      <c r="CW32" s="1332"/>
      <c r="CX32" s="1332"/>
      <c r="CY32" s="1332"/>
      <c r="CZ32" s="1332"/>
      <c r="DA32" s="1332"/>
      <c r="DB32" s="1332"/>
      <c r="DC32" s="1332"/>
      <c r="DD32" s="1332"/>
      <c r="DE32" s="1332"/>
      <c r="DF32" s="1332"/>
      <c r="DG32" s="1332"/>
      <c r="DH32" s="1332"/>
      <c r="DI32" s="1332"/>
      <c r="DJ32" s="1332"/>
      <c r="DK32" s="1332"/>
      <c r="DL32" s="1332"/>
      <c r="DM32" s="1332"/>
      <c r="DN32" s="1332"/>
      <c r="DO32" s="1332"/>
      <c r="DP32" s="1332"/>
      <c r="DQ32" s="1332"/>
      <c r="DR32" s="1332"/>
      <c r="DS32" s="1332"/>
      <c r="DT32" s="1332"/>
      <c r="DU32" s="1332"/>
      <c r="DV32" s="1332"/>
      <c r="DW32" s="1332"/>
      <c r="DX32" s="1332"/>
      <c r="DY32" s="1332"/>
      <c r="DZ32" s="1332"/>
      <c r="EA32" s="1332"/>
      <c r="EB32" s="1332"/>
      <c r="EC32" s="1332"/>
      <c r="ED32" s="1332"/>
      <c r="EE32" s="1332"/>
      <c r="EF32" s="1332"/>
      <c r="EG32" s="1332"/>
      <c r="EH32" s="1332"/>
      <c r="EI32" s="1332"/>
      <c r="EJ32" s="1332"/>
      <c r="EK32" s="1332"/>
      <c r="EL32" s="1332"/>
      <c r="EM32" s="1332"/>
      <c r="EN32" s="1332"/>
      <c r="EO32" s="1332"/>
      <c r="EP32" s="1332"/>
      <c r="EQ32" s="1332"/>
      <c r="ER32" s="1332"/>
      <c r="ES32" s="1332"/>
      <c r="ET32" s="1332"/>
      <c r="EU32" s="1332"/>
      <c r="EV32" s="1332"/>
      <c r="EW32" s="1332"/>
      <c r="EX32" s="1332"/>
      <c r="EY32" s="1332"/>
      <c r="EZ32" s="1332"/>
      <c r="FA32" s="1332"/>
      <c r="FB32" s="1332"/>
      <c r="FC32" s="1332"/>
      <c r="FD32" s="1332"/>
      <c r="FE32" s="1332"/>
      <c r="FF32" s="1332"/>
      <c r="FG32" s="1332"/>
      <c r="FH32" s="1332"/>
      <c r="FI32" s="1332"/>
      <c r="FJ32" s="1332"/>
      <c r="FK32" s="1332"/>
      <c r="FL32" s="1332"/>
      <c r="FM32" s="1332"/>
      <c r="FN32" s="1332"/>
      <c r="FO32" s="1332"/>
      <c r="FP32" s="1332"/>
      <c r="FQ32" s="1332"/>
      <c r="FR32" s="1332"/>
      <c r="FS32" s="1332"/>
      <c r="FT32" s="1332"/>
      <c r="FU32" s="1332"/>
      <c r="FV32" s="1332"/>
      <c r="FW32" s="1332"/>
      <c r="FX32" s="1332"/>
      <c r="FY32" s="1332"/>
      <c r="FZ32" s="1332"/>
      <c r="GA32" s="1332"/>
      <c r="GB32" s="1332"/>
      <c r="GC32" s="1332"/>
      <c r="GD32" s="1332"/>
      <c r="GE32" s="1332"/>
      <c r="GF32" s="1332"/>
      <c r="GG32" s="1332"/>
      <c r="GH32" s="1332"/>
      <c r="GI32" s="1332"/>
      <c r="GJ32" s="1332"/>
      <c r="GK32" s="1332"/>
      <c r="GL32" s="1332"/>
      <c r="GM32" s="1332"/>
      <c r="GN32" s="1332"/>
      <c r="GO32" s="1332"/>
      <c r="GP32" s="1332"/>
      <c r="GQ32" s="1332"/>
      <c r="GR32" s="1332"/>
      <c r="GS32" s="1332"/>
      <c r="GT32" s="1332"/>
      <c r="GU32" s="1332"/>
      <c r="GV32" s="1332"/>
      <c r="GW32" s="1332"/>
      <c r="GX32" s="1332"/>
      <c r="GY32" s="1332"/>
      <c r="GZ32" s="1332"/>
      <c r="HA32" s="1332"/>
      <c r="HB32" s="1332"/>
      <c r="HC32" s="1332"/>
      <c r="HD32" s="1332"/>
      <c r="HE32" s="1332"/>
      <c r="HF32" s="1332"/>
      <c r="HG32" s="1332"/>
      <c r="HH32" s="1332"/>
      <c r="HI32" s="1332"/>
      <c r="HJ32" s="1332"/>
      <c r="HK32" s="1332"/>
      <c r="HL32" s="1332"/>
      <c r="HM32" s="1332"/>
      <c r="HN32" s="1332"/>
      <c r="HO32" s="1332"/>
      <c r="HP32" s="1332"/>
      <c r="HQ32" s="1332"/>
      <c r="HR32" s="1332"/>
      <c r="HS32" s="1332"/>
      <c r="HT32" s="1332"/>
      <c r="HU32" s="1332"/>
      <c r="HV32" s="1332"/>
      <c r="HW32" s="1332"/>
      <c r="HX32" s="1332"/>
      <c r="HY32" s="1332"/>
      <c r="HZ32" s="1332"/>
      <c r="IA32" s="1332"/>
      <c r="IB32" s="1332"/>
      <c r="IC32" s="1332"/>
      <c r="ID32" s="1332"/>
      <c r="IE32" s="1332"/>
      <c r="IF32" s="1332"/>
      <c r="IG32" s="1332"/>
      <c r="IH32" s="1332"/>
      <c r="II32" s="1332"/>
      <c r="IJ32" s="1332"/>
      <c r="IK32" s="1332"/>
      <c r="IL32" s="1332"/>
      <c r="IM32" s="1332"/>
      <c r="IN32" s="1332"/>
      <c r="IO32" s="1332"/>
      <c r="IP32" s="1332"/>
      <c r="IQ32" s="1332"/>
      <c r="IR32" s="1332"/>
      <c r="IS32" s="1332"/>
      <c r="IT32" s="1332"/>
      <c r="IU32" s="1332"/>
      <c r="IV32" s="1332"/>
      <c r="IW32" s="1332"/>
      <c r="IX32" s="1332"/>
      <c r="IY32" s="1332"/>
      <c r="IZ32" s="1332"/>
      <c r="JA32" s="1332"/>
      <c r="JB32" s="1332"/>
      <c r="JC32" s="1332"/>
      <c r="JD32" s="1332"/>
      <c r="JE32" s="1332"/>
      <c r="JF32" s="1332"/>
      <c r="JG32" s="1332"/>
      <c r="JH32" s="1332"/>
      <c r="JI32" s="1332"/>
      <c r="JJ32" s="1332"/>
      <c r="JK32" s="1332"/>
      <c r="JL32" s="1332"/>
      <c r="JM32" s="1332"/>
      <c r="JN32" s="1332"/>
      <c r="JO32" s="1332"/>
      <c r="JP32" s="1332"/>
      <c r="JQ32" s="1332"/>
      <c r="JR32" s="1332"/>
      <c r="JS32" s="1332"/>
      <c r="JT32" s="1332"/>
      <c r="JU32" s="1332"/>
      <c r="JV32" s="1332"/>
      <c r="JW32" s="1332"/>
      <c r="JX32" s="1332"/>
      <c r="JY32" s="1332"/>
      <c r="JZ32" s="1332"/>
      <c r="KA32" s="1332"/>
      <c r="KB32" s="1332"/>
      <c r="KC32" s="1332"/>
      <c r="KD32" s="1332"/>
      <c r="KE32" s="1332"/>
      <c r="KF32" s="1332"/>
      <c r="KG32" s="1332"/>
      <c r="KH32" s="1332"/>
      <c r="KI32" s="1332"/>
      <c r="KJ32" s="1332"/>
      <c r="KK32" s="1332"/>
      <c r="KL32" s="1332"/>
      <c r="KM32" s="1332"/>
      <c r="KN32" s="1332"/>
      <c r="KO32" s="1332"/>
      <c r="KP32" s="1332"/>
      <c r="KQ32" s="1332"/>
      <c r="KR32" s="1332"/>
      <c r="KS32" s="1332"/>
      <c r="KT32" s="1332"/>
      <c r="KU32" s="1332"/>
      <c r="KV32" s="1332"/>
      <c r="KW32" s="1332"/>
      <c r="KX32" s="1332"/>
      <c r="KY32" s="1332"/>
      <c r="KZ32" s="1332"/>
      <c r="LA32" s="1332"/>
      <c r="LB32" s="1332"/>
      <c r="LC32" s="1332"/>
      <c r="LD32" s="1332"/>
      <c r="LE32" s="1332"/>
      <c r="LF32" s="1332"/>
      <c r="LG32" s="1332"/>
      <c r="LH32" s="1332"/>
      <c r="LI32" s="1332"/>
      <c r="LJ32" s="1332"/>
      <c r="LK32" s="1332"/>
      <c r="LL32" s="1332"/>
      <c r="LM32" s="1332"/>
      <c r="LN32" s="1332"/>
      <c r="LO32" s="1332"/>
      <c r="LP32" s="1332"/>
      <c r="LQ32" s="1332"/>
      <c r="LR32" s="1332"/>
      <c r="LS32" s="1332"/>
      <c r="LT32" s="1332"/>
      <c r="LU32" s="1332"/>
      <c r="LV32" s="1332"/>
      <c r="LW32" s="1332"/>
      <c r="LX32" s="1332"/>
      <c r="LY32" s="1332"/>
      <c r="LZ32" s="1332"/>
      <c r="MA32" s="1332"/>
      <c r="MB32" s="1332"/>
      <c r="MC32" s="1332"/>
      <c r="MD32" s="1332"/>
      <c r="ME32" s="1332"/>
      <c r="MF32" s="1332"/>
      <c r="MG32" s="1332"/>
      <c r="MH32" s="1332"/>
      <c r="MI32" s="1332"/>
      <c r="MJ32" s="1332"/>
      <c r="MK32" s="1332"/>
      <c r="ML32" s="1332"/>
      <c r="MM32" s="1332"/>
      <c r="MN32" s="1332"/>
      <c r="MO32" s="1332"/>
      <c r="MP32" s="1332"/>
      <c r="MQ32" s="1332"/>
      <c r="MR32" s="1332"/>
      <c r="MS32" s="1332"/>
      <c r="MT32" s="1332"/>
      <c r="MU32" s="1332"/>
      <c r="MV32" s="1332"/>
      <c r="MW32" s="1332"/>
      <c r="MX32" s="1332"/>
      <c r="MY32" s="1332"/>
      <c r="MZ32" s="1332"/>
      <c r="NA32" s="1332"/>
      <c r="NB32" s="1332"/>
      <c r="NC32" s="1332"/>
      <c r="ND32" s="1332"/>
      <c r="NE32" s="1332"/>
      <c r="NF32" s="1332"/>
      <c r="NG32" s="1332"/>
      <c r="NH32" s="1332"/>
      <c r="NI32" s="1332"/>
      <c r="NJ32" s="1332"/>
      <c r="NK32" s="1332"/>
      <c r="NL32" s="1332"/>
      <c r="NM32" s="1332"/>
      <c r="NN32" s="1332"/>
      <c r="NO32" s="1332"/>
      <c r="NP32" s="1332"/>
      <c r="NQ32" s="1332"/>
      <c r="NR32" s="1332"/>
      <c r="NS32" s="1332"/>
      <c r="NT32" s="1332"/>
      <c r="NU32" s="1332"/>
      <c r="NV32" s="1332"/>
      <c r="NW32" s="1332"/>
      <c r="NX32" s="1332"/>
      <c r="NY32" s="1332"/>
      <c r="NZ32" s="1332"/>
      <c r="OA32" s="1332"/>
      <c r="OB32" s="1332"/>
      <c r="OC32" s="1332"/>
      <c r="OD32" s="1332"/>
      <c r="OE32" s="1332"/>
      <c r="OF32" s="1332"/>
      <c r="OG32" s="1332"/>
      <c r="OH32" s="1332"/>
      <c r="OI32" s="1332"/>
      <c r="OJ32" s="1332"/>
      <c r="OK32" s="1332"/>
      <c r="OL32" s="1332"/>
      <c r="OM32" s="1332"/>
      <c r="ON32" s="1332"/>
      <c r="OO32" s="1332"/>
      <c r="OP32" s="1332"/>
      <c r="OQ32" s="1332"/>
      <c r="OR32" s="1332"/>
      <c r="OS32" s="1332"/>
      <c r="OT32" s="1332"/>
      <c r="OU32" s="1332"/>
      <c r="OV32" s="1332"/>
      <c r="OW32" s="1332"/>
      <c r="OX32" s="1332"/>
      <c r="OY32" s="1332"/>
      <c r="OZ32" s="1332"/>
      <c r="PA32" s="1332"/>
      <c r="PB32" s="1332"/>
      <c r="PC32" s="1332"/>
      <c r="PD32" s="1332"/>
      <c r="PE32" s="1332"/>
      <c r="PF32" s="1332"/>
      <c r="PG32" s="1332"/>
      <c r="PH32" s="1332"/>
      <c r="PI32" s="1332"/>
      <c r="PJ32" s="1332"/>
      <c r="PK32" s="1332"/>
      <c r="PL32" s="1332"/>
      <c r="PM32" s="1332"/>
      <c r="PN32" s="1332"/>
      <c r="PO32" s="1332"/>
      <c r="PP32" s="1332"/>
      <c r="PQ32" s="1332"/>
      <c r="PR32" s="1332"/>
      <c r="PS32" s="1332"/>
      <c r="PT32" s="1332"/>
      <c r="PU32" s="1332"/>
      <c r="PV32" s="1332"/>
      <c r="PW32" s="1332"/>
      <c r="PX32" s="1332"/>
      <c r="PY32" s="1332"/>
      <c r="PZ32" s="1332"/>
      <c r="QA32" s="1332"/>
      <c r="QB32" s="1332"/>
      <c r="QC32" s="1332"/>
      <c r="QD32" s="1332"/>
      <c r="QE32" s="1332"/>
      <c r="QF32" s="1332"/>
      <c r="QG32" s="1332"/>
      <c r="QH32" s="1332"/>
      <c r="QI32" s="1332"/>
      <c r="QJ32" s="1332"/>
      <c r="QK32" s="1332"/>
      <c r="QL32" s="1332"/>
      <c r="QM32" s="1332"/>
      <c r="QN32" s="1332"/>
      <c r="QO32" s="1332"/>
      <c r="QP32" s="1332"/>
      <c r="QQ32" s="1332"/>
      <c r="QR32" s="1332"/>
      <c r="QS32" s="1332"/>
      <c r="QT32" s="1332"/>
      <c r="QU32" s="1332"/>
      <c r="QV32" s="1332"/>
      <c r="QW32" s="1332"/>
      <c r="QX32" s="1332"/>
      <c r="QY32" s="1332"/>
      <c r="QZ32" s="1332"/>
      <c r="RA32" s="1332"/>
      <c r="RB32" s="1332"/>
      <c r="RC32" s="1332"/>
      <c r="RD32" s="1332"/>
      <c r="RE32" s="1332"/>
      <c r="RF32" s="1332"/>
      <c r="RG32" s="1332"/>
      <c r="RH32" s="1332"/>
      <c r="RI32" s="1332"/>
      <c r="RJ32" s="1332"/>
      <c r="RK32" s="1332"/>
      <c r="RL32" s="1332"/>
      <c r="RM32" s="1332"/>
      <c r="RN32" s="1332"/>
      <c r="RO32" s="1332"/>
      <c r="RP32" s="1332"/>
      <c r="RQ32" s="1332"/>
      <c r="RR32" s="1332"/>
      <c r="RS32" s="1332"/>
      <c r="RT32" s="1332"/>
      <c r="RU32" s="1332"/>
      <c r="RV32" s="1332"/>
      <c r="RW32" s="1332"/>
      <c r="RX32" s="1332"/>
      <c r="RY32" s="1332"/>
      <c r="RZ32" s="1332"/>
      <c r="SA32" s="1332"/>
      <c r="SB32" s="1332"/>
      <c r="SC32" s="1332"/>
      <c r="SD32" s="1332"/>
      <c r="SE32" s="1332"/>
      <c r="SF32" s="1332"/>
      <c r="SG32" s="1332"/>
      <c r="SH32" s="1332"/>
      <c r="SI32" s="1332"/>
      <c r="SJ32" s="1332"/>
      <c r="SK32" s="1332"/>
      <c r="SL32" s="1332"/>
      <c r="SM32" s="1332"/>
      <c r="SN32" s="1332"/>
      <c r="SO32" s="1332"/>
      <c r="SP32" s="1332"/>
      <c r="SQ32" s="1332"/>
      <c r="SR32" s="1332"/>
      <c r="SS32" s="1332"/>
      <c r="ST32" s="1332"/>
      <c r="SU32" s="1332"/>
      <c r="SV32" s="1332"/>
      <c r="SW32" s="1332"/>
      <c r="SX32" s="1332"/>
      <c r="SY32" s="1332"/>
      <c r="SZ32" s="1332"/>
      <c r="TA32" s="1332"/>
      <c r="TB32" s="1332"/>
      <c r="TC32" s="1332"/>
      <c r="TD32" s="1332"/>
      <c r="TE32" s="1332"/>
      <c r="TF32" s="1332"/>
      <c r="TG32" s="1332"/>
      <c r="TH32" s="1332"/>
      <c r="TI32" s="1332"/>
      <c r="TJ32" s="1332"/>
      <c r="TK32" s="1332"/>
      <c r="TL32" s="1332"/>
      <c r="TM32" s="1332"/>
      <c r="TN32" s="1332"/>
      <c r="TO32" s="1332"/>
      <c r="TP32" s="1332"/>
      <c r="TQ32" s="1332"/>
      <c r="TR32" s="1332"/>
      <c r="TS32" s="1332"/>
      <c r="TT32" s="1332"/>
      <c r="TU32" s="1332"/>
      <c r="TV32" s="1332"/>
      <c r="TW32" s="1332"/>
      <c r="TX32" s="1332"/>
      <c r="TY32" s="1332"/>
      <c r="TZ32" s="1332"/>
      <c r="UA32" s="1332"/>
      <c r="UB32" s="1332"/>
      <c r="UC32" s="1332"/>
      <c r="UD32" s="1332"/>
      <c r="UE32" s="1332"/>
      <c r="UF32" s="1332"/>
      <c r="UG32" s="1332"/>
      <c r="UH32" s="1332"/>
      <c r="UI32" s="1332"/>
      <c r="UJ32" s="1332"/>
      <c r="UK32" s="1332"/>
      <c r="UL32" s="1332"/>
      <c r="UM32" s="1332"/>
      <c r="UN32" s="1332"/>
      <c r="UO32" s="1332"/>
      <c r="UP32" s="1332"/>
      <c r="UQ32" s="1332"/>
      <c r="UR32" s="1332"/>
      <c r="US32" s="1332"/>
      <c r="UT32" s="1332"/>
      <c r="UU32" s="1332"/>
      <c r="UV32" s="1332"/>
      <c r="UW32" s="1332"/>
      <c r="UX32" s="1332"/>
      <c r="UY32" s="1332"/>
      <c r="UZ32" s="1332"/>
      <c r="VA32" s="1332"/>
      <c r="VB32" s="1332"/>
      <c r="VC32" s="1332"/>
      <c r="VD32" s="1332"/>
      <c r="VE32" s="1332"/>
      <c r="VF32" s="1332"/>
      <c r="VG32" s="1332"/>
      <c r="VH32" s="1332"/>
      <c r="VI32" s="1332"/>
      <c r="VJ32" s="1332"/>
      <c r="VK32" s="1332"/>
      <c r="VL32" s="1332"/>
      <c r="VM32" s="1332"/>
      <c r="VN32" s="1332"/>
      <c r="VO32" s="1332"/>
      <c r="VP32" s="1332"/>
      <c r="VQ32" s="1332"/>
      <c r="VR32" s="1332"/>
      <c r="VS32" s="1332"/>
      <c r="VT32" s="1332"/>
      <c r="VU32" s="1332"/>
      <c r="VV32" s="1332"/>
      <c r="VW32" s="1332"/>
      <c r="VX32" s="1332"/>
      <c r="VY32" s="1332"/>
      <c r="VZ32" s="1332"/>
      <c r="WA32" s="1332"/>
      <c r="WB32" s="1332"/>
      <c r="WC32" s="1332"/>
      <c r="WD32" s="1332"/>
      <c r="WE32" s="1332"/>
      <c r="WF32" s="1332"/>
      <c r="WG32" s="1332"/>
      <c r="WH32" s="1332"/>
      <c r="WI32" s="1332"/>
      <c r="WJ32" s="1332"/>
      <c r="WK32" s="1332"/>
      <c r="WL32" s="1332"/>
      <c r="WM32" s="1332"/>
      <c r="WN32" s="1332"/>
      <c r="WO32" s="1332"/>
      <c r="WP32" s="1332"/>
      <c r="WQ32" s="1332"/>
      <c r="WR32" s="1332"/>
      <c r="WS32" s="1332"/>
      <c r="WT32" s="1332"/>
      <c r="WU32" s="1332"/>
      <c r="WV32" s="1332"/>
      <c r="WW32" s="1332"/>
      <c r="WX32" s="1332"/>
      <c r="WY32" s="1332"/>
      <c r="WZ32" s="1332"/>
      <c r="XA32" s="1332"/>
      <c r="XB32" s="1332"/>
      <c r="XC32" s="1332"/>
      <c r="XD32" s="1332"/>
      <c r="XE32" s="1332"/>
      <c r="XF32" s="1332"/>
      <c r="XG32" s="1332"/>
      <c r="XH32" s="1332"/>
      <c r="XI32" s="1332"/>
      <c r="XJ32" s="1332"/>
      <c r="XK32" s="1332"/>
      <c r="XL32" s="1332"/>
      <c r="XM32" s="1332"/>
      <c r="XN32" s="1332"/>
      <c r="XO32" s="1332"/>
      <c r="XP32" s="1332"/>
      <c r="XQ32" s="1332"/>
      <c r="XR32" s="1332"/>
      <c r="XS32" s="1332"/>
      <c r="XT32" s="1332"/>
      <c r="XU32" s="1332"/>
      <c r="XV32" s="1332"/>
      <c r="XW32" s="1332"/>
      <c r="XX32" s="1332"/>
      <c r="XY32" s="1332"/>
      <c r="XZ32" s="1332"/>
      <c r="YA32" s="1332"/>
      <c r="YB32" s="1332"/>
      <c r="YC32" s="1332"/>
      <c r="YD32" s="1332"/>
      <c r="YE32" s="1332"/>
      <c r="YF32" s="1332"/>
      <c r="YG32" s="1332"/>
      <c r="YH32" s="1332"/>
      <c r="YI32" s="1332"/>
      <c r="YJ32" s="1332"/>
      <c r="YK32" s="1332"/>
      <c r="YL32" s="1332"/>
      <c r="YM32" s="1332"/>
      <c r="YN32" s="1332"/>
      <c r="YO32" s="1332"/>
      <c r="YP32" s="1332"/>
      <c r="YQ32" s="1332"/>
      <c r="YR32" s="1332"/>
      <c r="YS32" s="1332"/>
      <c r="YT32" s="1332"/>
      <c r="YU32" s="1332"/>
      <c r="YV32" s="1332"/>
      <c r="YW32" s="1332"/>
      <c r="YX32" s="1332"/>
      <c r="YY32" s="1332"/>
      <c r="YZ32" s="1332"/>
      <c r="ZA32" s="1332"/>
      <c r="ZB32" s="1332"/>
      <c r="ZC32" s="1332"/>
      <c r="ZD32" s="1332"/>
      <c r="ZE32" s="1332"/>
      <c r="ZF32" s="1332"/>
      <c r="ZG32" s="1332"/>
      <c r="ZH32" s="1332"/>
      <c r="ZI32" s="1332"/>
      <c r="ZJ32" s="1332"/>
      <c r="ZK32" s="1332"/>
      <c r="ZL32" s="1332"/>
      <c r="ZM32" s="1332"/>
      <c r="ZN32" s="1332"/>
      <c r="ZO32" s="1332"/>
      <c r="ZP32" s="1332"/>
      <c r="ZQ32" s="1332"/>
      <c r="ZR32" s="1332"/>
      <c r="ZS32" s="1332"/>
      <c r="ZT32" s="1332"/>
      <c r="ZU32" s="1332"/>
      <c r="ZV32" s="1332"/>
      <c r="ZW32" s="1332"/>
      <c r="ZX32" s="1332"/>
      <c r="ZY32" s="645"/>
    </row>
    <row r="33" spans="1:701" s="643" customFormat="1">
      <c r="A33" s="645"/>
      <c r="B33" s="635" t="s">
        <v>56</v>
      </c>
      <c r="C33" s="1186" t="s">
        <v>468</v>
      </c>
      <c r="D33" s="1187">
        <v>10</v>
      </c>
      <c r="E33" s="604">
        <f t="shared" si="0"/>
        <v>2.3143474590779249E-2</v>
      </c>
      <c r="F33" s="1181" t="s">
        <v>32</v>
      </c>
      <c r="G33" s="1188">
        <v>20</v>
      </c>
      <c r="H33" s="1193">
        <v>139</v>
      </c>
      <c r="I33" s="1189">
        <v>40.5</v>
      </c>
      <c r="J33" s="1190">
        <v>40.5</v>
      </c>
      <c r="K33" s="1176">
        <f t="shared" si="1"/>
        <v>0</v>
      </c>
      <c r="L33" s="640">
        <f t="shared" si="6"/>
        <v>2780</v>
      </c>
      <c r="M33" s="639">
        <v>340.36200000000002</v>
      </c>
      <c r="N33" s="639">
        <f t="shared" si="7"/>
        <v>810</v>
      </c>
      <c r="O33" s="639">
        <f t="shared" si="8"/>
        <v>0</v>
      </c>
      <c r="P33" s="639">
        <f t="shared" si="9"/>
        <v>810</v>
      </c>
      <c r="Q33" s="639"/>
      <c r="R33" s="639">
        <f t="shared" si="2"/>
        <v>1150.3620000000001</v>
      </c>
      <c r="S33" s="1191"/>
      <c r="T33" s="639">
        <f t="shared" si="10"/>
        <v>1064.1646623496763</v>
      </c>
      <c r="U33" s="639">
        <f t="shared" si="3"/>
        <v>0</v>
      </c>
      <c r="V33" s="641">
        <f>IF(L33=0,0,(HLOOKUP(F33,'2012-2013 CE W T&amp;D &amp; ConsCredit'!$C$6:$P$36,D33+1,FALSE)))</f>
        <v>0.772479894449701</v>
      </c>
      <c r="W33" s="641">
        <f t="shared" si="13"/>
        <v>2147.4941065701687</v>
      </c>
      <c r="X33" s="642">
        <f t="shared" si="11"/>
        <v>2.0180092259674365</v>
      </c>
      <c r="Z33" s="1371">
        <f t="shared" si="4"/>
        <v>1150.3620000000001</v>
      </c>
      <c r="AA33" s="1371">
        <f t="shared" si="5"/>
        <v>1064.1646623496763</v>
      </c>
      <c r="AB33" s="1371">
        <f>IF(L33=0,0,(HLOOKUP(F33,'2012-2013 CE W T&amp;D No ConsCredi'!$C$6:$P$36,D33+1,FALSE)))</f>
        <v>0.70225444949972815</v>
      </c>
      <c r="AC33" s="1371">
        <f t="shared" si="14"/>
        <v>1952.2673696092443</v>
      </c>
      <c r="AD33" s="642">
        <f t="shared" si="12"/>
        <v>1.8345538417885787</v>
      </c>
      <c r="AE33" s="1332"/>
      <c r="AF33" s="1332"/>
      <c r="AG33" s="1332"/>
      <c r="AH33" s="1332"/>
      <c r="AI33" s="1332"/>
      <c r="AJ33" s="1332"/>
      <c r="AK33" s="1332"/>
      <c r="AL33" s="1332"/>
      <c r="AM33" s="1332"/>
      <c r="AN33" s="1332"/>
      <c r="AO33" s="1332"/>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c r="BJ33" s="1332"/>
      <c r="BK33" s="1332"/>
      <c r="BL33" s="1332"/>
      <c r="BM33" s="1332"/>
      <c r="BN33" s="1332"/>
      <c r="BO33" s="1332"/>
      <c r="BP33" s="1332"/>
      <c r="BQ33" s="1332"/>
      <c r="BR33" s="1332"/>
      <c r="BS33" s="1332"/>
      <c r="BT33" s="1332"/>
      <c r="BU33" s="1332"/>
      <c r="BV33" s="1332"/>
      <c r="BW33" s="1332"/>
      <c r="BX33" s="1332"/>
      <c r="BY33" s="1332"/>
      <c r="BZ33" s="1332"/>
      <c r="CA33" s="1332"/>
      <c r="CB33" s="1332"/>
      <c r="CC33" s="1332"/>
      <c r="CD33" s="1332"/>
      <c r="CE33" s="1332"/>
      <c r="CF33" s="1332"/>
      <c r="CG33" s="1332"/>
      <c r="CH33" s="1332"/>
      <c r="CI33" s="1332"/>
      <c r="CJ33" s="1332"/>
      <c r="CK33" s="1332"/>
      <c r="CL33" s="1332"/>
      <c r="CM33" s="1332"/>
      <c r="CN33" s="1332"/>
      <c r="CO33" s="1332"/>
      <c r="CP33" s="1332"/>
      <c r="CQ33" s="1332"/>
      <c r="CR33" s="1332"/>
      <c r="CS33" s="1332"/>
      <c r="CT33" s="1332"/>
      <c r="CU33" s="1332"/>
      <c r="CV33" s="1332"/>
      <c r="CW33" s="1332"/>
      <c r="CX33" s="1332"/>
      <c r="CY33" s="1332"/>
      <c r="CZ33" s="1332"/>
      <c r="DA33" s="1332"/>
      <c r="DB33" s="1332"/>
      <c r="DC33" s="1332"/>
      <c r="DD33" s="1332"/>
      <c r="DE33" s="1332"/>
      <c r="DF33" s="1332"/>
      <c r="DG33" s="1332"/>
      <c r="DH33" s="1332"/>
      <c r="DI33" s="1332"/>
      <c r="DJ33" s="1332"/>
      <c r="DK33" s="1332"/>
      <c r="DL33" s="1332"/>
      <c r="DM33" s="1332"/>
      <c r="DN33" s="1332"/>
      <c r="DO33" s="1332"/>
      <c r="DP33" s="1332"/>
      <c r="DQ33" s="1332"/>
      <c r="DR33" s="1332"/>
      <c r="DS33" s="1332"/>
      <c r="DT33" s="1332"/>
      <c r="DU33" s="1332"/>
      <c r="DV33" s="1332"/>
      <c r="DW33" s="1332"/>
      <c r="DX33" s="1332"/>
      <c r="DY33" s="1332"/>
      <c r="DZ33" s="1332"/>
      <c r="EA33" s="1332"/>
      <c r="EB33" s="1332"/>
      <c r="EC33" s="1332"/>
      <c r="ED33" s="1332"/>
      <c r="EE33" s="1332"/>
      <c r="EF33" s="1332"/>
      <c r="EG33" s="1332"/>
      <c r="EH33" s="1332"/>
      <c r="EI33" s="1332"/>
      <c r="EJ33" s="1332"/>
      <c r="EK33" s="1332"/>
      <c r="EL33" s="1332"/>
      <c r="EM33" s="1332"/>
      <c r="EN33" s="1332"/>
      <c r="EO33" s="1332"/>
      <c r="EP33" s="1332"/>
      <c r="EQ33" s="1332"/>
      <c r="ER33" s="1332"/>
      <c r="ES33" s="1332"/>
      <c r="ET33" s="1332"/>
      <c r="EU33" s="1332"/>
      <c r="EV33" s="1332"/>
      <c r="EW33" s="1332"/>
      <c r="EX33" s="1332"/>
      <c r="EY33" s="1332"/>
      <c r="EZ33" s="1332"/>
      <c r="FA33" s="1332"/>
      <c r="FB33" s="1332"/>
      <c r="FC33" s="1332"/>
      <c r="FD33" s="1332"/>
      <c r="FE33" s="1332"/>
      <c r="FF33" s="1332"/>
      <c r="FG33" s="1332"/>
      <c r="FH33" s="1332"/>
      <c r="FI33" s="1332"/>
      <c r="FJ33" s="1332"/>
      <c r="FK33" s="1332"/>
      <c r="FL33" s="1332"/>
      <c r="FM33" s="1332"/>
      <c r="FN33" s="1332"/>
      <c r="FO33" s="1332"/>
      <c r="FP33" s="1332"/>
      <c r="FQ33" s="1332"/>
      <c r="FR33" s="1332"/>
      <c r="FS33" s="1332"/>
      <c r="FT33" s="1332"/>
      <c r="FU33" s="1332"/>
      <c r="FV33" s="1332"/>
      <c r="FW33" s="1332"/>
      <c r="FX33" s="1332"/>
      <c r="FY33" s="1332"/>
      <c r="FZ33" s="1332"/>
      <c r="GA33" s="1332"/>
      <c r="GB33" s="1332"/>
      <c r="GC33" s="1332"/>
      <c r="GD33" s="1332"/>
      <c r="GE33" s="1332"/>
      <c r="GF33" s="1332"/>
      <c r="GG33" s="1332"/>
      <c r="GH33" s="1332"/>
      <c r="GI33" s="1332"/>
      <c r="GJ33" s="1332"/>
      <c r="GK33" s="1332"/>
      <c r="GL33" s="1332"/>
      <c r="GM33" s="1332"/>
      <c r="GN33" s="1332"/>
      <c r="GO33" s="1332"/>
      <c r="GP33" s="1332"/>
      <c r="GQ33" s="1332"/>
      <c r="GR33" s="1332"/>
      <c r="GS33" s="1332"/>
      <c r="GT33" s="1332"/>
      <c r="GU33" s="1332"/>
      <c r="GV33" s="1332"/>
      <c r="GW33" s="1332"/>
      <c r="GX33" s="1332"/>
      <c r="GY33" s="1332"/>
      <c r="GZ33" s="1332"/>
      <c r="HA33" s="1332"/>
      <c r="HB33" s="1332"/>
      <c r="HC33" s="1332"/>
      <c r="HD33" s="1332"/>
      <c r="HE33" s="1332"/>
      <c r="HF33" s="1332"/>
      <c r="HG33" s="1332"/>
      <c r="HH33" s="1332"/>
      <c r="HI33" s="1332"/>
      <c r="HJ33" s="1332"/>
      <c r="HK33" s="1332"/>
      <c r="HL33" s="1332"/>
      <c r="HM33" s="1332"/>
      <c r="HN33" s="1332"/>
      <c r="HO33" s="1332"/>
      <c r="HP33" s="1332"/>
      <c r="HQ33" s="1332"/>
      <c r="HR33" s="1332"/>
      <c r="HS33" s="1332"/>
      <c r="HT33" s="1332"/>
      <c r="HU33" s="1332"/>
      <c r="HV33" s="1332"/>
      <c r="HW33" s="1332"/>
      <c r="HX33" s="1332"/>
      <c r="HY33" s="1332"/>
      <c r="HZ33" s="1332"/>
      <c r="IA33" s="1332"/>
      <c r="IB33" s="1332"/>
      <c r="IC33" s="1332"/>
      <c r="ID33" s="1332"/>
      <c r="IE33" s="1332"/>
      <c r="IF33" s="1332"/>
      <c r="IG33" s="1332"/>
      <c r="IH33" s="1332"/>
      <c r="II33" s="1332"/>
      <c r="IJ33" s="1332"/>
      <c r="IK33" s="1332"/>
      <c r="IL33" s="1332"/>
      <c r="IM33" s="1332"/>
      <c r="IN33" s="1332"/>
      <c r="IO33" s="1332"/>
      <c r="IP33" s="1332"/>
      <c r="IQ33" s="1332"/>
      <c r="IR33" s="1332"/>
      <c r="IS33" s="1332"/>
      <c r="IT33" s="1332"/>
      <c r="IU33" s="1332"/>
      <c r="IV33" s="1332"/>
      <c r="IW33" s="1332"/>
      <c r="IX33" s="1332"/>
      <c r="IY33" s="1332"/>
      <c r="IZ33" s="1332"/>
      <c r="JA33" s="1332"/>
      <c r="JB33" s="1332"/>
      <c r="JC33" s="1332"/>
      <c r="JD33" s="1332"/>
      <c r="JE33" s="1332"/>
      <c r="JF33" s="1332"/>
      <c r="JG33" s="1332"/>
      <c r="JH33" s="1332"/>
      <c r="JI33" s="1332"/>
      <c r="JJ33" s="1332"/>
      <c r="JK33" s="1332"/>
      <c r="JL33" s="1332"/>
      <c r="JM33" s="1332"/>
      <c r="JN33" s="1332"/>
      <c r="JO33" s="1332"/>
      <c r="JP33" s="1332"/>
      <c r="JQ33" s="1332"/>
      <c r="JR33" s="1332"/>
      <c r="JS33" s="1332"/>
      <c r="JT33" s="1332"/>
      <c r="JU33" s="1332"/>
      <c r="JV33" s="1332"/>
      <c r="JW33" s="1332"/>
      <c r="JX33" s="1332"/>
      <c r="JY33" s="1332"/>
      <c r="JZ33" s="1332"/>
      <c r="KA33" s="1332"/>
      <c r="KB33" s="1332"/>
      <c r="KC33" s="1332"/>
      <c r="KD33" s="1332"/>
      <c r="KE33" s="1332"/>
      <c r="KF33" s="1332"/>
      <c r="KG33" s="1332"/>
      <c r="KH33" s="1332"/>
      <c r="KI33" s="1332"/>
      <c r="KJ33" s="1332"/>
      <c r="KK33" s="1332"/>
      <c r="KL33" s="1332"/>
      <c r="KM33" s="1332"/>
      <c r="KN33" s="1332"/>
      <c r="KO33" s="1332"/>
      <c r="KP33" s="1332"/>
      <c r="KQ33" s="1332"/>
      <c r="KR33" s="1332"/>
      <c r="KS33" s="1332"/>
      <c r="KT33" s="1332"/>
      <c r="KU33" s="1332"/>
      <c r="KV33" s="1332"/>
      <c r="KW33" s="1332"/>
      <c r="KX33" s="1332"/>
      <c r="KY33" s="1332"/>
      <c r="KZ33" s="1332"/>
      <c r="LA33" s="1332"/>
      <c r="LB33" s="1332"/>
      <c r="LC33" s="1332"/>
      <c r="LD33" s="1332"/>
      <c r="LE33" s="1332"/>
      <c r="LF33" s="1332"/>
      <c r="LG33" s="1332"/>
      <c r="LH33" s="1332"/>
      <c r="LI33" s="1332"/>
      <c r="LJ33" s="1332"/>
      <c r="LK33" s="1332"/>
      <c r="LL33" s="1332"/>
      <c r="LM33" s="1332"/>
      <c r="LN33" s="1332"/>
      <c r="LO33" s="1332"/>
      <c r="LP33" s="1332"/>
      <c r="LQ33" s="1332"/>
      <c r="LR33" s="1332"/>
      <c r="LS33" s="1332"/>
      <c r="LT33" s="1332"/>
      <c r="LU33" s="1332"/>
      <c r="LV33" s="1332"/>
      <c r="LW33" s="1332"/>
      <c r="LX33" s="1332"/>
      <c r="LY33" s="1332"/>
      <c r="LZ33" s="1332"/>
      <c r="MA33" s="1332"/>
      <c r="MB33" s="1332"/>
      <c r="MC33" s="1332"/>
      <c r="MD33" s="1332"/>
      <c r="ME33" s="1332"/>
      <c r="MF33" s="1332"/>
      <c r="MG33" s="1332"/>
      <c r="MH33" s="1332"/>
      <c r="MI33" s="1332"/>
      <c r="MJ33" s="1332"/>
      <c r="MK33" s="1332"/>
      <c r="ML33" s="1332"/>
      <c r="MM33" s="1332"/>
      <c r="MN33" s="1332"/>
      <c r="MO33" s="1332"/>
      <c r="MP33" s="1332"/>
      <c r="MQ33" s="1332"/>
      <c r="MR33" s="1332"/>
      <c r="MS33" s="1332"/>
      <c r="MT33" s="1332"/>
      <c r="MU33" s="1332"/>
      <c r="MV33" s="1332"/>
      <c r="MW33" s="1332"/>
      <c r="MX33" s="1332"/>
      <c r="MY33" s="1332"/>
      <c r="MZ33" s="1332"/>
      <c r="NA33" s="1332"/>
      <c r="NB33" s="1332"/>
      <c r="NC33" s="1332"/>
      <c r="ND33" s="1332"/>
      <c r="NE33" s="1332"/>
      <c r="NF33" s="1332"/>
      <c r="NG33" s="1332"/>
      <c r="NH33" s="1332"/>
      <c r="NI33" s="1332"/>
      <c r="NJ33" s="1332"/>
      <c r="NK33" s="1332"/>
      <c r="NL33" s="1332"/>
      <c r="NM33" s="1332"/>
      <c r="NN33" s="1332"/>
      <c r="NO33" s="1332"/>
      <c r="NP33" s="1332"/>
      <c r="NQ33" s="1332"/>
      <c r="NR33" s="1332"/>
      <c r="NS33" s="1332"/>
      <c r="NT33" s="1332"/>
      <c r="NU33" s="1332"/>
      <c r="NV33" s="1332"/>
      <c r="NW33" s="1332"/>
      <c r="NX33" s="1332"/>
      <c r="NY33" s="1332"/>
      <c r="NZ33" s="1332"/>
      <c r="OA33" s="1332"/>
      <c r="OB33" s="1332"/>
      <c r="OC33" s="1332"/>
      <c r="OD33" s="1332"/>
      <c r="OE33" s="1332"/>
      <c r="OF33" s="1332"/>
      <c r="OG33" s="1332"/>
      <c r="OH33" s="1332"/>
      <c r="OI33" s="1332"/>
      <c r="OJ33" s="1332"/>
      <c r="OK33" s="1332"/>
      <c r="OL33" s="1332"/>
      <c r="OM33" s="1332"/>
      <c r="ON33" s="1332"/>
      <c r="OO33" s="1332"/>
      <c r="OP33" s="1332"/>
      <c r="OQ33" s="1332"/>
      <c r="OR33" s="1332"/>
      <c r="OS33" s="1332"/>
      <c r="OT33" s="1332"/>
      <c r="OU33" s="1332"/>
      <c r="OV33" s="1332"/>
      <c r="OW33" s="1332"/>
      <c r="OX33" s="1332"/>
      <c r="OY33" s="1332"/>
      <c r="OZ33" s="1332"/>
      <c r="PA33" s="1332"/>
      <c r="PB33" s="1332"/>
      <c r="PC33" s="1332"/>
      <c r="PD33" s="1332"/>
      <c r="PE33" s="1332"/>
      <c r="PF33" s="1332"/>
      <c r="PG33" s="1332"/>
      <c r="PH33" s="1332"/>
      <c r="PI33" s="1332"/>
      <c r="PJ33" s="1332"/>
      <c r="PK33" s="1332"/>
      <c r="PL33" s="1332"/>
      <c r="PM33" s="1332"/>
      <c r="PN33" s="1332"/>
      <c r="PO33" s="1332"/>
      <c r="PP33" s="1332"/>
      <c r="PQ33" s="1332"/>
      <c r="PR33" s="1332"/>
      <c r="PS33" s="1332"/>
      <c r="PT33" s="1332"/>
      <c r="PU33" s="1332"/>
      <c r="PV33" s="1332"/>
      <c r="PW33" s="1332"/>
      <c r="PX33" s="1332"/>
      <c r="PY33" s="1332"/>
      <c r="PZ33" s="1332"/>
      <c r="QA33" s="1332"/>
      <c r="QB33" s="1332"/>
      <c r="QC33" s="1332"/>
      <c r="QD33" s="1332"/>
      <c r="QE33" s="1332"/>
      <c r="QF33" s="1332"/>
      <c r="QG33" s="1332"/>
      <c r="QH33" s="1332"/>
      <c r="QI33" s="1332"/>
      <c r="QJ33" s="1332"/>
      <c r="QK33" s="1332"/>
      <c r="QL33" s="1332"/>
      <c r="QM33" s="1332"/>
      <c r="QN33" s="1332"/>
      <c r="QO33" s="1332"/>
      <c r="QP33" s="1332"/>
      <c r="QQ33" s="1332"/>
      <c r="QR33" s="1332"/>
      <c r="QS33" s="1332"/>
      <c r="QT33" s="1332"/>
      <c r="QU33" s="1332"/>
      <c r="QV33" s="1332"/>
      <c r="QW33" s="1332"/>
      <c r="QX33" s="1332"/>
      <c r="QY33" s="1332"/>
      <c r="QZ33" s="1332"/>
      <c r="RA33" s="1332"/>
      <c r="RB33" s="1332"/>
      <c r="RC33" s="1332"/>
      <c r="RD33" s="1332"/>
      <c r="RE33" s="1332"/>
      <c r="RF33" s="1332"/>
      <c r="RG33" s="1332"/>
      <c r="RH33" s="1332"/>
      <c r="RI33" s="1332"/>
      <c r="RJ33" s="1332"/>
      <c r="RK33" s="1332"/>
      <c r="RL33" s="1332"/>
      <c r="RM33" s="1332"/>
      <c r="RN33" s="1332"/>
      <c r="RO33" s="1332"/>
      <c r="RP33" s="1332"/>
      <c r="RQ33" s="1332"/>
      <c r="RR33" s="1332"/>
      <c r="RS33" s="1332"/>
      <c r="RT33" s="1332"/>
      <c r="RU33" s="1332"/>
      <c r="RV33" s="1332"/>
      <c r="RW33" s="1332"/>
      <c r="RX33" s="1332"/>
      <c r="RY33" s="1332"/>
      <c r="RZ33" s="1332"/>
      <c r="SA33" s="1332"/>
      <c r="SB33" s="1332"/>
      <c r="SC33" s="1332"/>
      <c r="SD33" s="1332"/>
      <c r="SE33" s="1332"/>
      <c r="SF33" s="1332"/>
      <c r="SG33" s="1332"/>
      <c r="SH33" s="1332"/>
      <c r="SI33" s="1332"/>
      <c r="SJ33" s="1332"/>
      <c r="SK33" s="1332"/>
      <c r="SL33" s="1332"/>
      <c r="SM33" s="1332"/>
      <c r="SN33" s="1332"/>
      <c r="SO33" s="1332"/>
      <c r="SP33" s="1332"/>
      <c r="SQ33" s="1332"/>
      <c r="SR33" s="1332"/>
      <c r="SS33" s="1332"/>
      <c r="ST33" s="1332"/>
      <c r="SU33" s="1332"/>
      <c r="SV33" s="1332"/>
      <c r="SW33" s="1332"/>
      <c r="SX33" s="1332"/>
      <c r="SY33" s="1332"/>
      <c r="SZ33" s="1332"/>
      <c r="TA33" s="1332"/>
      <c r="TB33" s="1332"/>
      <c r="TC33" s="1332"/>
      <c r="TD33" s="1332"/>
      <c r="TE33" s="1332"/>
      <c r="TF33" s="1332"/>
      <c r="TG33" s="1332"/>
      <c r="TH33" s="1332"/>
      <c r="TI33" s="1332"/>
      <c r="TJ33" s="1332"/>
      <c r="TK33" s="1332"/>
      <c r="TL33" s="1332"/>
      <c r="TM33" s="1332"/>
      <c r="TN33" s="1332"/>
      <c r="TO33" s="1332"/>
      <c r="TP33" s="1332"/>
      <c r="TQ33" s="1332"/>
      <c r="TR33" s="1332"/>
      <c r="TS33" s="1332"/>
      <c r="TT33" s="1332"/>
      <c r="TU33" s="1332"/>
      <c r="TV33" s="1332"/>
      <c r="TW33" s="1332"/>
      <c r="TX33" s="1332"/>
      <c r="TY33" s="1332"/>
      <c r="TZ33" s="1332"/>
      <c r="UA33" s="1332"/>
      <c r="UB33" s="1332"/>
      <c r="UC33" s="1332"/>
      <c r="UD33" s="1332"/>
      <c r="UE33" s="1332"/>
      <c r="UF33" s="1332"/>
      <c r="UG33" s="1332"/>
      <c r="UH33" s="1332"/>
      <c r="UI33" s="1332"/>
      <c r="UJ33" s="1332"/>
      <c r="UK33" s="1332"/>
      <c r="UL33" s="1332"/>
      <c r="UM33" s="1332"/>
      <c r="UN33" s="1332"/>
      <c r="UO33" s="1332"/>
      <c r="UP33" s="1332"/>
      <c r="UQ33" s="1332"/>
      <c r="UR33" s="1332"/>
      <c r="US33" s="1332"/>
      <c r="UT33" s="1332"/>
      <c r="UU33" s="1332"/>
      <c r="UV33" s="1332"/>
      <c r="UW33" s="1332"/>
      <c r="UX33" s="1332"/>
      <c r="UY33" s="1332"/>
      <c r="UZ33" s="1332"/>
      <c r="VA33" s="1332"/>
      <c r="VB33" s="1332"/>
      <c r="VC33" s="1332"/>
      <c r="VD33" s="1332"/>
      <c r="VE33" s="1332"/>
      <c r="VF33" s="1332"/>
      <c r="VG33" s="1332"/>
      <c r="VH33" s="1332"/>
      <c r="VI33" s="1332"/>
      <c r="VJ33" s="1332"/>
      <c r="VK33" s="1332"/>
      <c r="VL33" s="1332"/>
      <c r="VM33" s="1332"/>
      <c r="VN33" s="1332"/>
      <c r="VO33" s="1332"/>
      <c r="VP33" s="1332"/>
      <c r="VQ33" s="1332"/>
      <c r="VR33" s="1332"/>
      <c r="VS33" s="1332"/>
      <c r="VT33" s="1332"/>
      <c r="VU33" s="1332"/>
      <c r="VV33" s="1332"/>
      <c r="VW33" s="1332"/>
      <c r="VX33" s="1332"/>
      <c r="VY33" s="1332"/>
      <c r="VZ33" s="1332"/>
      <c r="WA33" s="1332"/>
      <c r="WB33" s="1332"/>
      <c r="WC33" s="1332"/>
      <c r="WD33" s="1332"/>
      <c r="WE33" s="1332"/>
      <c r="WF33" s="1332"/>
      <c r="WG33" s="1332"/>
      <c r="WH33" s="1332"/>
      <c r="WI33" s="1332"/>
      <c r="WJ33" s="1332"/>
      <c r="WK33" s="1332"/>
      <c r="WL33" s="1332"/>
      <c r="WM33" s="1332"/>
      <c r="WN33" s="1332"/>
      <c r="WO33" s="1332"/>
      <c r="WP33" s="1332"/>
      <c r="WQ33" s="1332"/>
      <c r="WR33" s="1332"/>
      <c r="WS33" s="1332"/>
      <c r="WT33" s="1332"/>
      <c r="WU33" s="1332"/>
      <c r="WV33" s="1332"/>
      <c r="WW33" s="1332"/>
      <c r="WX33" s="1332"/>
      <c r="WY33" s="1332"/>
      <c r="WZ33" s="1332"/>
      <c r="XA33" s="1332"/>
      <c r="XB33" s="1332"/>
      <c r="XC33" s="1332"/>
      <c r="XD33" s="1332"/>
      <c r="XE33" s="1332"/>
      <c r="XF33" s="1332"/>
      <c r="XG33" s="1332"/>
      <c r="XH33" s="1332"/>
      <c r="XI33" s="1332"/>
      <c r="XJ33" s="1332"/>
      <c r="XK33" s="1332"/>
      <c r="XL33" s="1332"/>
      <c r="XM33" s="1332"/>
      <c r="XN33" s="1332"/>
      <c r="XO33" s="1332"/>
      <c r="XP33" s="1332"/>
      <c r="XQ33" s="1332"/>
      <c r="XR33" s="1332"/>
      <c r="XS33" s="1332"/>
      <c r="XT33" s="1332"/>
      <c r="XU33" s="1332"/>
      <c r="XV33" s="1332"/>
      <c r="XW33" s="1332"/>
      <c r="XX33" s="1332"/>
      <c r="XY33" s="1332"/>
      <c r="XZ33" s="1332"/>
      <c r="YA33" s="1332"/>
      <c r="YB33" s="1332"/>
      <c r="YC33" s="1332"/>
      <c r="YD33" s="1332"/>
      <c r="YE33" s="1332"/>
      <c r="YF33" s="1332"/>
      <c r="YG33" s="1332"/>
      <c r="YH33" s="1332"/>
      <c r="YI33" s="1332"/>
      <c r="YJ33" s="1332"/>
      <c r="YK33" s="1332"/>
      <c r="YL33" s="1332"/>
      <c r="YM33" s="1332"/>
      <c r="YN33" s="1332"/>
      <c r="YO33" s="1332"/>
      <c r="YP33" s="1332"/>
      <c r="YQ33" s="1332"/>
      <c r="YR33" s="1332"/>
      <c r="YS33" s="1332"/>
      <c r="YT33" s="1332"/>
      <c r="YU33" s="1332"/>
      <c r="YV33" s="1332"/>
      <c r="YW33" s="1332"/>
      <c r="YX33" s="1332"/>
      <c r="YY33" s="1332"/>
      <c r="YZ33" s="1332"/>
      <c r="ZA33" s="1332"/>
      <c r="ZB33" s="1332"/>
      <c r="ZC33" s="1332"/>
      <c r="ZD33" s="1332"/>
      <c r="ZE33" s="1332"/>
      <c r="ZF33" s="1332"/>
      <c r="ZG33" s="1332"/>
      <c r="ZH33" s="1332"/>
      <c r="ZI33" s="1332"/>
      <c r="ZJ33" s="1332"/>
      <c r="ZK33" s="1332"/>
      <c r="ZL33" s="1332"/>
      <c r="ZM33" s="1332"/>
      <c r="ZN33" s="1332"/>
      <c r="ZO33" s="1332"/>
      <c r="ZP33" s="1332"/>
      <c r="ZQ33" s="1332"/>
      <c r="ZR33" s="1332"/>
      <c r="ZS33" s="1332"/>
      <c r="ZT33" s="1332"/>
      <c r="ZU33" s="1332"/>
      <c r="ZV33" s="1332"/>
      <c r="ZW33" s="1332"/>
      <c r="ZX33" s="1332"/>
      <c r="ZY33" s="645"/>
    </row>
    <row r="34" spans="1:701" s="643" customFormat="1">
      <c r="A34" s="645"/>
      <c r="B34" s="635" t="s">
        <v>56</v>
      </c>
      <c r="C34" s="1186" t="s">
        <v>469</v>
      </c>
      <c r="D34" s="1187">
        <v>10</v>
      </c>
      <c r="E34" s="604">
        <f t="shared" si="0"/>
        <v>2.3143474590779249E-2</v>
      </c>
      <c r="F34" s="1181" t="s">
        <v>32</v>
      </c>
      <c r="G34" s="1188">
        <v>20</v>
      </c>
      <c r="H34" s="1193">
        <v>139</v>
      </c>
      <c r="I34" s="1189">
        <v>40.5</v>
      </c>
      <c r="J34" s="1190">
        <v>40.5</v>
      </c>
      <c r="K34" s="1176">
        <f t="shared" si="1"/>
        <v>0</v>
      </c>
      <c r="L34" s="640">
        <f t="shared" si="6"/>
        <v>2780</v>
      </c>
      <c r="M34" s="639">
        <v>340.36200000000002</v>
      </c>
      <c r="N34" s="639">
        <f t="shared" si="7"/>
        <v>810</v>
      </c>
      <c r="O34" s="639">
        <f t="shared" si="8"/>
        <v>0</v>
      </c>
      <c r="P34" s="639">
        <f t="shared" si="9"/>
        <v>810</v>
      </c>
      <c r="Q34" s="639"/>
      <c r="R34" s="639">
        <f t="shared" si="2"/>
        <v>1150.3620000000001</v>
      </c>
      <c r="S34" s="1191"/>
      <c r="T34" s="639">
        <f t="shared" si="10"/>
        <v>1064.1646623496763</v>
      </c>
      <c r="U34" s="639">
        <f t="shared" si="3"/>
        <v>0</v>
      </c>
      <c r="V34" s="641">
        <f>IF(L34=0,0,(HLOOKUP(F34,'2012-2013 CE W T&amp;D &amp; ConsCredit'!$C$6:$P$36,D34+1,FALSE)))</f>
        <v>0.772479894449701</v>
      </c>
      <c r="W34" s="641">
        <f t="shared" si="13"/>
        <v>2147.4941065701687</v>
      </c>
      <c r="X34" s="642">
        <f t="shared" si="11"/>
        <v>2.0180092259674365</v>
      </c>
      <c r="Z34" s="1371">
        <f t="shared" si="4"/>
        <v>1150.3620000000001</v>
      </c>
      <c r="AA34" s="1371">
        <f t="shared" si="5"/>
        <v>1064.1646623496763</v>
      </c>
      <c r="AB34" s="1371">
        <f>IF(L34=0,0,(HLOOKUP(F34,'2012-2013 CE W T&amp;D No ConsCredi'!$C$6:$P$36,D34+1,FALSE)))</f>
        <v>0.70225444949972815</v>
      </c>
      <c r="AC34" s="1371">
        <f t="shared" si="14"/>
        <v>1952.2673696092443</v>
      </c>
      <c r="AD34" s="642">
        <f t="shared" si="12"/>
        <v>1.8345538417885787</v>
      </c>
      <c r="AE34" s="1332"/>
      <c r="AF34" s="1332"/>
      <c r="AG34" s="1332"/>
      <c r="AH34" s="1332"/>
      <c r="AI34" s="1332"/>
      <c r="AJ34" s="1332"/>
      <c r="AK34" s="1332"/>
      <c r="AL34" s="1332"/>
      <c r="AM34" s="1332"/>
      <c r="AN34" s="1332"/>
      <c r="AO34" s="1332"/>
      <c r="AP34" s="1332"/>
      <c r="AQ34" s="1332"/>
      <c r="AR34" s="1332"/>
      <c r="AS34" s="1332"/>
      <c r="AT34" s="1332"/>
      <c r="AU34" s="1332"/>
      <c r="AV34" s="1332"/>
      <c r="AW34" s="1332"/>
      <c r="AX34" s="1332"/>
      <c r="AY34" s="1332"/>
      <c r="AZ34" s="1332"/>
      <c r="BA34" s="1332"/>
      <c r="BB34" s="1332"/>
      <c r="BC34" s="1332"/>
      <c r="BD34" s="1332"/>
      <c r="BE34" s="1332"/>
      <c r="BF34" s="1332"/>
      <c r="BG34" s="1332"/>
      <c r="BH34" s="1332"/>
      <c r="BI34" s="1332"/>
      <c r="BJ34" s="1332"/>
      <c r="BK34" s="1332"/>
      <c r="BL34" s="1332"/>
      <c r="BM34" s="1332"/>
      <c r="BN34" s="1332"/>
      <c r="BO34" s="1332"/>
      <c r="BP34" s="1332"/>
      <c r="BQ34" s="1332"/>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1332"/>
      <c r="CN34" s="1332"/>
      <c r="CO34" s="1332"/>
      <c r="CP34" s="1332"/>
      <c r="CQ34" s="1332"/>
      <c r="CR34" s="1332"/>
      <c r="CS34" s="1332"/>
      <c r="CT34" s="1332"/>
      <c r="CU34" s="1332"/>
      <c r="CV34" s="1332"/>
      <c r="CW34" s="1332"/>
      <c r="CX34" s="1332"/>
      <c r="CY34" s="1332"/>
      <c r="CZ34" s="1332"/>
      <c r="DA34" s="1332"/>
      <c r="DB34" s="1332"/>
      <c r="DC34" s="1332"/>
      <c r="DD34" s="1332"/>
      <c r="DE34" s="1332"/>
      <c r="DF34" s="1332"/>
      <c r="DG34" s="1332"/>
      <c r="DH34" s="1332"/>
      <c r="DI34" s="1332"/>
      <c r="DJ34" s="1332"/>
      <c r="DK34" s="1332"/>
      <c r="DL34" s="1332"/>
      <c r="DM34" s="1332"/>
      <c r="DN34" s="1332"/>
      <c r="DO34" s="1332"/>
      <c r="DP34" s="1332"/>
      <c r="DQ34" s="1332"/>
      <c r="DR34" s="1332"/>
      <c r="DS34" s="1332"/>
      <c r="DT34" s="1332"/>
      <c r="DU34" s="1332"/>
      <c r="DV34" s="1332"/>
      <c r="DW34" s="1332"/>
      <c r="DX34" s="1332"/>
      <c r="DY34" s="1332"/>
      <c r="DZ34" s="1332"/>
      <c r="EA34" s="1332"/>
      <c r="EB34" s="1332"/>
      <c r="EC34" s="1332"/>
      <c r="ED34" s="1332"/>
      <c r="EE34" s="1332"/>
      <c r="EF34" s="1332"/>
      <c r="EG34" s="1332"/>
      <c r="EH34" s="1332"/>
      <c r="EI34" s="1332"/>
      <c r="EJ34" s="1332"/>
      <c r="EK34" s="1332"/>
      <c r="EL34" s="1332"/>
      <c r="EM34" s="1332"/>
      <c r="EN34" s="1332"/>
      <c r="EO34" s="1332"/>
      <c r="EP34" s="1332"/>
      <c r="EQ34" s="1332"/>
      <c r="ER34" s="1332"/>
      <c r="ES34" s="1332"/>
      <c r="ET34" s="1332"/>
      <c r="EU34" s="1332"/>
      <c r="EV34" s="1332"/>
      <c r="EW34" s="1332"/>
      <c r="EX34" s="1332"/>
      <c r="EY34" s="1332"/>
      <c r="EZ34" s="1332"/>
      <c r="FA34" s="1332"/>
      <c r="FB34" s="1332"/>
      <c r="FC34" s="1332"/>
      <c r="FD34" s="1332"/>
      <c r="FE34" s="1332"/>
      <c r="FF34" s="1332"/>
      <c r="FG34" s="1332"/>
      <c r="FH34" s="1332"/>
      <c r="FI34" s="1332"/>
      <c r="FJ34" s="1332"/>
      <c r="FK34" s="1332"/>
      <c r="FL34" s="1332"/>
      <c r="FM34" s="1332"/>
      <c r="FN34" s="1332"/>
      <c r="FO34" s="1332"/>
      <c r="FP34" s="1332"/>
      <c r="FQ34" s="1332"/>
      <c r="FR34" s="1332"/>
      <c r="FS34" s="1332"/>
      <c r="FT34" s="1332"/>
      <c r="FU34" s="1332"/>
      <c r="FV34" s="1332"/>
      <c r="FW34" s="1332"/>
      <c r="FX34" s="1332"/>
      <c r="FY34" s="1332"/>
      <c r="FZ34" s="1332"/>
      <c r="GA34" s="1332"/>
      <c r="GB34" s="1332"/>
      <c r="GC34" s="1332"/>
      <c r="GD34" s="1332"/>
      <c r="GE34" s="1332"/>
      <c r="GF34" s="1332"/>
      <c r="GG34" s="1332"/>
      <c r="GH34" s="1332"/>
      <c r="GI34" s="1332"/>
      <c r="GJ34" s="1332"/>
      <c r="GK34" s="1332"/>
      <c r="GL34" s="1332"/>
      <c r="GM34" s="1332"/>
      <c r="GN34" s="1332"/>
      <c r="GO34" s="1332"/>
      <c r="GP34" s="1332"/>
      <c r="GQ34" s="1332"/>
      <c r="GR34" s="1332"/>
      <c r="GS34" s="1332"/>
      <c r="GT34" s="1332"/>
      <c r="GU34" s="1332"/>
      <c r="GV34" s="1332"/>
      <c r="GW34" s="1332"/>
      <c r="GX34" s="1332"/>
      <c r="GY34" s="1332"/>
      <c r="GZ34" s="1332"/>
      <c r="HA34" s="1332"/>
      <c r="HB34" s="1332"/>
      <c r="HC34" s="1332"/>
      <c r="HD34" s="1332"/>
      <c r="HE34" s="1332"/>
      <c r="HF34" s="1332"/>
      <c r="HG34" s="1332"/>
      <c r="HH34" s="1332"/>
      <c r="HI34" s="1332"/>
      <c r="HJ34" s="1332"/>
      <c r="HK34" s="1332"/>
      <c r="HL34" s="1332"/>
      <c r="HM34" s="1332"/>
      <c r="HN34" s="1332"/>
      <c r="HO34" s="1332"/>
      <c r="HP34" s="1332"/>
      <c r="HQ34" s="1332"/>
      <c r="HR34" s="1332"/>
      <c r="HS34" s="1332"/>
      <c r="HT34" s="1332"/>
      <c r="HU34" s="1332"/>
      <c r="HV34" s="1332"/>
      <c r="HW34" s="1332"/>
      <c r="HX34" s="1332"/>
      <c r="HY34" s="1332"/>
      <c r="HZ34" s="1332"/>
      <c r="IA34" s="1332"/>
      <c r="IB34" s="1332"/>
      <c r="IC34" s="1332"/>
      <c r="ID34" s="1332"/>
      <c r="IE34" s="1332"/>
      <c r="IF34" s="1332"/>
      <c r="IG34" s="1332"/>
      <c r="IH34" s="1332"/>
      <c r="II34" s="1332"/>
      <c r="IJ34" s="1332"/>
      <c r="IK34" s="1332"/>
      <c r="IL34" s="1332"/>
      <c r="IM34" s="1332"/>
      <c r="IN34" s="1332"/>
      <c r="IO34" s="1332"/>
      <c r="IP34" s="1332"/>
      <c r="IQ34" s="1332"/>
      <c r="IR34" s="1332"/>
      <c r="IS34" s="1332"/>
      <c r="IT34" s="1332"/>
      <c r="IU34" s="1332"/>
      <c r="IV34" s="1332"/>
      <c r="IW34" s="1332"/>
      <c r="IX34" s="1332"/>
      <c r="IY34" s="1332"/>
      <c r="IZ34" s="1332"/>
      <c r="JA34" s="1332"/>
      <c r="JB34" s="1332"/>
      <c r="JC34" s="1332"/>
      <c r="JD34" s="1332"/>
      <c r="JE34" s="1332"/>
      <c r="JF34" s="1332"/>
      <c r="JG34" s="1332"/>
      <c r="JH34" s="1332"/>
      <c r="JI34" s="1332"/>
      <c r="JJ34" s="1332"/>
      <c r="JK34" s="1332"/>
      <c r="JL34" s="1332"/>
      <c r="JM34" s="1332"/>
      <c r="JN34" s="1332"/>
      <c r="JO34" s="1332"/>
      <c r="JP34" s="1332"/>
      <c r="JQ34" s="1332"/>
      <c r="JR34" s="1332"/>
      <c r="JS34" s="1332"/>
      <c r="JT34" s="1332"/>
      <c r="JU34" s="1332"/>
      <c r="JV34" s="1332"/>
      <c r="JW34" s="1332"/>
      <c r="JX34" s="1332"/>
      <c r="JY34" s="1332"/>
      <c r="JZ34" s="1332"/>
      <c r="KA34" s="1332"/>
      <c r="KB34" s="1332"/>
      <c r="KC34" s="1332"/>
      <c r="KD34" s="1332"/>
      <c r="KE34" s="1332"/>
      <c r="KF34" s="1332"/>
      <c r="KG34" s="1332"/>
      <c r="KH34" s="1332"/>
      <c r="KI34" s="1332"/>
      <c r="KJ34" s="1332"/>
      <c r="KK34" s="1332"/>
      <c r="KL34" s="1332"/>
      <c r="KM34" s="1332"/>
      <c r="KN34" s="1332"/>
      <c r="KO34" s="1332"/>
      <c r="KP34" s="1332"/>
      <c r="KQ34" s="1332"/>
      <c r="KR34" s="1332"/>
      <c r="KS34" s="1332"/>
      <c r="KT34" s="1332"/>
      <c r="KU34" s="1332"/>
      <c r="KV34" s="1332"/>
      <c r="KW34" s="1332"/>
      <c r="KX34" s="1332"/>
      <c r="KY34" s="1332"/>
      <c r="KZ34" s="1332"/>
      <c r="LA34" s="1332"/>
      <c r="LB34" s="1332"/>
      <c r="LC34" s="1332"/>
      <c r="LD34" s="1332"/>
      <c r="LE34" s="1332"/>
      <c r="LF34" s="1332"/>
      <c r="LG34" s="1332"/>
      <c r="LH34" s="1332"/>
      <c r="LI34" s="1332"/>
      <c r="LJ34" s="1332"/>
      <c r="LK34" s="1332"/>
      <c r="LL34" s="1332"/>
      <c r="LM34" s="1332"/>
      <c r="LN34" s="1332"/>
      <c r="LO34" s="1332"/>
      <c r="LP34" s="1332"/>
      <c r="LQ34" s="1332"/>
      <c r="LR34" s="1332"/>
      <c r="LS34" s="1332"/>
      <c r="LT34" s="1332"/>
      <c r="LU34" s="1332"/>
      <c r="LV34" s="1332"/>
      <c r="LW34" s="1332"/>
      <c r="LX34" s="1332"/>
      <c r="LY34" s="1332"/>
      <c r="LZ34" s="1332"/>
      <c r="MA34" s="1332"/>
      <c r="MB34" s="1332"/>
      <c r="MC34" s="1332"/>
      <c r="MD34" s="1332"/>
      <c r="ME34" s="1332"/>
      <c r="MF34" s="1332"/>
      <c r="MG34" s="1332"/>
      <c r="MH34" s="1332"/>
      <c r="MI34" s="1332"/>
      <c r="MJ34" s="1332"/>
      <c r="MK34" s="1332"/>
      <c r="ML34" s="1332"/>
      <c r="MM34" s="1332"/>
      <c r="MN34" s="1332"/>
      <c r="MO34" s="1332"/>
      <c r="MP34" s="1332"/>
      <c r="MQ34" s="1332"/>
      <c r="MR34" s="1332"/>
      <c r="MS34" s="1332"/>
      <c r="MT34" s="1332"/>
      <c r="MU34" s="1332"/>
      <c r="MV34" s="1332"/>
      <c r="MW34" s="1332"/>
      <c r="MX34" s="1332"/>
      <c r="MY34" s="1332"/>
      <c r="MZ34" s="1332"/>
      <c r="NA34" s="1332"/>
      <c r="NB34" s="1332"/>
      <c r="NC34" s="1332"/>
      <c r="ND34" s="1332"/>
      <c r="NE34" s="1332"/>
      <c r="NF34" s="1332"/>
      <c r="NG34" s="1332"/>
      <c r="NH34" s="1332"/>
      <c r="NI34" s="1332"/>
      <c r="NJ34" s="1332"/>
      <c r="NK34" s="1332"/>
      <c r="NL34" s="1332"/>
      <c r="NM34" s="1332"/>
      <c r="NN34" s="1332"/>
      <c r="NO34" s="1332"/>
      <c r="NP34" s="1332"/>
      <c r="NQ34" s="1332"/>
      <c r="NR34" s="1332"/>
      <c r="NS34" s="1332"/>
      <c r="NT34" s="1332"/>
      <c r="NU34" s="1332"/>
      <c r="NV34" s="1332"/>
      <c r="NW34" s="1332"/>
      <c r="NX34" s="1332"/>
      <c r="NY34" s="1332"/>
      <c r="NZ34" s="1332"/>
      <c r="OA34" s="1332"/>
      <c r="OB34" s="1332"/>
      <c r="OC34" s="1332"/>
      <c r="OD34" s="1332"/>
      <c r="OE34" s="1332"/>
      <c r="OF34" s="1332"/>
      <c r="OG34" s="1332"/>
      <c r="OH34" s="1332"/>
      <c r="OI34" s="1332"/>
      <c r="OJ34" s="1332"/>
      <c r="OK34" s="1332"/>
      <c r="OL34" s="1332"/>
      <c r="OM34" s="1332"/>
      <c r="ON34" s="1332"/>
      <c r="OO34" s="1332"/>
      <c r="OP34" s="1332"/>
      <c r="OQ34" s="1332"/>
      <c r="OR34" s="1332"/>
      <c r="OS34" s="1332"/>
      <c r="OT34" s="1332"/>
      <c r="OU34" s="1332"/>
      <c r="OV34" s="1332"/>
      <c r="OW34" s="1332"/>
      <c r="OX34" s="1332"/>
      <c r="OY34" s="1332"/>
      <c r="OZ34" s="1332"/>
      <c r="PA34" s="1332"/>
      <c r="PB34" s="1332"/>
      <c r="PC34" s="1332"/>
      <c r="PD34" s="1332"/>
      <c r="PE34" s="1332"/>
      <c r="PF34" s="1332"/>
      <c r="PG34" s="1332"/>
      <c r="PH34" s="1332"/>
      <c r="PI34" s="1332"/>
      <c r="PJ34" s="1332"/>
      <c r="PK34" s="1332"/>
      <c r="PL34" s="1332"/>
      <c r="PM34" s="1332"/>
      <c r="PN34" s="1332"/>
      <c r="PO34" s="1332"/>
      <c r="PP34" s="1332"/>
      <c r="PQ34" s="1332"/>
      <c r="PR34" s="1332"/>
      <c r="PS34" s="1332"/>
      <c r="PT34" s="1332"/>
      <c r="PU34" s="1332"/>
      <c r="PV34" s="1332"/>
      <c r="PW34" s="1332"/>
      <c r="PX34" s="1332"/>
      <c r="PY34" s="1332"/>
      <c r="PZ34" s="1332"/>
      <c r="QA34" s="1332"/>
      <c r="QB34" s="1332"/>
      <c r="QC34" s="1332"/>
      <c r="QD34" s="1332"/>
      <c r="QE34" s="1332"/>
      <c r="QF34" s="1332"/>
      <c r="QG34" s="1332"/>
      <c r="QH34" s="1332"/>
      <c r="QI34" s="1332"/>
      <c r="QJ34" s="1332"/>
      <c r="QK34" s="1332"/>
      <c r="QL34" s="1332"/>
      <c r="QM34" s="1332"/>
      <c r="QN34" s="1332"/>
      <c r="QO34" s="1332"/>
      <c r="QP34" s="1332"/>
      <c r="QQ34" s="1332"/>
      <c r="QR34" s="1332"/>
      <c r="QS34" s="1332"/>
      <c r="QT34" s="1332"/>
      <c r="QU34" s="1332"/>
      <c r="QV34" s="1332"/>
      <c r="QW34" s="1332"/>
      <c r="QX34" s="1332"/>
      <c r="QY34" s="1332"/>
      <c r="QZ34" s="1332"/>
      <c r="RA34" s="1332"/>
      <c r="RB34" s="1332"/>
      <c r="RC34" s="1332"/>
      <c r="RD34" s="1332"/>
      <c r="RE34" s="1332"/>
      <c r="RF34" s="1332"/>
      <c r="RG34" s="1332"/>
      <c r="RH34" s="1332"/>
      <c r="RI34" s="1332"/>
      <c r="RJ34" s="1332"/>
      <c r="RK34" s="1332"/>
      <c r="RL34" s="1332"/>
      <c r="RM34" s="1332"/>
      <c r="RN34" s="1332"/>
      <c r="RO34" s="1332"/>
      <c r="RP34" s="1332"/>
      <c r="RQ34" s="1332"/>
      <c r="RR34" s="1332"/>
      <c r="RS34" s="1332"/>
      <c r="RT34" s="1332"/>
      <c r="RU34" s="1332"/>
      <c r="RV34" s="1332"/>
      <c r="RW34" s="1332"/>
      <c r="RX34" s="1332"/>
      <c r="RY34" s="1332"/>
      <c r="RZ34" s="1332"/>
      <c r="SA34" s="1332"/>
      <c r="SB34" s="1332"/>
      <c r="SC34" s="1332"/>
      <c r="SD34" s="1332"/>
      <c r="SE34" s="1332"/>
      <c r="SF34" s="1332"/>
      <c r="SG34" s="1332"/>
      <c r="SH34" s="1332"/>
      <c r="SI34" s="1332"/>
      <c r="SJ34" s="1332"/>
      <c r="SK34" s="1332"/>
      <c r="SL34" s="1332"/>
      <c r="SM34" s="1332"/>
      <c r="SN34" s="1332"/>
      <c r="SO34" s="1332"/>
      <c r="SP34" s="1332"/>
      <c r="SQ34" s="1332"/>
      <c r="SR34" s="1332"/>
      <c r="SS34" s="1332"/>
      <c r="ST34" s="1332"/>
      <c r="SU34" s="1332"/>
      <c r="SV34" s="1332"/>
      <c r="SW34" s="1332"/>
      <c r="SX34" s="1332"/>
      <c r="SY34" s="1332"/>
      <c r="SZ34" s="1332"/>
      <c r="TA34" s="1332"/>
      <c r="TB34" s="1332"/>
      <c r="TC34" s="1332"/>
      <c r="TD34" s="1332"/>
      <c r="TE34" s="1332"/>
      <c r="TF34" s="1332"/>
      <c r="TG34" s="1332"/>
      <c r="TH34" s="1332"/>
      <c r="TI34" s="1332"/>
      <c r="TJ34" s="1332"/>
      <c r="TK34" s="1332"/>
      <c r="TL34" s="1332"/>
      <c r="TM34" s="1332"/>
      <c r="TN34" s="1332"/>
      <c r="TO34" s="1332"/>
      <c r="TP34" s="1332"/>
      <c r="TQ34" s="1332"/>
      <c r="TR34" s="1332"/>
      <c r="TS34" s="1332"/>
      <c r="TT34" s="1332"/>
      <c r="TU34" s="1332"/>
      <c r="TV34" s="1332"/>
      <c r="TW34" s="1332"/>
      <c r="TX34" s="1332"/>
      <c r="TY34" s="1332"/>
      <c r="TZ34" s="1332"/>
      <c r="UA34" s="1332"/>
      <c r="UB34" s="1332"/>
      <c r="UC34" s="1332"/>
      <c r="UD34" s="1332"/>
      <c r="UE34" s="1332"/>
      <c r="UF34" s="1332"/>
      <c r="UG34" s="1332"/>
      <c r="UH34" s="1332"/>
      <c r="UI34" s="1332"/>
      <c r="UJ34" s="1332"/>
      <c r="UK34" s="1332"/>
      <c r="UL34" s="1332"/>
      <c r="UM34" s="1332"/>
      <c r="UN34" s="1332"/>
      <c r="UO34" s="1332"/>
      <c r="UP34" s="1332"/>
      <c r="UQ34" s="1332"/>
      <c r="UR34" s="1332"/>
      <c r="US34" s="1332"/>
      <c r="UT34" s="1332"/>
      <c r="UU34" s="1332"/>
      <c r="UV34" s="1332"/>
      <c r="UW34" s="1332"/>
      <c r="UX34" s="1332"/>
      <c r="UY34" s="1332"/>
      <c r="UZ34" s="1332"/>
      <c r="VA34" s="1332"/>
      <c r="VB34" s="1332"/>
      <c r="VC34" s="1332"/>
      <c r="VD34" s="1332"/>
      <c r="VE34" s="1332"/>
      <c r="VF34" s="1332"/>
      <c r="VG34" s="1332"/>
      <c r="VH34" s="1332"/>
      <c r="VI34" s="1332"/>
      <c r="VJ34" s="1332"/>
      <c r="VK34" s="1332"/>
      <c r="VL34" s="1332"/>
      <c r="VM34" s="1332"/>
      <c r="VN34" s="1332"/>
      <c r="VO34" s="1332"/>
      <c r="VP34" s="1332"/>
      <c r="VQ34" s="1332"/>
      <c r="VR34" s="1332"/>
      <c r="VS34" s="1332"/>
      <c r="VT34" s="1332"/>
      <c r="VU34" s="1332"/>
      <c r="VV34" s="1332"/>
      <c r="VW34" s="1332"/>
      <c r="VX34" s="1332"/>
      <c r="VY34" s="1332"/>
      <c r="VZ34" s="1332"/>
      <c r="WA34" s="1332"/>
      <c r="WB34" s="1332"/>
      <c r="WC34" s="1332"/>
      <c r="WD34" s="1332"/>
      <c r="WE34" s="1332"/>
      <c r="WF34" s="1332"/>
      <c r="WG34" s="1332"/>
      <c r="WH34" s="1332"/>
      <c r="WI34" s="1332"/>
      <c r="WJ34" s="1332"/>
      <c r="WK34" s="1332"/>
      <c r="WL34" s="1332"/>
      <c r="WM34" s="1332"/>
      <c r="WN34" s="1332"/>
      <c r="WO34" s="1332"/>
      <c r="WP34" s="1332"/>
      <c r="WQ34" s="1332"/>
      <c r="WR34" s="1332"/>
      <c r="WS34" s="1332"/>
      <c r="WT34" s="1332"/>
      <c r="WU34" s="1332"/>
      <c r="WV34" s="1332"/>
      <c r="WW34" s="1332"/>
      <c r="WX34" s="1332"/>
      <c r="WY34" s="1332"/>
      <c r="WZ34" s="1332"/>
      <c r="XA34" s="1332"/>
      <c r="XB34" s="1332"/>
      <c r="XC34" s="1332"/>
      <c r="XD34" s="1332"/>
      <c r="XE34" s="1332"/>
      <c r="XF34" s="1332"/>
      <c r="XG34" s="1332"/>
      <c r="XH34" s="1332"/>
      <c r="XI34" s="1332"/>
      <c r="XJ34" s="1332"/>
      <c r="XK34" s="1332"/>
      <c r="XL34" s="1332"/>
      <c r="XM34" s="1332"/>
      <c r="XN34" s="1332"/>
      <c r="XO34" s="1332"/>
      <c r="XP34" s="1332"/>
      <c r="XQ34" s="1332"/>
      <c r="XR34" s="1332"/>
      <c r="XS34" s="1332"/>
      <c r="XT34" s="1332"/>
      <c r="XU34" s="1332"/>
      <c r="XV34" s="1332"/>
      <c r="XW34" s="1332"/>
      <c r="XX34" s="1332"/>
      <c r="XY34" s="1332"/>
      <c r="XZ34" s="1332"/>
      <c r="YA34" s="1332"/>
      <c r="YB34" s="1332"/>
      <c r="YC34" s="1332"/>
      <c r="YD34" s="1332"/>
      <c r="YE34" s="1332"/>
      <c r="YF34" s="1332"/>
      <c r="YG34" s="1332"/>
      <c r="YH34" s="1332"/>
      <c r="YI34" s="1332"/>
      <c r="YJ34" s="1332"/>
      <c r="YK34" s="1332"/>
      <c r="YL34" s="1332"/>
      <c r="YM34" s="1332"/>
      <c r="YN34" s="1332"/>
      <c r="YO34" s="1332"/>
      <c r="YP34" s="1332"/>
      <c r="YQ34" s="1332"/>
      <c r="YR34" s="1332"/>
      <c r="YS34" s="1332"/>
      <c r="YT34" s="1332"/>
      <c r="YU34" s="1332"/>
      <c r="YV34" s="1332"/>
      <c r="YW34" s="1332"/>
      <c r="YX34" s="1332"/>
      <c r="YY34" s="1332"/>
      <c r="YZ34" s="1332"/>
      <c r="ZA34" s="1332"/>
      <c r="ZB34" s="1332"/>
      <c r="ZC34" s="1332"/>
      <c r="ZD34" s="1332"/>
      <c r="ZE34" s="1332"/>
      <c r="ZF34" s="1332"/>
      <c r="ZG34" s="1332"/>
      <c r="ZH34" s="1332"/>
      <c r="ZI34" s="1332"/>
      <c r="ZJ34" s="1332"/>
      <c r="ZK34" s="1332"/>
      <c r="ZL34" s="1332"/>
      <c r="ZM34" s="1332"/>
      <c r="ZN34" s="1332"/>
      <c r="ZO34" s="1332"/>
      <c r="ZP34" s="1332"/>
      <c r="ZQ34" s="1332"/>
      <c r="ZR34" s="1332"/>
      <c r="ZS34" s="1332"/>
      <c r="ZT34" s="1332"/>
      <c r="ZU34" s="1332"/>
      <c r="ZV34" s="1332"/>
      <c r="ZW34" s="1332"/>
      <c r="ZX34" s="1332"/>
      <c r="ZY34" s="645"/>
    </row>
    <row r="35" spans="1:701" s="643" customFormat="1">
      <c r="A35" s="645"/>
      <c r="B35" s="635" t="s">
        <v>56</v>
      </c>
      <c r="C35" s="1186" t="s">
        <v>470</v>
      </c>
      <c r="D35" s="1187">
        <v>10</v>
      </c>
      <c r="E35" s="604">
        <f t="shared" si="0"/>
        <v>2.3143474590779249E-2</v>
      </c>
      <c r="F35" s="1181" t="s">
        <v>32</v>
      </c>
      <c r="G35" s="1188">
        <v>20</v>
      </c>
      <c r="H35" s="1193">
        <v>139</v>
      </c>
      <c r="I35" s="1189">
        <v>40.5</v>
      </c>
      <c r="J35" s="1190">
        <v>40.5</v>
      </c>
      <c r="K35" s="1176">
        <f t="shared" si="1"/>
        <v>0</v>
      </c>
      <c r="L35" s="640">
        <f t="shared" si="6"/>
        <v>2780</v>
      </c>
      <c r="M35" s="639">
        <v>340.36200000000002</v>
      </c>
      <c r="N35" s="639">
        <f t="shared" si="7"/>
        <v>810</v>
      </c>
      <c r="O35" s="639">
        <f t="shared" si="8"/>
        <v>0</v>
      </c>
      <c r="P35" s="639">
        <f t="shared" si="9"/>
        <v>810</v>
      </c>
      <c r="Q35" s="639"/>
      <c r="R35" s="639">
        <f t="shared" si="2"/>
        <v>1150.3620000000001</v>
      </c>
      <c r="S35" s="1191"/>
      <c r="T35" s="639">
        <f t="shared" si="10"/>
        <v>1064.1646623496763</v>
      </c>
      <c r="U35" s="639">
        <f t="shared" si="3"/>
        <v>0</v>
      </c>
      <c r="V35" s="641">
        <f>IF(L35=0,0,(HLOOKUP(F35,'2012-2013 CE W T&amp;D &amp; ConsCredit'!$C$6:$P$36,D35+1,FALSE)))</f>
        <v>0.772479894449701</v>
      </c>
      <c r="W35" s="641">
        <f t="shared" si="13"/>
        <v>2147.4941065701687</v>
      </c>
      <c r="X35" s="642">
        <f t="shared" si="11"/>
        <v>2.0180092259674365</v>
      </c>
      <c r="Z35" s="1371">
        <f t="shared" si="4"/>
        <v>1150.3620000000001</v>
      </c>
      <c r="AA35" s="1371">
        <f t="shared" si="5"/>
        <v>1064.1646623496763</v>
      </c>
      <c r="AB35" s="1371">
        <f>IF(L35=0,0,(HLOOKUP(F35,'2012-2013 CE W T&amp;D No ConsCredi'!$C$6:$P$36,D35+1,FALSE)))</f>
        <v>0.70225444949972815</v>
      </c>
      <c r="AC35" s="1371">
        <f t="shared" si="14"/>
        <v>1952.2673696092443</v>
      </c>
      <c r="AD35" s="642">
        <f t="shared" si="12"/>
        <v>1.8345538417885787</v>
      </c>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c r="BJ35" s="1332"/>
      <c r="BK35" s="1332"/>
      <c r="BL35" s="1332"/>
      <c r="BM35" s="1332"/>
      <c r="BN35" s="1332"/>
      <c r="BO35" s="1332"/>
      <c r="BP35" s="1332"/>
      <c r="BQ35" s="1332"/>
      <c r="BR35" s="1332"/>
      <c r="BS35" s="1332"/>
      <c r="BT35" s="1332"/>
      <c r="BU35" s="1332"/>
      <c r="BV35" s="1332"/>
      <c r="BW35" s="1332"/>
      <c r="BX35" s="1332"/>
      <c r="BY35" s="1332"/>
      <c r="BZ35" s="1332"/>
      <c r="CA35" s="1332"/>
      <c r="CB35" s="1332"/>
      <c r="CC35" s="1332"/>
      <c r="CD35" s="1332"/>
      <c r="CE35" s="1332"/>
      <c r="CF35" s="1332"/>
      <c r="CG35" s="1332"/>
      <c r="CH35" s="1332"/>
      <c r="CI35" s="1332"/>
      <c r="CJ35" s="1332"/>
      <c r="CK35" s="1332"/>
      <c r="CL35" s="1332"/>
      <c r="CM35" s="1332"/>
      <c r="CN35" s="1332"/>
      <c r="CO35" s="1332"/>
      <c r="CP35" s="1332"/>
      <c r="CQ35" s="1332"/>
      <c r="CR35" s="1332"/>
      <c r="CS35" s="1332"/>
      <c r="CT35" s="1332"/>
      <c r="CU35" s="1332"/>
      <c r="CV35" s="1332"/>
      <c r="CW35" s="1332"/>
      <c r="CX35" s="1332"/>
      <c r="CY35" s="1332"/>
      <c r="CZ35" s="1332"/>
      <c r="DA35" s="1332"/>
      <c r="DB35" s="1332"/>
      <c r="DC35" s="1332"/>
      <c r="DD35" s="1332"/>
      <c r="DE35" s="1332"/>
      <c r="DF35" s="1332"/>
      <c r="DG35" s="1332"/>
      <c r="DH35" s="1332"/>
      <c r="DI35" s="1332"/>
      <c r="DJ35" s="1332"/>
      <c r="DK35" s="1332"/>
      <c r="DL35" s="1332"/>
      <c r="DM35" s="1332"/>
      <c r="DN35" s="1332"/>
      <c r="DO35" s="1332"/>
      <c r="DP35" s="1332"/>
      <c r="DQ35" s="1332"/>
      <c r="DR35" s="1332"/>
      <c r="DS35" s="1332"/>
      <c r="DT35" s="1332"/>
      <c r="DU35" s="1332"/>
      <c r="DV35" s="1332"/>
      <c r="DW35" s="1332"/>
      <c r="DX35" s="1332"/>
      <c r="DY35" s="1332"/>
      <c r="DZ35" s="1332"/>
      <c r="EA35" s="1332"/>
      <c r="EB35" s="1332"/>
      <c r="EC35" s="1332"/>
      <c r="ED35" s="1332"/>
      <c r="EE35" s="1332"/>
      <c r="EF35" s="1332"/>
      <c r="EG35" s="1332"/>
      <c r="EH35" s="1332"/>
      <c r="EI35" s="1332"/>
      <c r="EJ35" s="1332"/>
      <c r="EK35" s="1332"/>
      <c r="EL35" s="1332"/>
      <c r="EM35" s="1332"/>
      <c r="EN35" s="1332"/>
      <c r="EO35" s="1332"/>
      <c r="EP35" s="1332"/>
      <c r="EQ35" s="1332"/>
      <c r="ER35" s="1332"/>
      <c r="ES35" s="1332"/>
      <c r="ET35" s="1332"/>
      <c r="EU35" s="1332"/>
      <c r="EV35" s="1332"/>
      <c r="EW35" s="1332"/>
      <c r="EX35" s="1332"/>
      <c r="EY35" s="1332"/>
      <c r="EZ35" s="1332"/>
      <c r="FA35" s="1332"/>
      <c r="FB35" s="1332"/>
      <c r="FC35" s="1332"/>
      <c r="FD35" s="1332"/>
      <c r="FE35" s="1332"/>
      <c r="FF35" s="1332"/>
      <c r="FG35" s="1332"/>
      <c r="FH35" s="1332"/>
      <c r="FI35" s="1332"/>
      <c r="FJ35" s="1332"/>
      <c r="FK35" s="1332"/>
      <c r="FL35" s="1332"/>
      <c r="FM35" s="1332"/>
      <c r="FN35" s="1332"/>
      <c r="FO35" s="1332"/>
      <c r="FP35" s="1332"/>
      <c r="FQ35" s="1332"/>
      <c r="FR35" s="1332"/>
      <c r="FS35" s="1332"/>
      <c r="FT35" s="1332"/>
      <c r="FU35" s="1332"/>
      <c r="FV35" s="1332"/>
      <c r="FW35" s="1332"/>
      <c r="FX35" s="1332"/>
      <c r="FY35" s="1332"/>
      <c r="FZ35" s="1332"/>
      <c r="GA35" s="1332"/>
      <c r="GB35" s="1332"/>
      <c r="GC35" s="1332"/>
      <c r="GD35" s="1332"/>
      <c r="GE35" s="1332"/>
      <c r="GF35" s="1332"/>
      <c r="GG35" s="1332"/>
      <c r="GH35" s="1332"/>
      <c r="GI35" s="1332"/>
      <c r="GJ35" s="1332"/>
      <c r="GK35" s="1332"/>
      <c r="GL35" s="1332"/>
      <c r="GM35" s="1332"/>
      <c r="GN35" s="1332"/>
      <c r="GO35" s="1332"/>
      <c r="GP35" s="1332"/>
      <c r="GQ35" s="1332"/>
      <c r="GR35" s="1332"/>
      <c r="GS35" s="1332"/>
      <c r="GT35" s="1332"/>
      <c r="GU35" s="1332"/>
      <c r="GV35" s="1332"/>
      <c r="GW35" s="1332"/>
      <c r="GX35" s="1332"/>
      <c r="GY35" s="1332"/>
      <c r="GZ35" s="1332"/>
      <c r="HA35" s="1332"/>
      <c r="HB35" s="1332"/>
      <c r="HC35" s="1332"/>
      <c r="HD35" s="1332"/>
      <c r="HE35" s="1332"/>
      <c r="HF35" s="1332"/>
      <c r="HG35" s="1332"/>
      <c r="HH35" s="1332"/>
      <c r="HI35" s="1332"/>
      <c r="HJ35" s="1332"/>
      <c r="HK35" s="1332"/>
      <c r="HL35" s="1332"/>
      <c r="HM35" s="1332"/>
      <c r="HN35" s="1332"/>
      <c r="HO35" s="1332"/>
      <c r="HP35" s="1332"/>
      <c r="HQ35" s="1332"/>
      <c r="HR35" s="1332"/>
      <c r="HS35" s="1332"/>
      <c r="HT35" s="1332"/>
      <c r="HU35" s="1332"/>
      <c r="HV35" s="1332"/>
      <c r="HW35" s="1332"/>
      <c r="HX35" s="1332"/>
      <c r="HY35" s="1332"/>
      <c r="HZ35" s="1332"/>
      <c r="IA35" s="1332"/>
      <c r="IB35" s="1332"/>
      <c r="IC35" s="1332"/>
      <c r="ID35" s="1332"/>
      <c r="IE35" s="1332"/>
      <c r="IF35" s="1332"/>
      <c r="IG35" s="1332"/>
      <c r="IH35" s="1332"/>
      <c r="II35" s="1332"/>
      <c r="IJ35" s="1332"/>
      <c r="IK35" s="1332"/>
      <c r="IL35" s="1332"/>
      <c r="IM35" s="1332"/>
      <c r="IN35" s="1332"/>
      <c r="IO35" s="1332"/>
      <c r="IP35" s="1332"/>
      <c r="IQ35" s="1332"/>
      <c r="IR35" s="1332"/>
      <c r="IS35" s="1332"/>
      <c r="IT35" s="1332"/>
      <c r="IU35" s="1332"/>
      <c r="IV35" s="1332"/>
      <c r="IW35" s="1332"/>
      <c r="IX35" s="1332"/>
      <c r="IY35" s="1332"/>
      <c r="IZ35" s="1332"/>
      <c r="JA35" s="1332"/>
      <c r="JB35" s="1332"/>
      <c r="JC35" s="1332"/>
      <c r="JD35" s="1332"/>
      <c r="JE35" s="1332"/>
      <c r="JF35" s="1332"/>
      <c r="JG35" s="1332"/>
      <c r="JH35" s="1332"/>
      <c r="JI35" s="1332"/>
      <c r="JJ35" s="1332"/>
      <c r="JK35" s="1332"/>
      <c r="JL35" s="1332"/>
      <c r="JM35" s="1332"/>
      <c r="JN35" s="1332"/>
      <c r="JO35" s="1332"/>
      <c r="JP35" s="1332"/>
      <c r="JQ35" s="1332"/>
      <c r="JR35" s="1332"/>
      <c r="JS35" s="1332"/>
      <c r="JT35" s="1332"/>
      <c r="JU35" s="1332"/>
      <c r="JV35" s="1332"/>
      <c r="JW35" s="1332"/>
      <c r="JX35" s="1332"/>
      <c r="JY35" s="1332"/>
      <c r="JZ35" s="1332"/>
      <c r="KA35" s="1332"/>
      <c r="KB35" s="1332"/>
      <c r="KC35" s="1332"/>
      <c r="KD35" s="1332"/>
      <c r="KE35" s="1332"/>
      <c r="KF35" s="1332"/>
      <c r="KG35" s="1332"/>
      <c r="KH35" s="1332"/>
      <c r="KI35" s="1332"/>
      <c r="KJ35" s="1332"/>
      <c r="KK35" s="1332"/>
      <c r="KL35" s="1332"/>
      <c r="KM35" s="1332"/>
      <c r="KN35" s="1332"/>
      <c r="KO35" s="1332"/>
      <c r="KP35" s="1332"/>
      <c r="KQ35" s="1332"/>
      <c r="KR35" s="1332"/>
      <c r="KS35" s="1332"/>
      <c r="KT35" s="1332"/>
      <c r="KU35" s="1332"/>
      <c r="KV35" s="1332"/>
      <c r="KW35" s="1332"/>
      <c r="KX35" s="1332"/>
      <c r="KY35" s="1332"/>
      <c r="KZ35" s="1332"/>
      <c r="LA35" s="1332"/>
      <c r="LB35" s="1332"/>
      <c r="LC35" s="1332"/>
      <c r="LD35" s="1332"/>
      <c r="LE35" s="1332"/>
      <c r="LF35" s="1332"/>
      <c r="LG35" s="1332"/>
      <c r="LH35" s="1332"/>
      <c r="LI35" s="1332"/>
      <c r="LJ35" s="1332"/>
      <c r="LK35" s="1332"/>
      <c r="LL35" s="1332"/>
      <c r="LM35" s="1332"/>
      <c r="LN35" s="1332"/>
      <c r="LO35" s="1332"/>
      <c r="LP35" s="1332"/>
      <c r="LQ35" s="1332"/>
      <c r="LR35" s="1332"/>
      <c r="LS35" s="1332"/>
      <c r="LT35" s="1332"/>
      <c r="LU35" s="1332"/>
      <c r="LV35" s="1332"/>
      <c r="LW35" s="1332"/>
      <c r="LX35" s="1332"/>
      <c r="LY35" s="1332"/>
      <c r="LZ35" s="1332"/>
      <c r="MA35" s="1332"/>
      <c r="MB35" s="1332"/>
      <c r="MC35" s="1332"/>
      <c r="MD35" s="1332"/>
      <c r="ME35" s="1332"/>
      <c r="MF35" s="1332"/>
      <c r="MG35" s="1332"/>
      <c r="MH35" s="1332"/>
      <c r="MI35" s="1332"/>
      <c r="MJ35" s="1332"/>
      <c r="MK35" s="1332"/>
      <c r="ML35" s="1332"/>
      <c r="MM35" s="1332"/>
      <c r="MN35" s="1332"/>
      <c r="MO35" s="1332"/>
      <c r="MP35" s="1332"/>
      <c r="MQ35" s="1332"/>
      <c r="MR35" s="1332"/>
      <c r="MS35" s="1332"/>
      <c r="MT35" s="1332"/>
      <c r="MU35" s="1332"/>
      <c r="MV35" s="1332"/>
      <c r="MW35" s="1332"/>
      <c r="MX35" s="1332"/>
      <c r="MY35" s="1332"/>
      <c r="MZ35" s="1332"/>
      <c r="NA35" s="1332"/>
      <c r="NB35" s="1332"/>
      <c r="NC35" s="1332"/>
      <c r="ND35" s="1332"/>
      <c r="NE35" s="1332"/>
      <c r="NF35" s="1332"/>
      <c r="NG35" s="1332"/>
      <c r="NH35" s="1332"/>
      <c r="NI35" s="1332"/>
      <c r="NJ35" s="1332"/>
      <c r="NK35" s="1332"/>
      <c r="NL35" s="1332"/>
      <c r="NM35" s="1332"/>
      <c r="NN35" s="1332"/>
      <c r="NO35" s="1332"/>
      <c r="NP35" s="1332"/>
      <c r="NQ35" s="1332"/>
      <c r="NR35" s="1332"/>
      <c r="NS35" s="1332"/>
      <c r="NT35" s="1332"/>
      <c r="NU35" s="1332"/>
      <c r="NV35" s="1332"/>
      <c r="NW35" s="1332"/>
      <c r="NX35" s="1332"/>
      <c r="NY35" s="1332"/>
      <c r="NZ35" s="1332"/>
      <c r="OA35" s="1332"/>
      <c r="OB35" s="1332"/>
      <c r="OC35" s="1332"/>
      <c r="OD35" s="1332"/>
      <c r="OE35" s="1332"/>
      <c r="OF35" s="1332"/>
      <c r="OG35" s="1332"/>
      <c r="OH35" s="1332"/>
      <c r="OI35" s="1332"/>
      <c r="OJ35" s="1332"/>
      <c r="OK35" s="1332"/>
      <c r="OL35" s="1332"/>
      <c r="OM35" s="1332"/>
      <c r="ON35" s="1332"/>
      <c r="OO35" s="1332"/>
      <c r="OP35" s="1332"/>
      <c r="OQ35" s="1332"/>
      <c r="OR35" s="1332"/>
      <c r="OS35" s="1332"/>
      <c r="OT35" s="1332"/>
      <c r="OU35" s="1332"/>
      <c r="OV35" s="1332"/>
      <c r="OW35" s="1332"/>
      <c r="OX35" s="1332"/>
      <c r="OY35" s="1332"/>
      <c r="OZ35" s="1332"/>
      <c r="PA35" s="1332"/>
      <c r="PB35" s="1332"/>
      <c r="PC35" s="1332"/>
      <c r="PD35" s="1332"/>
      <c r="PE35" s="1332"/>
      <c r="PF35" s="1332"/>
      <c r="PG35" s="1332"/>
      <c r="PH35" s="1332"/>
      <c r="PI35" s="1332"/>
      <c r="PJ35" s="1332"/>
      <c r="PK35" s="1332"/>
      <c r="PL35" s="1332"/>
      <c r="PM35" s="1332"/>
      <c r="PN35" s="1332"/>
      <c r="PO35" s="1332"/>
      <c r="PP35" s="1332"/>
      <c r="PQ35" s="1332"/>
      <c r="PR35" s="1332"/>
      <c r="PS35" s="1332"/>
      <c r="PT35" s="1332"/>
      <c r="PU35" s="1332"/>
      <c r="PV35" s="1332"/>
      <c r="PW35" s="1332"/>
      <c r="PX35" s="1332"/>
      <c r="PY35" s="1332"/>
      <c r="PZ35" s="1332"/>
      <c r="QA35" s="1332"/>
      <c r="QB35" s="1332"/>
      <c r="QC35" s="1332"/>
      <c r="QD35" s="1332"/>
      <c r="QE35" s="1332"/>
      <c r="QF35" s="1332"/>
      <c r="QG35" s="1332"/>
      <c r="QH35" s="1332"/>
      <c r="QI35" s="1332"/>
      <c r="QJ35" s="1332"/>
      <c r="QK35" s="1332"/>
      <c r="QL35" s="1332"/>
      <c r="QM35" s="1332"/>
      <c r="QN35" s="1332"/>
      <c r="QO35" s="1332"/>
      <c r="QP35" s="1332"/>
      <c r="QQ35" s="1332"/>
      <c r="QR35" s="1332"/>
      <c r="QS35" s="1332"/>
      <c r="QT35" s="1332"/>
      <c r="QU35" s="1332"/>
      <c r="QV35" s="1332"/>
      <c r="QW35" s="1332"/>
      <c r="QX35" s="1332"/>
      <c r="QY35" s="1332"/>
      <c r="QZ35" s="1332"/>
      <c r="RA35" s="1332"/>
      <c r="RB35" s="1332"/>
      <c r="RC35" s="1332"/>
      <c r="RD35" s="1332"/>
      <c r="RE35" s="1332"/>
      <c r="RF35" s="1332"/>
      <c r="RG35" s="1332"/>
      <c r="RH35" s="1332"/>
      <c r="RI35" s="1332"/>
      <c r="RJ35" s="1332"/>
      <c r="RK35" s="1332"/>
      <c r="RL35" s="1332"/>
      <c r="RM35" s="1332"/>
      <c r="RN35" s="1332"/>
      <c r="RO35" s="1332"/>
      <c r="RP35" s="1332"/>
      <c r="RQ35" s="1332"/>
      <c r="RR35" s="1332"/>
      <c r="RS35" s="1332"/>
      <c r="RT35" s="1332"/>
      <c r="RU35" s="1332"/>
      <c r="RV35" s="1332"/>
      <c r="RW35" s="1332"/>
      <c r="RX35" s="1332"/>
      <c r="RY35" s="1332"/>
      <c r="RZ35" s="1332"/>
      <c r="SA35" s="1332"/>
      <c r="SB35" s="1332"/>
      <c r="SC35" s="1332"/>
      <c r="SD35" s="1332"/>
      <c r="SE35" s="1332"/>
      <c r="SF35" s="1332"/>
      <c r="SG35" s="1332"/>
      <c r="SH35" s="1332"/>
      <c r="SI35" s="1332"/>
      <c r="SJ35" s="1332"/>
      <c r="SK35" s="1332"/>
      <c r="SL35" s="1332"/>
      <c r="SM35" s="1332"/>
      <c r="SN35" s="1332"/>
      <c r="SO35" s="1332"/>
      <c r="SP35" s="1332"/>
      <c r="SQ35" s="1332"/>
      <c r="SR35" s="1332"/>
      <c r="SS35" s="1332"/>
      <c r="ST35" s="1332"/>
      <c r="SU35" s="1332"/>
      <c r="SV35" s="1332"/>
      <c r="SW35" s="1332"/>
      <c r="SX35" s="1332"/>
      <c r="SY35" s="1332"/>
      <c r="SZ35" s="1332"/>
      <c r="TA35" s="1332"/>
      <c r="TB35" s="1332"/>
      <c r="TC35" s="1332"/>
      <c r="TD35" s="1332"/>
      <c r="TE35" s="1332"/>
      <c r="TF35" s="1332"/>
      <c r="TG35" s="1332"/>
      <c r="TH35" s="1332"/>
      <c r="TI35" s="1332"/>
      <c r="TJ35" s="1332"/>
      <c r="TK35" s="1332"/>
      <c r="TL35" s="1332"/>
      <c r="TM35" s="1332"/>
      <c r="TN35" s="1332"/>
      <c r="TO35" s="1332"/>
      <c r="TP35" s="1332"/>
      <c r="TQ35" s="1332"/>
      <c r="TR35" s="1332"/>
      <c r="TS35" s="1332"/>
      <c r="TT35" s="1332"/>
      <c r="TU35" s="1332"/>
      <c r="TV35" s="1332"/>
      <c r="TW35" s="1332"/>
      <c r="TX35" s="1332"/>
      <c r="TY35" s="1332"/>
      <c r="TZ35" s="1332"/>
      <c r="UA35" s="1332"/>
      <c r="UB35" s="1332"/>
      <c r="UC35" s="1332"/>
      <c r="UD35" s="1332"/>
      <c r="UE35" s="1332"/>
      <c r="UF35" s="1332"/>
      <c r="UG35" s="1332"/>
      <c r="UH35" s="1332"/>
      <c r="UI35" s="1332"/>
      <c r="UJ35" s="1332"/>
      <c r="UK35" s="1332"/>
      <c r="UL35" s="1332"/>
      <c r="UM35" s="1332"/>
      <c r="UN35" s="1332"/>
      <c r="UO35" s="1332"/>
      <c r="UP35" s="1332"/>
      <c r="UQ35" s="1332"/>
      <c r="UR35" s="1332"/>
      <c r="US35" s="1332"/>
      <c r="UT35" s="1332"/>
      <c r="UU35" s="1332"/>
      <c r="UV35" s="1332"/>
      <c r="UW35" s="1332"/>
      <c r="UX35" s="1332"/>
      <c r="UY35" s="1332"/>
      <c r="UZ35" s="1332"/>
      <c r="VA35" s="1332"/>
      <c r="VB35" s="1332"/>
      <c r="VC35" s="1332"/>
      <c r="VD35" s="1332"/>
      <c r="VE35" s="1332"/>
      <c r="VF35" s="1332"/>
      <c r="VG35" s="1332"/>
      <c r="VH35" s="1332"/>
      <c r="VI35" s="1332"/>
      <c r="VJ35" s="1332"/>
      <c r="VK35" s="1332"/>
      <c r="VL35" s="1332"/>
      <c r="VM35" s="1332"/>
      <c r="VN35" s="1332"/>
      <c r="VO35" s="1332"/>
      <c r="VP35" s="1332"/>
      <c r="VQ35" s="1332"/>
      <c r="VR35" s="1332"/>
      <c r="VS35" s="1332"/>
      <c r="VT35" s="1332"/>
      <c r="VU35" s="1332"/>
      <c r="VV35" s="1332"/>
      <c r="VW35" s="1332"/>
      <c r="VX35" s="1332"/>
      <c r="VY35" s="1332"/>
      <c r="VZ35" s="1332"/>
      <c r="WA35" s="1332"/>
      <c r="WB35" s="1332"/>
      <c r="WC35" s="1332"/>
      <c r="WD35" s="1332"/>
      <c r="WE35" s="1332"/>
      <c r="WF35" s="1332"/>
      <c r="WG35" s="1332"/>
      <c r="WH35" s="1332"/>
      <c r="WI35" s="1332"/>
      <c r="WJ35" s="1332"/>
      <c r="WK35" s="1332"/>
      <c r="WL35" s="1332"/>
      <c r="WM35" s="1332"/>
      <c r="WN35" s="1332"/>
      <c r="WO35" s="1332"/>
      <c r="WP35" s="1332"/>
      <c r="WQ35" s="1332"/>
      <c r="WR35" s="1332"/>
      <c r="WS35" s="1332"/>
      <c r="WT35" s="1332"/>
      <c r="WU35" s="1332"/>
      <c r="WV35" s="1332"/>
      <c r="WW35" s="1332"/>
      <c r="WX35" s="1332"/>
      <c r="WY35" s="1332"/>
      <c r="WZ35" s="1332"/>
      <c r="XA35" s="1332"/>
      <c r="XB35" s="1332"/>
      <c r="XC35" s="1332"/>
      <c r="XD35" s="1332"/>
      <c r="XE35" s="1332"/>
      <c r="XF35" s="1332"/>
      <c r="XG35" s="1332"/>
      <c r="XH35" s="1332"/>
      <c r="XI35" s="1332"/>
      <c r="XJ35" s="1332"/>
      <c r="XK35" s="1332"/>
      <c r="XL35" s="1332"/>
      <c r="XM35" s="1332"/>
      <c r="XN35" s="1332"/>
      <c r="XO35" s="1332"/>
      <c r="XP35" s="1332"/>
      <c r="XQ35" s="1332"/>
      <c r="XR35" s="1332"/>
      <c r="XS35" s="1332"/>
      <c r="XT35" s="1332"/>
      <c r="XU35" s="1332"/>
      <c r="XV35" s="1332"/>
      <c r="XW35" s="1332"/>
      <c r="XX35" s="1332"/>
      <c r="XY35" s="1332"/>
      <c r="XZ35" s="1332"/>
      <c r="YA35" s="1332"/>
      <c r="YB35" s="1332"/>
      <c r="YC35" s="1332"/>
      <c r="YD35" s="1332"/>
      <c r="YE35" s="1332"/>
      <c r="YF35" s="1332"/>
      <c r="YG35" s="1332"/>
      <c r="YH35" s="1332"/>
      <c r="YI35" s="1332"/>
      <c r="YJ35" s="1332"/>
      <c r="YK35" s="1332"/>
      <c r="YL35" s="1332"/>
      <c r="YM35" s="1332"/>
      <c r="YN35" s="1332"/>
      <c r="YO35" s="1332"/>
      <c r="YP35" s="1332"/>
      <c r="YQ35" s="1332"/>
      <c r="YR35" s="1332"/>
      <c r="YS35" s="1332"/>
      <c r="YT35" s="1332"/>
      <c r="YU35" s="1332"/>
      <c r="YV35" s="1332"/>
      <c r="YW35" s="1332"/>
      <c r="YX35" s="1332"/>
      <c r="YY35" s="1332"/>
      <c r="YZ35" s="1332"/>
      <c r="ZA35" s="1332"/>
      <c r="ZB35" s="1332"/>
      <c r="ZC35" s="1332"/>
      <c r="ZD35" s="1332"/>
      <c r="ZE35" s="1332"/>
      <c r="ZF35" s="1332"/>
      <c r="ZG35" s="1332"/>
      <c r="ZH35" s="1332"/>
      <c r="ZI35" s="1332"/>
      <c r="ZJ35" s="1332"/>
      <c r="ZK35" s="1332"/>
      <c r="ZL35" s="1332"/>
      <c r="ZM35" s="1332"/>
      <c r="ZN35" s="1332"/>
      <c r="ZO35" s="1332"/>
      <c r="ZP35" s="1332"/>
      <c r="ZQ35" s="1332"/>
      <c r="ZR35" s="1332"/>
      <c r="ZS35" s="1332"/>
      <c r="ZT35" s="1332"/>
      <c r="ZU35" s="1332"/>
      <c r="ZV35" s="1332"/>
      <c r="ZW35" s="1332"/>
      <c r="ZX35" s="1332"/>
      <c r="ZY35" s="645"/>
    </row>
    <row r="36" spans="1:701" s="643" customFormat="1">
      <c r="A36" s="645"/>
      <c r="B36" s="635" t="s">
        <v>56</v>
      </c>
      <c r="C36" s="1186" t="s">
        <v>471</v>
      </c>
      <c r="D36" s="1186">
        <v>15</v>
      </c>
      <c r="E36" s="604">
        <f t="shared" si="0"/>
        <v>7.3426419385134167E-3</v>
      </c>
      <c r="F36" s="1181" t="s">
        <v>35</v>
      </c>
      <c r="G36" s="1194">
        <v>12</v>
      </c>
      <c r="H36" s="1195">
        <v>49</v>
      </c>
      <c r="I36" s="1192">
        <v>53.5</v>
      </c>
      <c r="J36" s="1190">
        <v>53.5</v>
      </c>
      <c r="K36" s="1176">
        <f t="shared" si="1"/>
        <v>0</v>
      </c>
      <c r="L36" s="640">
        <f t="shared" si="6"/>
        <v>588</v>
      </c>
      <c r="M36" s="639">
        <v>269.76840000000004</v>
      </c>
      <c r="N36" s="639">
        <f t="shared" si="7"/>
        <v>642</v>
      </c>
      <c r="O36" s="639">
        <f t="shared" si="8"/>
        <v>0</v>
      </c>
      <c r="P36" s="639">
        <f t="shared" si="9"/>
        <v>642</v>
      </c>
      <c r="Q36" s="639"/>
      <c r="R36" s="639">
        <f t="shared" si="2"/>
        <v>911.76840000000004</v>
      </c>
      <c r="S36" s="1191"/>
      <c r="T36" s="639">
        <f t="shared" si="10"/>
        <v>843.44902867715086</v>
      </c>
      <c r="U36" s="639">
        <f t="shared" si="3"/>
        <v>0</v>
      </c>
      <c r="V36" s="641">
        <f>IF(L36=0,0,(HLOOKUP(F36,'2012-2013 CE W T&amp;D &amp; ConsCredit'!$C$6:$P$36,D36+1,FALSE)))</f>
        <v>1.0498837637738472</v>
      </c>
      <c r="W36" s="641">
        <f t="shared" si="13"/>
        <v>617.33165309902211</v>
      </c>
      <c r="X36" s="642">
        <f t="shared" si="11"/>
        <v>0.73191340805410987</v>
      </c>
      <c r="Z36" s="1371">
        <f t="shared" si="4"/>
        <v>911.76840000000004</v>
      </c>
      <c r="AA36" s="1371">
        <f t="shared" si="5"/>
        <v>843.44902867715086</v>
      </c>
      <c r="AB36" s="1371">
        <f>IF(L36=0,0,(HLOOKUP(F36,'2012-2013 CE W T&amp;D No ConsCredi'!$C$6:$P$36,D36+1,FALSE)))</f>
        <v>0.95443978524895223</v>
      </c>
      <c r="AC36" s="1371">
        <f t="shared" si="14"/>
        <v>561.21059372638388</v>
      </c>
      <c r="AD36" s="642">
        <f t="shared" si="12"/>
        <v>0.66537582550373642</v>
      </c>
      <c r="AE36" s="1332"/>
      <c r="AF36" s="1332"/>
      <c r="AG36" s="1332"/>
      <c r="AH36" s="1332"/>
      <c r="AI36" s="1332"/>
      <c r="AJ36" s="1332"/>
      <c r="AK36" s="1332"/>
      <c r="AL36" s="1332"/>
      <c r="AM36" s="1332"/>
      <c r="AN36" s="1332"/>
      <c r="AO36" s="1332"/>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c r="BJ36" s="1332"/>
      <c r="BK36" s="1332"/>
      <c r="BL36" s="1332"/>
      <c r="BM36" s="1332"/>
      <c r="BN36" s="1332"/>
      <c r="BO36" s="1332"/>
      <c r="BP36" s="1332"/>
      <c r="BQ36" s="1332"/>
      <c r="BR36" s="1332"/>
      <c r="BS36" s="1332"/>
      <c r="BT36" s="1332"/>
      <c r="BU36" s="1332"/>
      <c r="BV36" s="1332"/>
      <c r="BW36" s="1332"/>
      <c r="BX36" s="1332"/>
      <c r="BY36" s="1332"/>
      <c r="BZ36" s="1332"/>
      <c r="CA36" s="1332"/>
      <c r="CB36" s="1332"/>
      <c r="CC36" s="1332"/>
      <c r="CD36" s="1332"/>
      <c r="CE36" s="1332"/>
      <c r="CF36" s="1332"/>
      <c r="CG36" s="1332"/>
      <c r="CH36" s="1332"/>
      <c r="CI36" s="1332"/>
      <c r="CJ36" s="1332"/>
      <c r="CK36" s="1332"/>
      <c r="CL36" s="1332"/>
      <c r="CM36" s="1332"/>
      <c r="CN36" s="1332"/>
      <c r="CO36" s="1332"/>
      <c r="CP36" s="1332"/>
      <c r="CQ36" s="1332"/>
      <c r="CR36" s="1332"/>
      <c r="CS36" s="1332"/>
      <c r="CT36" s="1332"/>
      <c r="CU36" s="1332"/>
      <c r="CV36" s="1332"/>
      <c r="CW36" s="1332"/>
      <c r="CX36" s="1332"/>
      <c r="CY36" s="1332"/>
      <c r="CZ36" s="1332"/>
      <c r="DA36" s="1332"/>
      <c r="DB36" s="1332"/>
      <c r="DC36" s="1332"/>
      <c r="DD36" s="1332"/>
      <c r="DE36" s="1332"/>
      <c r="DF36" s="1332"/>
      <c r="DG36" s="1332"/>
      <c r="DH36" s="1332"/>
      <c r="DI36" s="1332"/>
      <c r="DJ36" s="1332"/>
      <c r="DK36" s="1332"/>
      <c r="DL36" s="1332"/>
      <c r="DM36" s="1332"/>
      <c r="DN36" s="1332"/>
      <c r="DO36" s="1332"/>
      <c r="DP36" s="1332"/>
      <c r="DQ36" s="1332"/>
      <c r="DR36" s="1332"/>
      <c r="DS36" s="1332"/>
      <c r="DT36" s="1332"/>
      <c r="DU36" s="1332"/>
      <c r="DV36" s="1332"/>
      <c r="DW36" s="1332"/>
      <c r="DX36" s="1332"/>
      <c r="DY36" s="1332"/>
      <c r="DZ36" s="1332"/>
      <c r="EA36" s="1332"/>
      <c r="EB36" s="1332"/>
      <c r="EC36" s="1332"/>
      <c r="ED36" s="1332"/>
      <c r="EE36" s="1332"/>
      <c r="EF36" s="1332"/>
      <c r="EG36" s="1332"/>
      <c r="EH36" s="1332"/>
      <c r="EI36" s="1332"/>
      <c r="EJ36" s="1332"/>
      <c r="EK36" s="1332"/>
      <c r="EL36" s="1332"/>
      <c r="EM36" s="1332"/>
      <c r="EN36" s="1332"/>
      <c r="EO36" s="1332"/>
      <c r="EP36" s="1332"/>
      <c r="EQ36" s="1332"/>
      <c r="ER36" s="1332"/>
      <c r="ES36" s="1332"/>
      <c r="ET36" s="1332"/>
      <c r="EU36" s="1332"/>
      <c r="EV36" s="1332"/>
      <c r="EW36" s="1332"/>
      <c r="EX36" s="1332"/>
      <c r="EY36" s="1332"/>
      <c r="EZ36" s="1332"/>
      <c r="FA36" s="1332"/>
      <c r="FB36" s="1332"/>
      <c r="FC36" s="1332"/>
      <c r="FD36" s="1332"/>
      <c r="FE36" s="1332"/>
      <c r="FF36" s="1332"/>
      <c r="FG36" s="1332"/>
      <c r="FH36" s="1332"/>
      <c r="FI36" s="1332"/>
      <c r="FJ36" s="1332"/>
      <c r="FK36" s="1332"/>
      <c r="FL36" s="1332"/>
      <c r="FM36" s="1332"/>
      <c r="FN36" s="1332"/>
      <c r="FO36" s="1332"/>
      <c r="FP36" s="1332"/>
      <c r="FQ36" s="1332"/>
      <c r="FR36" s="1332"/>
      <c r="FS36" s="1332"/>
      <c r="FT36" s="1332"/>
      <c r="FU36" s="1332"/>
      <c r="FV36" s="1332"/>
      <c r="FW36" s="1332"/>
      <c r="FX36" s="1332"/>
      <c r="FY36" s="1332"/>
      <c r="FZ36" s="1332"/>
      <c r="GA36" s="1332"/>
      <c r="GB36" s="1332"/>
      <c r="GC36" s="1332"/>
      <c r="GD36" s="1332"/>
      <c r="GE36" s="1332"/>
      <c r="GF36" s="1332"/>
      <c r="GG36" s="1332"/>
      <c r="GH36" s="1332"/>
      <c r="GI36" s="1332"/>
      <c r="GJ36" s="1332"/>
      <c r="GK36" s="1332"/>
      <c r="GL36" s="1332"/>
      <c r="GM36" s="1332"/>
      <c r="GN36" s="1332"/>
      <c r="GO36" s="1332"/>
      <c r="GP36" s="1332"/>
      <c r="GQ36" s="1332"/>
      <c r="GR36" s="1332"/>
      <c r="GS36" s="1332"/>
      <c r="GT36" s="1332"/>
      <c r="GU36" s="1332"/>
      <c r="GV36" s="1332"/>
      <c r="GW36" s="1332"/>
      <c r="GX36" s="1332"/>
      <c r="GY36" s="1332"/>
      <c r="GZ36" s="1332"/>
      <c r="HA36" s="1332"/>
      <c r="HB36" s="1332"/>
      <c r="HC36" s="1332"/>
      <c r="HD36" s="1332"/>
      <c r="HE36" s="1332"/>
      <c r="HF36" s="1332"/>
      <c r="HG36" s="1332"/>
      <c r="HH36" s="1332"/>
      <c r="HI36" s="1332"/>
      <c r="HJ36" s="1332"/>
      <c r="HK36" s="1332"/>
      <c r="HL36" s="1332"/>
      <c r="HM36" s="1332"/>
      <c r="HN36" s="1332"/>
      <c r="HO36" s="1332"/>
      <c r="HP36" s="1332"/>
      <c r="HQ36" s="1332"/>
      <c r="HR36" s="1332"/>
      <c r="HS36" s="1332"/>
      <c r="HT36" s="1332"/>
      <c r="HU36" s="1332"/>
      <c r="HV36" s="1332"/>
      <c r="HW36" s="1332"/>
      <c r="HX36" s="1332"/>
      <c r="HY36" s="1332"/>
      <c r="HZ36" s="1332"/>
      <c r="IA36" s="1332"/>
      <c r="IB36" s="1332"/>
      <c r="IC36" s="1332"/>
      <c r="ID36" s="1332"/>
      <c r="IE36" s="1332"/>
      <c r="IF36" s="1332"/>
      <c r="IG36" s="1332"/>
      <c r="IH36" s="1332"/>
      <c r="II36" s="1332"/>
      <c r="IJ36" s="1332"/>
      <c r="IK36" s="1332"/>
      <c r="IL36" s="1332"/>
      <c r="IM36" s="1332"/>
      <c r="IN36" s="1332"/>
      <c r="IO36" s="1332"/>
      <c r="IP36" s="1332"/>
      <c r="IQ36" s="1332"/>
      <c r="IR36" s="1332"/>
      <c r="IS36" s="1332"/>
      <c r="IT36" s="1332"/>
      <c r="IU36" s="1332"/>
      <c r="IV36" s="1332"/>
      <c r="IW36" s="1332"/>
      <c r="IX36" s="1332"/>
      <c r="IY36" s="1332"/>
      <c r="IZ36" s="1332"/>
      <c r="JA36" s="1332"/>
      <c r="JB36" s="1332"/>
      <c r="JC36" s="1332"/>
      <c r="JD36" s="1332"/>
      <c r="JE36" s="1332"/>
      <c r="JF36" s="1332"/>
      <c r="JG36" s="1332"/>
      <c r="JH36" s="1332"/>
      <c r="JI36" s="1332"/>
      <c r="JJ36" s="1332"/>
      <c r="JK36" s="1332"/>
      <c r="JL36" s="1332"/>
      <c r="JM36" s="1332"/>
      <c r="JN36" s="1332"/>
      <c r="JO36" s="1332"/>
      <c r="JP36" s="1332"/>
      <c r="JQ36" s="1332"/>
      <c r="JR36" s="1332"/>
      <c r="JS36" s="1332"/>
      <c r="JT36" s="1332"/>
      <c r="JU36" s="1332"/>
      <c r="JV36" s="1332"/>
      <c r="JW36" s="1332"/>
      <c r="JX36" s="1332"/>
      <c r="JY36" s="1332"/>
      <c r="JZ36" s="1332"/>
      <c r="KA36" s="1332"/>
      <c r="KB36" s="1332"/>
      <c r="KC36" s="1332"/>
      <c r="KD36" s="1332"/>
      <c r="KE36" s="1332"/>
      <c r="KF36" s="1332"/>
      <c r="KG36" s="1332"/>
      <c r="KH36" s="1332"/>
      <c r="KI36" s="1332"/>
      <c r="KJ36" s="1332"/>
      <c r="KK36" s="1332"/>
      <c r="KL36" s="1332"/>
      <c r="KM36" s="1332"/>
      <c r="KN36" s="1332"/>
      <c r="KO36" s="1332"/>
      <c r="KP36" s="1332"/>
      <c r="KQ36" s="1332"/>
      <c r="KR36" s="1332"/>
      <c r="KS36" s="1332"/>
      <c r="KT36" s="1332"/>
      <c r="KU36" s="1332"/>
      <c r="KV36" s="1332"/>
      <c r="KW36" s="1332"/>
      <c r="KX36" s="1332"/>
      <c r="KY36" s="1332"/>
      <c r="KZ36" s="1332"/>
      <c r="LA36" s="1332"/>
      <c r="LB36" s="1332"/>
      <c r="LC36" s="1332"/>
      <c r="LD36" s="1332"/>
      <c r="LE36" s="1332"/>
      <c r="LF36" s="1332"/>
      <c r="LG36" s="1332"/>
      <c r="LH36" s="1332"/>
      <c r="LI36" s="1332"/>
      <c r="LJ36" s="1332"/>
      <c r="LK36" s="1332"/>
      <c r="LL36" s="1332"/>
      <c r="LM36" s="1332"/>
      <c r="LN36" s="1332"/>
      <c r="LO36" s="1332"/>
      <c r="LP36" s="1332"/>
      <c r="LQ36" s="1332"/>
      <c r="LR36" s="1332"/>
      <c r="LS36" s="1332"/>
      <c r="LT36" s="1332"/>
      <c r="LU36" s="1332"/>
      <c r="LV36" s="1332"/>
      <c r="LW36" s="1332"/>
      <c r="LX36" s="1332"/>
      <c r="LY36" s="1332"/>
      <c r="LZ36" s="1332"/>
      <c r="MA36" s="1332"/>
      <c r="MB36" s="1332"/>
      <c r="MC36" s="1332"/>
      <c r="MD36" s="1332"/>
      <c r="ME36" s="1332"/>
      <c r="MF36" s="1332"/>
      <c r="MG36" s="1332"/>
      <c r="MH36" s="1332"/>
      <c r="MI36" s="1332"/>
      <c r="MJ36" s="1332"/>
      <c r="MK36" s="1332"/>
      <c r="ML36" s="1332"/>
      <c r="MM36" s="1332"/>
      <c r="MN36" s="1332"/>
      <c r="MO36" s="1332"/>
      <c r="MP36" s="1332"/>
      <c r="MQ36" s="1332"/>
      <c r="MR36" s="1332"/>
      <c r="MS36" s="1332"/>
      <c r="MT36" s="1332"/>
      <c r="MU36" s="1332"/>
      <c r="MV36" s="1332"/>
      <c r="MW36" s="1332"/>
      <c r="MX36" s="1332"/>
      <c r="MY36" s="1332"/>
      <c r="MZ36" s="1332"/>
      <c r="NA36" s="1332"/>
      <c r="NB36" s="1332"/>
      <c r="NC36" s="1332"/>
      <c r="ND36" s="1332"/>
      <c r="NE36" s="1332"/>
      <c r="NF36" s="1332"/>
      <c r="NG36" s="1332"/>
      <c r="NH36" s="1332"/>
      <c r="NI36" s="1332"/>
      <c r="NJ36" s="1332"/>
      <c r="NK36" s="1332"/>
      <c r="NL36" s="1332"/>
      <c r="NM36" s="1332"/>
      <c r="NN36" s="1332"/>
      <c r="NO36" s="1332"/>
      <c r="NP36" s="1332"/>
      <c r="NQ36" s="1332"/>
      <c r="NR36" s="1332"/>
      <c r="NS36" s="1332"/>
      <c r="NT36" s="1332"/>
      <c r="NU36" s="1332"/>
      <c r="NV36" s="1332"/>
      <c r="NW36" s="1332"/>
      <c r="NX36" s="1332"/>
      <c r="NY36" s="1332"/>
      <c r="NZ36" s="1332"/>
      <c r="OA36" s="1332"/>
      <c r="OB36" s="1332"/>
      <c r="OC36" s="1332"/>
      <c r="OD36" s="1332"/>
      <c r="OE36" s="1332"/>
      <c r="OF36" s="1332"/>
      <c r="OG36" s="1332"/>
      <c r="OH36" s="1332"/>
      <c r="OI36" s="1332"/>
      <c r="OJ36" s="1332"/>
      <c r="OK36" s="1332"/>
      <c r="OL36" s="1332"/>
      <c r="OM36" s="1332"/>
      <c r="ON36" s="1332"/>
      <c r="OO36" s="1332"/>
      <c r="OP36" s="1332"/>
      <c r="OQ36" s="1332"/>
      <c r="OR36" s="1332"/>
      <c r="OS36" s="1332"/>
      <c r="OT36" s="1332"/>
      <c r="OU36" s="1332"/>
      <c r="OV36" s="1332"/>
      <c r="OW36" s="1332"/>
      <c r="OX36" s="1332"/>
      <c r="OY36" s="1332"/>
      <c r="OZ36" s="1332"/>
      <c r="PA36" s="1332"/>
      <c r="PB36" s="1332"/>
      <c r="PC36" s="1332"/>
      <c r="PD36" s="1332"/>
      <c r="PE36" s="1332"/>
      <c r="PF36" s="1332"/>
      <c r="PG36" s="1332"/>
      <c r="PH36" s="1332"/>
      <c r="PI36" s="1332"/>
      <c r="PJ36" s="1332"/>
      <c r="PK36" s="1332"/>
      <c r="PL36" s="1332"/>
      <c r="PM36" s="1332"/>
      <c r="PN36" s="1332"/>
      <c r="PO36" s="1332"/>
      <c r="PP36" s="1332"/>
      <c r="PQ36" s="1332"/>
      <c r="PR36" s="1332"/>
      <c r="PS36" s="1332"/>
      <c r="PT36" s="1332"/>
      <c r="PU36" s="1332"/>
      <c r="PV36" s="1332"/>
      <c r="PW36" s="1332"/>
      <c r="PX36" s="1332"/>
      <c r="PY36" s="1332"/>
      <c r="PZ36" s="1332"/>
      <c r="QA36" s="1332"/>
      <c r="QB36" s="1332"/>
      <c r="QC36" s="1332"/>
      <c r="QD36" s="1332"/>
      <c r="QE36" s="1332"/>
      <c r="QF36" s="1332"/>
      <c r="QG36" s="1332"/>
      <c r="QH36" s="1332"/>
      <c r="QI36" s="1332"/>
      <c r="QJ36" s="1332"/>
      <c r="QK36" s="1332"/>
      <c r="QL36" s="1332"/>
      <c r="QM36" s="1332"/>
      <c r="QN36" s="1332"/>
      <c r="QO36" s="1332"/>
      <c r="QP36" s="1332"/>
      <c r="QQ36" s="1332"/>
      <c r="QR36" s="1332"/>
      <c r="QS36" s="1332"/>
      <c r="QT36" s="1332"/>
      <c r="QU36" s="1332"/>
      <c r="QV36" s="1332"/>
      <c r="QW36" s="1332"/>
      <c r="QX36" s="1332"/>
      <c r="QY36" s="1332"/>
      <c r="QZ36" s="1332"/>
      <c r="RA36" s="1332"/>
      <c r="RB36" s="1332"/>
      <c r="RC36" s="1332"/>
      <c r="RD36" s="1332"/>
      <c r="RE36" s="1332"/>
      <c r="RF36" s="1332"/>
      <c r="RG36" s="1332"/>
      <c r="RH36" s="1332"/>
      <c r="RI36" s="1332"/>
      <c r="RJ36" s="1332"/>
      <c r="RK36" s="1332"/>
      <c r="RL36" s="1332"/>
      <c r="RM36" s="1332"/>
      <c r="RN36" s="1332"/>
      <c r="RO36" s="1332"/>
      <c r="RP36" s="1332"/>
      <c r="RQ36" s="1332"/>
      <c r="RR36" s="1332"/>
      <c r="RS36" s="1332"/>
      <c r="RT36" s="1332"/>
      <c r="RU36" s="1332"/>
      <c r="RV36" s="1332"/>
      <c r="RW36" s="1332"/>
      <c r="RX36" s="1332"/>
      <c r="RY36" s="1332"/>
      <c r="RZ36" s="1332"/>
      <c r="SA36" s="1332"/>
      <c r="SB36" s="1332"/>
      <c r="SC36" s="1332"/>
      <c r="SD36" s="1332"/>
      <c r="SE36" s="1332"/>
      <c r="SF36" s="1332"/>
      <c r="SG36" s="1332"/>
      <c r="SH36" s="1332"/>
      <c r="SI36" s="1332"/>
      <c r="SJ36" s="1332"/>
      <c r="SK36" s="1332"/>
      <c r="SL36" s="1332"/>
      <c r="SM36" s="1332"/>
      <c r="SN36" s="1332"/>
      <c r="SO36" s="1332"/>
      <c r="SP36" s="1332"/>
      <c r="SQ36" s="1332"/>
      <c r="SR36" s="1332"/>
      <c r="SS36" s="1332"/>
      <c r="ST36" s="1332"/>
      <c r="SU36" s="1332"/>
      <c r="SV36" s="1332"/>
      <c r="SW36" s="1332"/>
      <c r="SX36" s="1332"/>
      <c r="SY36" s="1332"/>
      <c r="SZ36" s="1332"/>
      <c r="TA36" s="1332"/>
      <c r="TB36" s="1332"/>
      <c r="TC36" s="1332"/>
      <c r="TD36" s="1332"/>
      <c r="TE36" s="1332"/>
      <c r="TF36" s="1332"/>
      <c r="TG36" s="1332"/>
      <c r="TH36" s="1332"/>
      <c r="TI36" s="1332"/>
      <c r="TJ36" s="1332"/>
      <c r="TK36" s="1332"/>
      <c r="TL36" s="1332"/>
      <c r="TM36" s="1332"/>
      <c r="TN36" s="1332"/>
      <c r="TO36" s="1332"/>
      <c r="TP36" s="1332"/>
      <c r="TQ36" s="1332"/>
      <c r="TR36" s="1332"/>
      <c r="TS36" s="1332"/>
      <c r="TT36" s="1332"/>
      <c r="TU36" s="1332"/>
      <c r="TV36" s="1332"/>
      <c r="TW36" s="1332"/>
      <c r="TX36" s="1332"/>
      <c r="TY36" s="1332"/>
      <c r="TZ36" s="1332"/>
      <c r="UA36" s="1332"/>
      <c r="UB36" s="1332"/>
      <c r="UC36" s="1332"/>
      <c r="UD36" s="1332"/>
      <c r="UE36" s="1332"/>
      <c r="UF36" s="1332"/>
      <c r="UG36" s="1332"/>
      <c r="UH36" s="1332"/>
      <c r="UI36" s="1332"/>
      <c r="UJ36" s="1332"/>
      <c r="UK36" s="1332"/>
      <c r="UL36" s="1332"/>
      <c r="UM36" s="1332"/>
      <c r="UN36" s="1332"/>
      <c r="UO36" s="1332"/>
      <c r="UP36" s="1332"/>
      <c r="UQ36" s="1332"/>
      <c r="UR36" s="1332"/>
      <c r="US36" s="1332"/>
      <c r="UT36" s="1332"/>
      <c r="UU36" s="1332"/>
      <c r="UV36" s="1332"/>
      <c r="UW36" s="1332"/>
      <c r="UX36" s="1332"/>
      <c r="UY36" s="1332"/>
      <c r="UZ36" s="1332"/>
      <c r="VA36" s="1332"/>
      <c r="VB36" s="1332"/>
      <c r="VC36" s="1332"/>
      <c r="VD36" s="1332"/>
      <c r="VE36" s="1332"/>
      <c r="VF36" s="1332"/>
      <c r="VG36" s="1332"/>
      <c r="VH36" s="1332"/>
      <c r="VI36" s="1332"/>
      <c r="VJ36" s="1332"/>
      <c r="VK36" s="1332"/>
      <c r="VL36" s="1332"/>
      <c r="VM36" s="1332"/>
      <c r="VN36" s="1332"/>
      <c r="VO36" s="1332"/>
      <c r="VP36" s="1332"/>
      <c r="VQ36" s="1332"/>
      <c r="VR36" s="1332"/>
      <c r="VS36" s="1332"/>
      <c r="VT36" s="1332"/>
      <c r="VU36" s="1332"/>
      <c r="VV36" s="1332"/>
      <c r="VW36" s="1332"/>
      <c r="VX36" s="1332"/>
      <c r="VY36" s="1332"/>
      <c r="VZ36" s="1332"/>
      <c r="WA36" s="1332"/>
      <c r="WB36" s="1332"/>
      <c r="WC36" s="1332"/>
      <c r="WD36" s="1332"/>
      <c r="WE36" s="1332"/>
      <c r="WF36" s="1332"/>
      <c r="WG36" s="1332"/>
      <c r="WH36" s="1332"/>
      <c r="WI36" s="1332"/>
      <c r="WJ36" s="1332"/>
      <c r="WK36" s="1332"/>
      <c r="WL36" s="1332"/>
      <c r="WM36" s="1332"/>
      <c r="WN36" s="1332"/>
      <c r="WO36" s="1332"/>
      <c r="WP36" s="1332"/>
      <c r="WQ36" s="1332"/>
      <c r="WR36" s="1332"/>
      <c r="WS36" s="1332"/>
      <c r="WT36" s="1332"/>
      <c r="WU36" s="1332"/>
      <c r="WV36" s="1332"/>
      <c r="WW36" s="1332"/>
      <c r="WX36" s="1332"/>
      <c r="WY36" s="1332"/>
      <c r="WZ36" s="1332"/>
      <c r="XA36" s="1332"/>
      <c r="XB36" s="1332"/>
      <c r="XC36" s="1332"/>
      <c r="XD36" s="1332"/>
      <c r="XE36" s="1332"/>
      <c r="XF36" s="1332"/>
      <c r="XG36" s="1332"/>
      <c r="XH36" s="1332"/>
      <c r="XI36" s="1332"/>
      <c r="XJ36" s="1332"/>
      <c r="XK36" s="1332"/>
      <c r="XL36" s="1332"/>
      <c r="XM36" s="1332"/>
      <c r="XN36" s="1332"/>
      <c r="XO36" s="1332"/>
      <c r="XP36" s="1332"/>
      <c r="XQ36" s="1332"/>
      <c r="XR36" s="1332"/>
      <c r="XS36" s="1332"/>
      <c r="XT36" s="1332"/>
      <c r="XU36" s="1332"/>
      <c r="XV36" s="1332"/>
      <c r="XW36" s="1332"/>
      <c r="XX36" s="1332"/>
      <c r="XY36" s="1332"/>
      <c r="XZ36" s="1332"/>
      <c r="YA36" s="1332"/>
      <c r="YB36" s="1332"/>
      <c r="YC36" s="1332"/>
      <c r="YD36" s="1332"/>
      <c r="YE36" s="1332"/>
      <c r="YF36" s="1332"/>
      <c r="YG36" s="1332"/>
      <c r="YH36" s="1332"/>
      <c r="YI36" s="1332"/>
      <c r="YJ36" s="1332"/>
      <c r="YK36" s="1332"/>
      <c r="YL36" s="1332"/>
      <c r="YM36" s="1332"/>
      <c r="YN36" s="1332"/>
      <c r="YO36" s="1332"/>
      <c r="YP36" s="1332"/>
      <c r="YQ36" s="1332"/>
      <c r="YR36" s="1332"/>
      <c r="YS36" s="1332"/>
      <c r="YT36" s="1332"/>
      <c r="YU36" s="1332"/>
      <c r="YV36" s="1332"/>
      <c r="YW36" s="1332"/>
      <c r="YX36" s="1332"/>
      <c r="YY36" s="1332"/>
      <c r="YZ36" s="1332"/>
      <c r="ZA36" s="1332"/>
      <c r="ZB36" s="1332"/>
      <c r="ZC36" s="1332"/>
      <c r="ZD36" s="1332"/>
      <c r="ZE36" s="1332"/>
      <c r="ZF36" s="1332"/>
      <c r="ZG36" s="1332"/>
      <c r="ZH36" s="1332"/>
      <c r="ZI36" s="1332"/>
      <c r="ZJ36" s="1332"/>
      <c r="ZK36" s="1332"/>
      <c r="ZL36" s="1332"/>
      <c r="ZM36" s="1332"/>
      <c r="ZN36" s="1332"/>
      <c r="ZO36" s="1332"/>
      <c r="ZP36" s="1332"/>
      <c r="ZQ36" s="1332"/>
      <c r="ZR36" s="1332"/>
      <c r="ZS36" s="1332"/>
      <c r="ZT36" s="1332"/>
      <c r="ZU36" s="1332"/>
      <c r="ZV36" s="1332"/>
      <c r="ZW36" s="1332"/>
      <c r="ZX36" s="1332"/>
      <c r="ZY36" s="645"/>
    </row>
    <row r="37" spans="1:701" s="643" customFormat="1">
      <c r="A37" s="645"/>
      <c r="B37" s="635" t="s">
        <v>56</v>
      </c>
      <c r="C37" s="1186" t="s">
        <v>472</v>
      </c>
      <c r="D37" s="1186">
        <v>15</v>
      </c>
      <c r="E37" s="604">
        <f t="shared" ref="E37:E68" si="15">(L37/$L$83)*D37</f>
        <v>7.3426419385134167E-3</v>
      </c>
      <c r="F37" s="1181" t="s">
        <v>35</v>
      </c>
      <c r="G37" s="1194">
        <v>12</v>
      </c>
      <c r="H37" s="1195">
        <v>49</v>
      </c>
      <c r="I37" s="1192">
        <v>53.5</v>
      </c>
      <c r="J37" s="1190">
        <v>53.5</v>
      </c>
      <c r="K37" s="1176">
        <f t="shared" si="1"/>
        <v>0</v>
      </c>
      <c r="L37" s="640">
        <f t="shared" si="6"/>
        <v>588</v>
      </c>
      <c r="M37" s="639">
        <v>269.76840000000004</v>
      </c>
      <c r="N37" s="639">
        <f t="shared" si="7"/>
        <v>642</v>
      </c>
      <c r="O37" s="639">
        <f t="shared" si="8"/>
        <v>0</v>
      </c>
      <c r="P37" s="639">
        <f t="shared" si="9"/>
        <v>642</v>
      </c>
      <c r="Q37" s="639"/>
      <c r="R37" s="639">
        <f t="shared" si="2"/>
        <v>911.76840000000004</v>
      </c>
      <c r="S37" s="1191"/>
      <c r="T37" s="639">
        <f t="shared" si="10"/>
        <v>843.44902867715086</v>
      </c>
      <c r="U37" s="639">
        <f t="shared" si="3"/>
        <v>0</v>
      </c>
      <c r="V37" s="641">
        <f>IF(L37=0,0,(HLOOKUP(F37,'2012-2013 CE W T&amp;D &amp; ConsCredit'!$C$6:$P$36,D37+1,FALSE)))</f>
        <v>1.0498837637738472</v>
      </c>
      <c r="W37" s="641">
        <f t="shared" si="13"/>
        <v>617.33165309902211</v>
      </c>
      <c r="X37" s="642">
        <f t="shared" si="11"/>
        <v>0.73191340805410987</v>
      </c>
      <c r="Z37" s="1371">
        <f t="shared" si="4"/>
        <v>911.76840000000004</v>
      </c>
      <c r="AA37" s="1371">
        <f t="shared" si="5"/>
        <v>843.44902867715086</v>
      </c>
      <c r="AB37" s="1371">
        <f>IF(L37=0,0,(HLOOKUP(F37,'2012-2013 CE W T&amp;D No ConsCredi'!$C$6:$P$36,D37+1,FALSE)))</f>
        <v>0.95443978524895223</v>
      </c>
      <c r="AC37" s="1371">
        <f t="shared" si="14"/>
        <v>561.21059372638388</v>
      </c>
      <c r="AD37" s="642">
        <f t="shared" si="12"/>
        <v>0.66537582550373642</v>
      </c>
      <c r="AE37" s="1332"/>
      <c r="AF37" s="1332"/>
      <c r="AG37" s="1332"/>
      <c r="AH37" s="1332"/>
      <c r="AI37" s="1332"/>
      <c r="AJ37" s="1332"/>
      <c r="AK37" s="1332"/>
      <c r="AL37" s="1332"/>
      <c r="AM37" s="1332"/>
      <c r="AN37" s="1332"/>
      <c r="AO37" s="1332"/>
      <c r="AP37" s="1332"/>
      <c r="AQ37" s="1332"/>
      <c r="AR37" s="1332"/>
      <c r="AS37" s="1332"/>
      <c r="AT37" s="1332"/>
      <c r="AU37" s="1332"/>
      <c r="AV37" s="1332"/>
      <c r="AW37" s="1332"/>
      <c r="AX37" s="1332"/>
      <c r="AY37" s="1332"/>
      <c r="AZ37" s="1332"/>
      <c r="BA37" s="1332"/>
      <c r="BB37" s="1332"/>
      <c r="BC37" s="1332"/>
      <c r="BD37" s="1332"/>
      <c r="BE37" s="1332"/>
      <c r="BF37" s="1332"/>
      <c r="BG37" s="1332"/>
      <c r="BH37" s="1332"/>
      <c r="BI37" s="1332"/>
      <c r="BJ37" s="1332"/>
      <c r="BK37" s="1332"/>
      <c r="BL37" s="1332"/>
      <c r="BM37" s="1332"/>
      <c r="BN37" s="1332"/>
      <c r="BO37" s="1332"/>
      <c r="BP37" s="1332"/>
      <c r="BQ37" s="1332"/>
      <c r="BR37" s="1332"/>
      <c r="BS37" s="1332"/>
      <c r="BT37" s="1332"/>
      <c r="BU37" s="1332"/>
      <c r="BV37" s="1332"/>
      <c r="BW37" s="1332"/>
      <c r="BX37" s="1332"/>
      <c r="BY37" s="1332"/>
      <c r="BZ37" s="1332"/>
      <c r="CA37" s="1332"/>
      <c r="CB37" s="1332"/>
      <c r="CC37" s="1332"/>
      <c r="CD37" s="1332"/>
      <c r="CE37" s="1332"/>
      <c r="CF37" s="1332"/>
      <c r="CG37" s="1332"/>
      <c r="CH37" s="1332"/>
      <c r="CI37" s="1332"/>
      <c r="CJ37" s="1332"/>
      <c r="CK37" s="1332"/>
      <c r="CL37" s="1332"/>
      <c r="CM37" s="1332"/>
      <c r="CN37" s="1332"/>
      <c r="CO37" s="1332"/>
      <c r="CP37" s="1332"/>
      <c r="CQ37" s="1332"/>
      <c r="CR37" s="1332"/>
      <c r="CS37" s="1332"/>
      <c r="CT37" s="1332"/>
      <c r="CU37" s="1332"/>
      <c r="CV37" s="1332"/>
      <c r="CW37" s="1332"/>
      <c r="CX37" s="1332"/>
      <c r="CY37" s="1332"/>
      <c r="CZ37" s="1332"/>
      <c r="DA37" s="1332"/>
      <c r="DB37" s="1332"/>
      <c r="DC37" s="1332"/>
      <c r="DD37" s="1332"/>
      <c r="DE37" s="1332"/>
      <c r="DF37" s="1332"/>
      <c r="DG37" s="1332"/>
      <c r="DH37" s="1332"/>
      <c r="DI37" s="1332"/>
      <c r="DJ37" s="1332"/>
      <c r="DK37" s="1332"/>
      <c r="DL37" s="1332"/>
      <c r="DM37" s="1332"/>
      <c r="DN37" s="1332"/>
      <c r="DO37" s="1332"/>
      <c r="DP37" s="1332"/>
      <c r="DQ37" s="1332"/>
      <c r="DR37" s="1332"/>
      <c r="DS37" s="1332"/>
      <c r="DT37" s="1332"/>
      <c r="DU37" s="1332"/>
      <c r="DV37" s="1332"/>
      <c r="DW37" s="1332"/>
      <c r="DX37" s="1332"/>
      <c r="DY37" s="1332"/>
      <c r="DZ37" s="1332"/>
      <c r="EA37" s="1332"/>
      <c r="EB37" s="1332"/>
      <c r="EC37" s="1332"/>
      <c r="ED37" s="1332"/>
      <c r="EE37" s="1332"/>
      <c r="EF37" s="1332"/>
      <c r="EG37" s="1332"/>
      <c r="EH37" s="1332"/>
      <c r="EI37" s="1332"/>
      <c r="EJ37" s="1332"/>
      <c r="EK37" s="1332"/>
      <c r="EL37" s="1332"/>
      <c r="EM37" s="1332"/>
      <c r="EN37" s="1332"/>
      <c r="EO37" s="1332"/>
      <c r="EP37" s="1332"/>
      <c r="EQ37" s="1332"/>
      <c r="ER37" s="1332"/>
      <c r="ES37" s="1332"/>
      <c r="ET37" s="1332"/>
      <c r="EU37" s="1332"/>
      <c r="EV37" s="1332"/>
      <c r="EW37" s="1332"/>
      <c r="EX37" s="1332"/>
      <c r="EY37" s="1332"/>
      <c r="EZ37" s="1332"/>
      <c r="FA37" s="1332"/>
      <c r="FB37" s="1332"/>
      <c r="FC37" s="1332"/>
      <c r="FD37" s="1332"/>
      <c r="FE37" s="1332"/>
      <c r="FF37" s="1332"/>
      <c r="FG37" s="1332"/>
      <c r="FH37" s="1332"/>
      <c r="FI37" s="1332"/>
      <c r="FJ37" s="1332"/>
      <c r="FK37" s="1332"/>
      <c r="FL37" s="1332"/>
      <c r="FM37" s="1332"/>
      <c r="FN37" s="1332"/>
      <c r="FO37" s="1332"/>
      <c r="FP37" s="1332"/>
      <c r="FQ37" s="1332"/>
      <c r="FR37" s="1332"/>
      <c r="FS37" s="1332"/>
      <c r="FT37" s="1332"/>
      <c r="FU37" s="1332"/>
      <c r="FV37" s="1332"/>
      <c r="FW37" s="1332"/>
      <c r="FX37" s="1332"/>
      <c r="FY37" s="1332"/>
      <c r="FZ37" s="1332"/>
      <c r="GA37" s="1332"/>
      <c r="GB37" s="1332"/>
      <c r="GC37" s="1332"/>
      <c r="GD37" s="1332"/>
      <c r="GE37" s="1332"/>
      <c r="GF37" s="1332"/>
      <c r="GG37" s="1332"/>
      <c r="GH37" s="1332"/>
      <c r="GI37" s="1332"/>
      <c r="GJ37" s="1332"/>
      <c r="GK37" s="1332"/>
      <c r="GL37" s="1332"/>
      <c r="GM37" s="1332"/>
      <c r="GN37" s="1332"/>
      <c r="GO37" s="1332"/>
      <c r="GP37" s="1332"/>
      <c r="GQ37" s="1332"/>
      <c r="GR37" s="1332"/>
      <c r="GS37" s="1332"/>
      <c r="GT37" s="1332"/>
      <c r="GU37" s="1332"/>
      <c r="GV37" s="1332"/>
      <c r="GW37" s="1332"/>
      <c r="GX37" s="1332"/>
      <c r="GY37" s="1332"/>
      <c r="GZ37" s="1332"/>
      <c r="HA37" s="1332"/>
      <c r="HB37" s="1332"/>
      <c r="HC37" s="1332"/>
      <c r="HD37" s="1332"/>
      <c r="HE37" s="1332"/>
      <c r="HF37" s="1332"/>
      <c r="HG37" s="1332"/>
      <c r="HH37" s="1332"/>
      <c r="HI37" s="1332"/>
      <c r="HJ37" s="1332"/>
      <c r="HK37" s="1332"/>
      <c r="HL37" s="1332"/>
      <c r="HM37" s="1332"/>
      <c r="HN37" s="1332"/>
      <c r="HO37" s="1332"/>
      <c r="HP37" s="1332"/>
      <c r="HQ37" s="1332"/>
      <c r="HR37" s="1332"/>
      <c r="HS37" s="1332"/>
      <c r="HT37" s="1332"/>
      <c r="HU37" s="1332"/>
      <c r="HV37" s="1332"/>
      <c r="HW37" s="1332"/>
      <c r="HX37" s="1332"/>
      <c r="HY37" s="1332"/>
      <c r="HZ37" s="1332"/>
      <c r="IA37" s="1332"/>
      <c r="IB37" s="1332"/>
      <c r="IC37" s="1332"/>
      <c r="ID37" s="1332"/>
      <c r="IE37" s="1332"/>
      <c r="IF37" s="1332"/>
      <c r="IG37" s="1332"/>
      <c r="IH37" s="1332"/>
      <c r="II37" s="1332"/>
      <c r="IJ37" s="1332"/>
      <c r="IK37" s="1332"/>
      <c r="IL37" s="1332"/>
      <c r="IM37" s="1332"/>
      <c r="IN37" s="1332"/>
      <c r="IO37" s="1332"/>
      <c r="IP37" s="1332"/>
      <c r="IQ37" s="1332"/>
      <c r="IR37" s="1332"/>
      <c r="IS37" s="1332"/>
      <c r="IT37" s="1332"/>
      <c r="IU37" s="1332"/>
      <c r="IV37" s="1332"/>
      <c r="IW37" s="1332"/>
      <c r="IX37" s="1332"/>
      <c r="IY37" s="1332"/>
      <c r="IZ37" s="1332"/>
      <c r="JA37" s="1332"/>
      <c r="JB37" s="1332"/>
      <c r="JC37" s="1332"/>
      <c r="JD37" s="1332"/>
      <c r="JE37" s="1332"/>
      <c r="JF37" s="1332"/>
      <c r="JG37" s="1332"/>
      <c r="JH37" s="1332"/>
      <c r="JI37" s="1332"/>
      <c r="JJ37" s="1332"/>
      <c r="JK37" s="1332"/>
      <c r="JL37" s="1332"/>
      <c r="JM37" s="1332"/>
      <c r="JN37" s="1332"/>
      <c r="JO37" s="1332"/>
      <c r="JP37" s="1332"/>
      <c r="JQ37" s="1332"/>
      <c r="JR37" s="1332"/>
      <c r="JS37" s="1332"/>
      <c r="JT37" s="1332"/>
      <c r="JU37" s="1332"/>
      <c r="JV37" s="1332"/>
      <c r="JW37" s="1332"/>
      <c r="JX37" s="1332"/>
      <c r="JY37" s="1332"/>
      <c r="JZ37" s="1332"/>
      <c r="KA37" s="1332"/>
      <c r="KB37" s="1332"/>
      <c r="KC37" s="1332"/>
      <c r="KD37" s="1332"/>
      <c r="KE37" s="1332"/>
      <c r="KF37" s="1332"/>
      <c r="KG37" s="1332"/>
      <c r="KH37" s="1332"/>
      <c r="KI37" s="1332"/>
      <c r="KJ37" s="1332"/>
      <c r="KK37" s="1332"/>
      <c r="KL37" s="1332"/>
      <c r="KM37" s="1332"/>
      <c r="KN37" s="1332"/>
      <c r="KO37" s="1332"/>
      <c r="KP37" s="1332"/>
      <c r="KQ37" s="1332"/>
      <c r="KR37" s="1332"/>
      <c r="KS37" s="1332"/>
      <c r="KT37" s="1332"/>
      <c r="KU37" s="1332"/>
      <c r="KV37" s="1332"/>
      <c r="KW37" s="1332"/>
      <c r="KX37" s="1332"/>
      <c r="KY37" s="1332"/>
      <c r="KZ37" s="1332"/>
      <c r="LA37" s="1332"/>
      <c r="LB37" s="1332"/>
      <c r="LC37" s="1332"/>
      <c r="LD37" s="1332"/>
      <c r="LE37" s="1332"/>
      <c r="LF37" s="1332"/>
      <c r="LG37" s="1332"/>
      <c r="LH37" s="1332"/>
      <c r="LI37" s="1332"/>
      <c r="LJ37" s="1332"/>
      <c r="LK37" s="1332"/>
      <c r="LL37" s="1332"/>
      <c r="LM37" s="1332"/>
      <c r="LN37" s="1332"/>
      <c r="LO37" s="1332"/>
      <c r="LP37" s="1332"/>
      <c r="LQ37" s="1332"/>
      <c r="LR37" s="1332"/>
      <c r="LS37" s="1332"/>
      <c r="LT37" s="1332"/>
      <c r="LU37" s="1332"/>
      <c r="LV37" s="1332"/>
      <c r="LW37" s="1332"/>
      <c r="LX37" s="1332"/>
      <c r="LY37" s="1332"/>
      <c r="LZ37" s="1332"/>
      <c r="MA37" s="1332"/>
      <c r="MB37" s="1332"/>
      <c r="MC37" s="1332"/>
      <c r="MD37" s="1332"/>
      <c r="ME37" s="1332"/>
      <c r="MF37" s="1332"/>
      <c r="MG37" s="1332"/>
      <c r="MH37" s="1332"/>
      <c r="MI37" s="1332"/>
      <c r="MJ37" s="1332"/>
      <c r="MK37" s="1332"/>
      <c r="ML37" s="1332"/>
      <c r="MM37" s="1332"/>
      <c r="MN37" s="1332"/>
      <c r="MO37" s="1332"/>
      <c r="MP37" s="1332"/>
      <c r="MQ37" s="1332"/>
      <c r="MR37" s="1332"/>
      <c r="MS37" s="1332"/>
      <c r="MT37" s="1332"/>
      <c r="MU37" s="1332"/>
      <c r="MV37" s="1332"/>
      <c r="MW37" s="1332"/>
      <c r="MX37" s="1332"/>
      <c r="MY37" s="1332"/>
      <c r="MZ37" s="1332"/>
      <c r="NA37" s="1332"/>
      <c r="NB37" s="1332"/>
      <c r="NC37" s="1332"/>
      <c r="ND37" s="1332"/>
      <c r="NE37" s="1332"/>
      <c r="NF37" s="1332"/>
      <c r="NG37" s="1332"/>
      <c r="NH37" s="1332"/>
      <c r="NI37" s="1332"/>
      <c r="NJ37" s="1332"/>
      <c r="NK37" s="1332"/>
      <c r="NL37" s="1332"/>
      <c r="NM37" s="1332"/>
      <c r="NN37" s="1332"/>
      <c r="NO37" s="1332"/>
      <c r="NP37" s="1332"/>
      <c r="NQ37" s="1332"/>
      <c r="NR37" s="1332"/>
      <c r="NS37" s="1332"/>
      <c r="NT37" s="1332"/>
      <c r="NU37" s="1332"/>
      <c r="NV37" s="1332"/>
      <c r="NW37" s="1332"/>
      <c r="NX37" s="1332"/>
      <c r="NY37" s="1332"/>
      <c r="NZ37" s="1332"/>
      <c r="OA37" s="1332"/>
      <c r="OB37" s="1332"/>
      <c r="OC37" s="1332"/>
      <c r="OD37" s="1332"/>
      <c r="OE37" s="1332"/>
      <c r="OF37" s="1332"/>
      <c r="OG37" s="1332"/>
      <c r="OH37" s="1332"/>
      <c r="OI37" s="1332"/>
      <c r="OJ37" s="1332"/>
      <c r="OK37" s="1332"/>
      <c r="OL37" s="1332"/>
      <c r="OM37" s="1332"/>
      <c r="ON37" s="1332"/>
      <c r="OO37" s="1332"/>
      <c r="OP37" s="1332"/>
      <c r="OQ37" s="1332"/>
      <c r="OR37" s="1332"/>
      <c r="OS37" s="1332"/>
      <c r="OT37" s="1332"/>
      <c r="OU37" s="1332"/>
      <c r="OV37" s="1332"/>
      <c r="OW37" s="1332"/>
      <c r="OX37" s="1332"/>
      <c r="OY37" s="1332"/>
      <c r="OZ37" s="1332"/>
      <c r="PA37" s="1332"/>
      <c r="PB37" s="1332"/>
      <c r="PC37" s="1332"/>
      <c r="PD37" s="1332"/>
      <c r="PE37" s="1332"/>
      <c r="PF37" s="1332"/>
      <c r="PG37" s="1332"/>
      <c r="PH37" s="1332"/>
      <c r="PI37" s="1332"/>
      <c r="PJ37" s="1332"/>
      <c r="PK37" s="1332"/>
      <c r="PL37" s="1332"/>
      <c r="PM37" s="1332"/>
      <c r="PN37" s="1332"/>
      <c r="PO37" s="1332"/>
      <c r="PP37" s="1332"/>
      <c r="PQ37" s="1332"/>
      <c r="PR37" s="1332"/>
      <c r="PS37" s="1332"/>
      <c r="PT37" s="1332"/>
      <c r="PU37" s="1332"/>
      <c r="PV37" s="1332"/>
      <c r="PW37" s="1332"/>
      <c r="PX37" s="1332"/>
      <c r="PY37" s="1332"/>
      <c r="PZ37" s="1332"/>
      <c r="QA37" s="1332"/>
      <c r="QB37" s="1332"/>
      <c r="QC37" s="1332"/>
      <c r="QD37" s="1332"/>
      <c r="QE37" s="1332"/>
      <c r="QF37" s="1332"/>
      <c r="QG37" s="1332"/>
      <c r="QH37" s="1332"/>
      <c r="QI37" s="1332"/>
      <c r="QJ37" s="1332"/>
      <c r="QK37" s="1332"/>
      <c r="QL37" s="1332"/>
      <c r="QM37" s="1332"/>
      <c r="QN37" s="1332"/>
      <c r="QO37" s="1332"/>
      <c r="QP37" s="1332"/>
      <c r="QQ37" s="1332"/>
      <c r="QR37" s="1332"/>
      <c r="QS37" s="1332"/>
      <c r="QT37" s="1332"/>
      <c r="QU37" s="1332"/>
      <c r="QV37" s="1332"/>
      <c r="QW37" s="1332"/>
      <c r="QX37" s="1332"/>
      <c r="QY37" s="1332"/>
      <c r="QZ37" s="1332"/>
      <c r="RA37" s="1332"/>
      <c r="RB37" s="1332"/>
      <c r="RC37" s="1332"/>
      <c r="RD37" s="1332"/>
      <c r="RE37" s="1332"/>
      <c r="RF37" s="1332"/>
      <c r="RG37" s="1332"/>
      <c r="RH37" s="1332"/>
      <c r="RI37" s="1332"/>
      <c r="RJ37" s="1332"/>
      <c r="RK37" s="1332"/>
      <c r="RL37" s="1332"/>
      <c r="RM37" s="1332"/>
      <c r="RN37" s="1332"/>
      <c r="RO37" s="1332"/>
      <c r="RP37" s="1332"/>
      <c r="RQ37" s="1332"/>
      <c r="RR37" s="1332"/>
      <c r="RS37" s="1332"/>
      <c r="RT37" s="1332"/>
      <c r="RU37" s="1332"/>
      <c r="RV37" s="1332"/>
      <c r="RW37" s="1332"/>
      <c r="RX37" s="1332"/>
      <c r="RY37" s="1332"/>
      <c r="RZ37" s="1332"/>
      <c r="SA37" s="1332"/>
      <c r="SB37" s="1332"/>
      <c r="SC37" s="1332"/>
      <c r="SD37" s="1332"/>
      <c r="SE37" s="1332"/>
      <c r="SF37" s="1332"/>
      <c r="SG37" s="1332"/>
      <c r="SH37" s="1332"/>
      <c r="SI37" s="1332"/>
      <c r="SJ37" s="1332"/>
      <c r="SK37" s="1332"/>
      <c r="SL37" s="1332"/>
      <c r="SM37" s="1332"/>
      <c r="SN37" s="1332"/>
      <c r="SO37" s="1332"/>
      <c r="SP37" s="1332"/>
      <c r="SQ37" s="1332"/>
      <c r="SR37" s="1332"/>
      <c r="SS37" s="1332"/>
      <c r="ST37" s="1332"/>
      <c r="SU37" s="1332"/>
      <c r="SV37" s="1332"/>
      <c r="SW37" s="1332"/>
      <c r="SX37" s="1332"/>
      <c r="SY37" s="1332"/>
      <c r="SZ37" s="1332"/>
      <c r="TA37" s="1332"/>
      <c r="TB37" s="1332"/>
      <c r="TC37" s="1332"/>
      <c r="TD37" s="1332"/>
      <c r="TE37" s="1332"/>
      <c r="TF37" s="1332"/>
      <c r="TG37" s="1332"/>
      <c r="TH37" s="1332"/>
      <c r="TI37" s="1332"/>
      <c r="TJ37" s="1332"/>
      <c r="TK37" s="1332"/>
      <c r="TL37" s="1332"/>
      <c r="TM37" s="1332"/>
      <c r="TN37" s="1332"/>
      <c r="TO37" s="1332"/>
      <c r="TP37" s="1332"/>
      <c r="TQ37" s="1332"/>
      <c r="TR37" s="1332"/>
      <c r="TS37" s="1332"/>
      <c r="TT37" s="1332"/>
      <c r="TU37" s="1332"/>
      <c r="TV37" s="1332"/>
      <c r="TW37" s="1332"/>
      <c r="TX37" s="1332"/>
      <c r="TY37" s="1332"/>
      <c r="TZ37" s="1332"/>
      <c r="UA37" s="1332"/>
      <c r="UB37" s="1332"/>
      <c r="UC37" s="1332"/>
      <c r="UD37" s="1332"/>
      <c r="UE37" s="1332"/>
      <c r="UF37" s="1332"/>
      <c r="UG37" s="1332"/>
      <c r="UH37" s="1332"/>
      <c r="UI37" s="1332"/>
      <c r="UJ37" s="1332"/>
      <c r="UK37" s="1332"/>
      <c r="UL37" s="1332"/>
      <c r="UM37" s="1332"/>
      <c r="UN37" s="1332"/>
      <c r="UO37" s="1332"/>
      <c r="UP37" s="1332"/>
      <c r="UQ37" s="1332"/>
      <c r="UR37" s="1332"/>
      <c r="US37" s="1332"/>
      <c r="UT37" s="1332"/>
      <c r="UU37" s="1332"/>
      <c r="UV37" s="1332"/>
      <c r="UW37" s="1332"/>
      <c r="UX37" s="1332"/>
      <c r="UY37" s="1332"/>
      <c r="UZ37" s="1332"/>
      <c r="VA37" s="1332"/>
      <c r="VB37" s="1332"/>
      <c r="VC37" s="1332"/>
      <c r="VD37" s="1332"/>
      <c r="VE37" s="1332"/>
      <c r="VF37" s="1332"/>
      <c r="VG37" s="1332"/>
      <c r="VH37" s="1332"/>
      <c r="VI37" s="1332"/>
      <c r="VJ37" s="1332"/>
      <c r="VK37" s="1332"/>
      <c r="VL37" s="1332"/>
      <c r="VM37" s="1332"/>
      <c r="VN37" s="1332"/>
      <c r="VO37" s="1332"/>
      <c r="VP37" s="1332"/>
      <c r="VQ37" s="1332"/>
      <c r="VR37" s="1332"/>
      <c r="VS37" s="1332"/>
      <c r="VT37" s="1332"/>
      <c r="VU37" s="1332"/>
      <c r="VV37" s="1332"/>
      <c r="VW37" s="1332"/>
      <c r="VX37" s="1332"/>
      <c r="VY37" s="1332"/>
      <c r="VZ37" s="1332"/>
      <c r="WA37" s="1332"/>
      <c r="WB37" s="1332"/>
      <c r="WC37" s="1332"/>
      <c r="WD37" s="1332"/>
      <c r="WE37" s="1332"/>
      <c r="WF37" s="1332"/>
      <c r="WG37" s="1332"/>
      <c r="WH37" s="1332"/>
      <c r="WI37" s="1332"/>
      <c r="WJ37" s="1332"/>
      <c r="WK37" s="1332"/>
      <c r="WL37" s="1332"/>
      <c r="WM37" s="1332"/>
      <c r="WN37" s="1332"/>
      <c r="WO37" s="1332"/>
      <c r="WP37" s="1332"/>
      <c r="WQ37" s="1332"/>
      <c r="WR37" s="1332"/>
      <c r="WS37" s="1332"/>
      <c r="WT37" s="1332"/>
      <c r="WU37" s="1332"/>
      <c r="WV37" s="1332"/>
      <c r="WW37" s="1332"/>
      <c r="WX37" s="1332"/>
      <c r="WY37" s="1332"/>
      <c r="WZ37" s="1332"/>
      <c r="XA37" s="1332"/>
      <c r="XB37" s="1332"/>
      <c r="XC37" s="1332"/>
      <c r="XD37" s="1332"/>
      <c r="XE37" s="1332"/>
      <c r="XF37" s="1332"/>
      <c r="XG37" s="1332"/>
      <c r="XH37" s="1332"/>
      <c r="XI37" s="1332"/>
      <c r="XJ37" s="1332"/>
      <c r="XK37" s="1332"/>
      <c r="XL37" s="1332"/>
      <c r="XM37" s="1332"/>
      <c r="XN37" s="1332"/>
      <c r="XO37" s="1332"/>
      <c r="XP37" s="1332"/>
      <c r="XQ37" s="1332"/>
      <c r="XR37" s="1332"/>
      <c r="XS37" s="1332"/>
      <c r="XT37" s="1332"/>
      <c r="XU37" s="1332"/>
      <c r="XV37" s="1332"/>
      <c r="XW37" s="1332"/>
      <c r="XX37" s="1332"/>
      <c r="XY37" s="1332"/>
      <c r="XZ37" s="1332"/>
      <c r="YA37" s="1332"/>
      <c r="YB37" s="1332"/>
      <c r="YC37" s="1332"/>
      <c r="YD37" s="1332"/>
      <c r="YE37" s="1332"/>
      <c r="YF37" s="1332"/>
      <c r="YG37" s="1332"/>
      <c r="YH37" s="1332"/>
      <c r="YI37" s="1332"/>
      <c r="YJ37" s="1332"/>
      <c r="YK37" s="1332"/>
      <c r="YL37" s="1332"/>
      <c r="YM37" s="1332"/>
      <c r="YN37" s="1332"/>
      <c r="YO37" s="1332"/>
      <c r="YP37" s="1332"/>
      <c r="YQ37" s="1332"/>
      <c r="YR37" s="1332"/>
      <c r="YS37" s="1332"/>
      <c r="YT37" s="1332"/>
      <c r="YU37" s="1332"/>
      <c r="YV37" s="1332"/>
      <c r="YW37" s="1332"/>
      <c r="YX37" s="1332"/>
      <c r="YY37" s="1332"/>
      <c r="YZ37" s="1332"/>
      <c r="ZA37" s="1332"/>
      <c r="ZB37" s="1332"/>
      <c r="ZC37" s="1332"/>
      <c r="ZD37" s="1332"/>
      <c r="ZE37" s="1332"/>
      <c r="ZF37" s="1332"/>
      <c r="ZG37" s="1332"/>
      <c r="ZH37" s="1332"/>
      <c r="ZI37" s="1332"/>
      <c r="ZJ37" s="1332"/>
      <c r="ZK37" s="1332"/>
      <c r="ZL37" s="1332"/>
      <c r="ZM37" s="1332"/>
      <c r="ZN37" s="1332"/>
      <c r="ZO37" s="1332"/>
      <c r="ZP37" s="1332"/>
      <c r="ZQ37" s="1332"/>
      <c r="ZR37" s="1332"/>
      <c r="ZS37" s="1332"/>
      <c r="ZT37" s="1332"/>
      <c r="ZU37" s="1332"/>
      <c r="ZV37" s="1332"/>
      <c r="ZW37" s="1332"/>
      <c r="ZX37" s="1332"/>
      <c r="ZY37" s="645"/>
    </row>
    <row r="38" spans="1:701" s="643" customFormat="1">
      <c r="A38" s="645"/>
      <c r="B38" s="635" t="s">
        <v>56</v>
      </c>
      <c r="C38" s="1186" t="s">
        <v>473</v>
      </c>
      <c r="D38" s="1186">
        <v>15</v>
      </c>
      <c r="E38" s="604">
        <f t="shared" si="15"/>
        <v>0.45891512115708855</v>
      </c>
      <c r="F38" s="1181" t="s">
        <v>35</v>
      </c>
      <c r="G38" s="1194">
        <v>750</v>
      </c>
      <c r="H38" s="1195">
        <v>49</v>
      </c>
      <c r="I38" s="1192">
        <v>53.5</v>
      </c>
      <c r="J38" s="1190">
        <v>53.5</v>
      </c>
      <c r="K38" s="1176">
        <f t="shared" si="1"/>
        <v>0</v>
      </c>
      <c r="L38" s="640">
        <f t="shared" si="6"/>
        <v>36750</v>
      </c>
      <c r="M38" s="639">
        <v>16860.525000000001</v>
      </c>
      <c r="N38" s="639">
        <f t="shared" si="7"/>
        <v>40125</v>
      </c>
      <c r="O38" s="639">
        <f t="shared" si="8"/>
        <v>0</v>
      </c>
      <c r="P38" s="639">
        <f t="shared" si="9"/>
        <v>40125</v>
      </c>
      <c r="Q38" s="639"/>
      <c r="R38" s="639">
        <f t="shared" si="2"/>
        <v>56985.525000000001</v>
      </c>
      <c r="S38" s="1191"/>
      <c r="T38" s="639">
        <f t="shared" si="10"/>
        <v>52715.564292321927</v>
      </c>
      <c r="U38" s="639">
        <f t="shared" si="3"/>
        <v>0</v>
      </c>
      <c r="V38" s="641">
        <f>IF(L38=0,0,(HLOOKUP(F38,'2012-2013 CE W T&amp;D &amp; ConsCredit'!$C$6:$P$36,D38+1,FALSE)))</f>
        <v>1.0498837637738472</v>
      </c>
      <c r="W38" s="641">
        <f t="shared" si="13"/>
        <v>38583.228318688882</v>
      </c>
      <c r="X38" s="642">
        <f t="shared" si="11"/>
        <v>0.73191340805410987</v>
      </c>
      <c r="Z38" s="1371">
        <f t="shared" si="4"/>
        <v>56985.525000000001</v>
      </c>
      <c r="AA38" s="1371">
        <f t="shared" si="5"/>
        <v>52715.564292321927</v>
      </c>
      <c r="AB38" s="1371">
        <f>IF(L38=0,0,(HLOOKUP(F38,'2012-2013 CE W T&amp;D No ConsCredi'!$C$6:$P$36,D38+1,FALSE)))</f>
        <v>0.95443978524895223</v>
      </c>
      <c r="AC38" s="1371">
        <f t="shared" si="14"/>
        <v>35075.662107898992</v>
      </c>
      <c r="AD38" s="642">
        <f t="shared" si="12"/>
        <v>0.66537582550373642</v>
      </c>
      <c r="AE38" s="1332"/>
      <c r="AF38" s="1332"/>
      <c r="AG38" s="1332"/>
      <c r="AH38" s="1332"/>
      <c r="AI38" s="1332"/>
      <c r="AJ38" s="1332"/>
      <c r="AK38" s="1332"/>
      <c r="AL38" s="1332"/>
      <c r="AM38" s="1332"/>
      <c r="AN38" s="1332"/>
      <c r="AO38" s="1332"/>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c r="BJ38" s="1332"/>
      <c r="BK38" s="1332"/>
      <c r="BL38" s="1332"/>
      <c r="BM38" s="1332"/>
      <c r="BN38" s="1332"/>
      <c r="BO38" s="1332"/>
      <c r="BP38" s="1332"/>
      <c r="BQ38" s="1332"/>
      <c r="BR38" s="1332"/>
      <c r="BS38" s="1332"/>
      <c r="BT38" s="1332"/>
      <c r="BU38" s="1332"/>
      <c r="BV38" s="1332"/>
      <c r="BW38" s="1332"/>
      <c r="BX38" s="1332"/>
      <c r="BY38" s="1332"/>
      <c r="BZ38" s="1332"/>
      <c r="CA38" s="1332"/>
      <c r="CB38" s="1332"/>
      <c r="CC38" s="1332"/>
      <c r="CD38" s="1332"/>
      <c r="CE38" s="1332"/>
      <c r="CF38" s="1332"/>
      <c r="CG38" s="1332"/>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32"/>
      <c r="DH38" s="1332"/>
      <c r="DI38" s="1332"/>
      <c r="DJ38" s="1332"/>
      <c r="DK38" s="1332"/>
      <c r="DL38" s="1332"/>
      <c r="DM38" s="1332"/>
      <c r="DN38" s="1332"/>
      <c r="DO38" s="1332"/>
      <c r="DP38" s="1332"/>
      <c r="DQ38" s="1332"/>
      <c r="DR38" s="1332"/>
      <c r="DS38" s="1332"/>
      <c r="DT38" s="1332"/>
      <c r="DU38" s="1332"/>
      <c r="DV38" s="1332"/>
      <c r="DW38" s="1332"/>
      <c r="DX38" s="1332"/>
      <c r="DY38" s="1332"/>
      <c r="DZ38" s="1332"/>
      <c r="EA38" s="1332"/>
      <c r="EB38" s="1332"/>
      <c r="EC38" s="1332"/>
      <c r="ED38" s="1332"/>
      <c r="EE38" s="1332"/>
      <c r="EF38" s="1332"/>
      <c r="EG38" s="1332"/>
      <c r="EH38" s="1332"/>
      <c r="EI38" s="1332"/>
      <c r="EJ38" s="1332"/>
      <c r="EK38" s="1332"/>
      <c r="EL38" s="1332"/>
      <c r="EM38" s="1332"/>
      <c r="EN38" s="1332"/>
      <c r="EO38" s="1332"/>
      <c r="EP38" s="1332"/>
      <c r="EQ38" s="1332"/>
      <c r="ER38" s="1332"/>
      <c r="ES38" s="1332"/>
      <c r="ET38" s="1332"/>
      <c r="EU38" s="1332"/>
      <c r="EV38" s="1332"/>
      <c r="EW38" s="1332"/>
      <c r="EX38" s="1332"/>
      <c r="EY38" s="1332"/>
      <c r="EZ38" s="1332"/>
      <c r="FA38" s="1332"/>
      <c r="FB38" s="1332"/>
      <c r="FC38" s="1332"/>
      <c r="FD38" s="1332"/>
      <c r="FE38" s="1332"/>
      <c r="FF38" s="1332"/>
      <c r="FG38" s="1332"/>
      <c r="FH38" s="1332"/>
      <c r="FI38" s="1332"/>
      <c r="FJ38" s="1332"/>
      <c r="FK38" s="1332"/>
      <c r="FL38" s="1332"/>
      <c r="FM38" s="1332"/>
      <c r="FN38" s="1332"/>
      <c r="FO38" s="1332"/>
      <c r="FP38" s="1332"/>
      <c r="FQ38" s="1332"/>
      <c r="FR38" s="1332"/>
      <c r="FS38" s="1332"/>
      <c r="FT38" s="1332"/>
      <c r="FU38" s="1332"/>
      <c r="FV38" s="1332"/>
      <c r="FW38" s="1332"/>
      <c r="FX38" s="1332"/>
      <c r="FY38" s="1332"/>
      <c r="FZ38" s="1332"/>
      <c r="GA38" s="1332"/>
      <c r="GB38" s="1332"/>
      <c r="GC38" s="1332"/>
      <c r="GD38" s="1332"/>
      <c r="GE38" s="1332"/>
      <c r="GF38" s="1332"/>
      <c r="GG38" s="1332"/>
      <c r="GH38" s="1332"/>
      <c r="GI38" s="1332"/>
      <c r="GJ38" s="1332"/>
      <c r="GK38" s="1332"/>
      <c r="GL38" s="1332"/>
      <c r="GM38" s="1332"/>
      <c r="GN38" s="1332"/>
      <c r="GO38" s="1332"/>
      <c r="GP38" s="1332"/>
      <c r="GQ38" s="1332"/>
      <c r="GR38" s="1332"/>
      <c r="GS38" s="1332"/>
      <c r="GT38" s="1332"/>
      <c r="GU38" s="1332"/>
      <c r="GV38" s="1332"/>
      <c r="GW38" s="1332"/>
      <c r="GX38" s="1332"/>
      <c r="GY38" s="1332"/>
      <c r="GZ38" s="1332"/>
      <c r="HA38" s="1332"/>
      <c r="HB38" s="1332"/>
      <c r="HC38" s="1332"/>
      <c r="HD38" s="1332"/>
      <c r="HE38" s="1332"/>
      <c r="HF38" s="1332"/>
      <c r="HG38" s="1332"/>
      <c r="HH38" s="1332"/>
      <c r="HI38" s="1332"/>
      <c r="HJ38" s="1332"/>
      <c r="HK38" s="1332"/>
      <c r="HL38" s="1332"/>
      <c r="HM38" s="1332"/>
      <c r="HN38" s="1332"/>
      <c r="HO38" s="1332"/>
      <c r="HP38" s="1332"/>
      <c r="HQ38" s="1332"/>
      <c r="HR38" s="1332"/>
      <c r="HS38" s="1332"/>
      <c r="HT38" s="1332"/>
      <c r="HU38" s="1332"/>
      <c r="HV38" s="1332"/>
      <c r="HW38" s="1332"/>
      <c r="HX38" s="1332"/>
      <c r="HY38" s="1332"/>
      <c r="HZ38" s="1332"/>
      <c r="IA38" s="1332"/>
      <c r="IB38" s="1332"/>
      <c r="IC38" s="1332"/>
      <c r="ID38" s="1332"/>
      <c r="IE38" s="1332"/>
      <c r="IF38" s="1332"/>
      <c r="IG38" s="1332"/>
      <c r="IH38" s="1332"/>
      <c r="II38" s="1332"/>
      <c r="IJ38" s="1332"/>
      <c r="IK38" s="1332"/>
      <c r="IL38" s="1332"/>
      <c r="IM38" s="1332"/>
      <c r="IN38" s="1332"/>
      <c r="IO38" s="1332"/>
      <c r="IP38" s="1332"/>
      <c r="IQ38" s="1332"/>
      <c r="IR38" s="1332"/>
      <c r="IS38" s="1332"/>
      <c r="IT38" s="1332"/>
      <c r="IU38" s="1332"/>
      <c r="IV38" s="1332"/>
      <c r="IW38" s="1332"/>
      <c r="IX38" s="1332"/>
      <c r="IY38" s="1332"/>
      <c r="IZ38" s="1332"/>
      <c r="JA38" s="1332"/>
      <c r="JB38" s="1332"/>
      <c r="JC38" s="1332"/>
      <c r="JD38" s="1332"/>
      <c r="JE38" s="1332"/>
      <c r="JF38" s="1332"/>
      <c r="JG38" s="1332"/>
      <c r="JH38" s="1332"/>
      <c r="JI38" s="1332"/>
      <c r="JJ38" s="1332"/>
      <c r="JK38" s="1332"/>
      <c r="JL38" s="1332"/>
      <c r="JM38" s="1332"/>
      <c r="JN38" s="1332"/>
      <c r="JO38" s="1332"/>
      <c r="JP38" s="1332"/>
      <c r="JQ38" s="1332"/>
      <c r="JR38" s="1332"/>
      <c r="JS38" s="1332"/>
      <c r="JT38" s="1332"/>
      <c r="JU38" s="1332"/>
      <c r="JV38" s="1332"/>
      <c r="JW38" s="1332"/>
      <c r="JX38" s="1332"/>
      <c r="JY38" s="1332"/>
      <c r="JZ38" s="1332"/>
      <c r="KA38" s="1332"/>
      <c r="KB38" s="1332"/>
      <c r="KC38" s="1332"/>
      <c r="KD38" s="1332"/>
      <c r="KE38" s="1332"/>
      <c r="KF38" s="1332"/>
      <c r="KG38" s="1332"/>
      <c r="KH38" s="1332"/>
      <c r="KI38" s="1332"/>
      <c r="KJ38" s="1332"/>
      <c r="KK38" s="1332"/>
      <c r="KL38" s="1332"/>
      <c r="KM38" s="1332"/>
      <c r="KN38" s="1332"/>
      <c r="KO38" s="1332"/>
      <c r="KP38" s="1332"/>
      <c r="KQ38" s="1332"/>
      <c r="KR38" s="1332"/>
      <c r="KS38" s="1332"/>
      <c r="KT38" s="1332"/>
      <c r="KU38" s="1332"/>
      <c r="KV38" s="1332"/>
      <c r="KW38" s="1332"/>
      <c r="KX38" s="1332"/>
      <c r="KY38" s="1332"/>
      <c r="KZ38" s="1332"/>
      <c r="LA38" s="1332"/>
      <c r="LB38" s="1332"/>
      <c r="LC38" s="1332"/>
      <c r="LD38" s="1332"/>
      <c r="LE38" s="1332"/>
      <c r="LF38" s="1332"/>
      <c r="LG38" s="1332"/>
      <c r="LH38" s="1332"/>
      <c r="LI38" s="1332"/>
      <c r="LJ38" s="1332"/>
      <c r="LK38" s="1332"/>
      <c r="LL38" s="1332"/>
      <c r="LM38" s="1332"/>
      <c r="LN38" s="1332"/>
      <c r="LO38" s="1332"/>
      <c r="LP38" s="1332"/>
      <c r="LQ38" s="1332"/>
      <c r="LR38" s="1332"/>
      <c r="LS38" s="1332"/>
      <c r="LT38" s="1332"/>
      <c r="LU38" s="1332"/>
      <c r="LV38" s="1332"/>
      <c r="LW38" s="1332"/>
      <c r="LX38" s="1332"/>
      <c r="LY38" s="1332"/>
      <c r="LZ38" s="1332"/>
      <c r="MA38" s="1332"/>
      <c r="MB38" s="1332"/>
      <c r="MC38" s="1332"/>
      <c r="MD38" s="1332"/>
      <c r="ME38" s="1332"/>
      <c r="MF38" s="1332"/>
      <c r="MG38" s="1332"/>
      <c r="MH38" s="1332"/>
      <c r="MI38" s="1332"/>
      <c r="MJ38" s="1332"/>
      <c r="MK38" s="1332"/>
      <c r="ML38" s="1332"/>
      <c r="MM38" s="1332"/>
      <c r="MN38" s="1332"/>
      <c r="MO38" s="1332"/>
      <c r="MP38" s="1332"/>
      <c r="MQ38" s="1332"/>
      <c r="MR38" s="1332"/>
      <c r="MS38" s="1332"/>
      <c r="MT38" s="1332"/>
      <c r="MU38" s="1332"/>
      <c r="MV38" s="1332"/>
      <c r="MW38" s="1332"/>
      <c r="MX38" s="1332"/>
      <c r="MY38" s="1332"/>
      <c r="MZ38" s="1332"/>
      <c r="NA38" s="1332"/>
      <c r="NB38" s="1332"/>
      <c r="NC38" s="1332"/>
      <c r="ND38" s="1332"/>
      <c r="NE38" s="1332"/>
      <c r="NF38" s="1332"/>
      <c r="NG38" s="1332"/>
      <c r="NH38" s="1332"/>
      <c r="NI38" s="1332"/>
      <c r="NJ38" s="1332"/>
      <c r="NK38" s="1332"/>
      <c r="NL38" s="1332"/>
      <c r="NM38" s="1332"/>
      <c r="NN38" s="1332"/>
      <c r="NO38" s="1332"/>
      <c r="NP38" s="1332"/>
      <c r="NQ38" s="1332"/>
      <c r="NR38" s="1332"/>
      <c r="NS38" s="1332"/>
      <c r="NT38" s="1332"/>
      <c r="NU38" s="1332"/>
      <c r="NV38" s="1332"/>
      <c r="NW38" s="1332"/>
      <c r="NX38" s="1332"/>
      <c r="NY38" s="1332"/>
      <c r="NZ38" s="1332"/>
      <c r="OA38" s="1332"/>
      <c r="OB38" s="1332"/>
      <c r="OC38" s="1332"/>
      <c r="OD38" s="1332"/>
      <c r="OE38" s="1332"/>
      <c r="OF38" s="1332"/>
      <c r="OG38" s="1332"/>
      <c r="OH38" s="1332"/>
      <c r="OI38" s="1332"/>
      <c r="OJ38" s="1332"/>
      <c r="OK38" s="1332"/>
      <c r="OL38" s="1332"/>
      <c r="OM38" s="1332"/>
      <c r="ON38" s="1332"/>
      <c r="OO38" s="1332"/>
      <c r="OP38" s="1332"/>
      <c r="OQ38" s="1332"/>
      <c r="OR38" s="1332"/>
      <c r="OS38" s="1332"/>
      <c r="OT38" s="1332"/>
      <c r="OU38" s="1332"/>
      <c r="OV38" s="1332"/>
      <c r="OW38" s="1332"/>
      <c r="OX38" s="1332"/>
      <c r="OY38" s="1332"/>
      <c r="OZ38" s="1332"/>
      <c r="PA38" s="1332"/>
      <c r="PB38" s="1332"/>
      <c r="PC38" s="1332"/>
      <c r="PD38" s="1332"/>
      <c r="PE38" s="1332"/>
      <c r="PF38" s="1332"/>
      <c r="PG38" s="1332"/>
      <c r="PH38" s="1332"/>
      <c r="PI38" s="1332"/>
      <c r="PJ38" s="1332"/>
      <c r="PK38" s="1332"/>
      <c r="PL38" s="1332"/>
      <c r="PM38" s="1332"/>
      <c r="PN38" s="1332"/>
      <c r="PO38" s="1332"/>
      <c r="PP38" s="1332"/>
      <c r="PQ38" s="1332"/>
      <c r="PR38" s="1332"/>
      <c r="PS38" s="1332"/>
      <c r="PT38" s="1332"/>
      <c r="PU38" s="1332"/>
      <c r="PV38" s="1332"/>
      <c r="PW38" s="1332"/>
      <c r="PX38" s="1332"/>
      <c r="PY38" s="1332"/>
      <c r="PZ38" s="1332"/>
      <c r="QA38" s="1332"/>
      <c r="QB38" s="1332"/>
      <c r="QC38" s="1332"/>
      <c r="QD38" s="1332"/>
      <c r="QE38" s="1332"/>
      <c r="QF38" s="1332"/>
      <c r="QG38" s="1332"/>
      <c r="QH38" s="1332"/>
      <c r="QI38" s="1332"/>
      <c r="QJ38" s="1332"/>
      <c r="QK38" s="1332"/>
      <c r="QL38" s="1332"/>
      <c r="QM38" s="1332"/>
      <c r="QN38" s="1332"/>
      <c r="QO38" s="1332"/>
      <c r="QP38" s="1332"/>
      <c r="QQ38" s="1332"/>
      <c r="QR38" s="1332"/>
      <c r="QS38" s="1332"/>
      <c r="QT38" s="1332"/>
      <c r="QU38" s="1332"/>
      <c r="QV38" s="1332"/>
      <c r="QW38" s="1332"/>
      <c r="QX38" s="1332"/>
      <c r="QY38" s="1332"/>
      <c r="QZ38" s="1332"/>
      <c r="RA38" s="1332"/>
      <c r="RB38" s="1332"/>
      <c r="RC38" s="1332"/>
      <c r="RD38" s="1332"/>
      <c r="RE38" s="1332"/>
      <c r="RF38" s="1332"/>
      <c r="RG38" s="1332"/>
      <c r="RH38" s="1332"/>
      <c r="RI38" s="1332"/>
      <c r="RJ38" s="1332"/>
      <c r="RK38" s="1332"/>
      <c r="RL38" s="1332"/>
      <c r="RM38" s="1332"/>
      <c r="RN38" s="1332"/>
      <c r="RO38" s="1332"/>
      <c r="RP38" s="1332"/>
      <c r="RQ38" s="1332"/>
      <c r="RR38" s="1332"/>
      <c r="RS38" s="1332"/>
      <c r="RT38" s="1332"/>
      <c r="RU38" s="1332"/>
      <c r="RV38" s="1332"/>
      <c r="RW38" s="1332"/>
      <c r="RX38" s="1332"/>
      <c r="RY38" s="1332"/>
      <c r="RZ38" s="1332"/>
      <c r="SA38" s="1332"/>
      <c r="SB38" s="1332"/>
      <c r="SC38" s="1332"/>
      <c r="SD38" s="1332"/>
      <c r="SE38" s="1332"/>
      <c r="SF38" s="1332"/>
      <c r="SG38" s="1332"/>
      <c r="SH38" s="1332"/>
      <c r="SI38" s="1332"/>
      <c r="SJ38" s="1332"/>
      <c r="SK38" s="1332"/>
      <c r="SL38" s="1332"/>
      <c r="SM38" s="1332"/>
      <c r="SN38" s="1332"/>
      <c r="SO38" s="1332"/>
      <c r="SP38" s="1332"/>
      <c r="SQ38" s="1332"/>
      <c r="SR38" s="1332"/>
      <c r="SS38" s="1332"/>
      <c r="ST38" s="1332"/>
      <c r="SU38" s="1332"/>
      <c r="SV38" s="1332"/>
      <c r="SW38" s="1332"/>
      <c r="SX38" s="1332"/>
      <c r="SY38" s="1332"/>
      <c r="SZ38" s="1332"/>
      <c r="TA38" s="1332"/>
      <c r="TB38" s="1332"/>
      <c r="TC38" s="1332"/>
      <c r="TD38" s="1332"/>
      <c r="TE38" s="1332"/>
      <c r="TF38" s="1332"/>
      <c r="TG38" s="1332"/>
      <c r="TH38" s="1332"/>
      <c r="TI38" s="1332"/>
      <c r="TJ38" s="1332"/>
      <c r="TK38" s="1332"/>
      <c r="TL38" s="1332"/>
      <c r="TM38" s="1332"/>
      <c r="TN38" s="1332"/>
      <c r="TO38" s="1332"/>
      <c r="TP38" s="1332"/>
      <c r="TQ38" s="1332"/>
      <c r="TR38" s="1332"/>
      <c r="TS38" s="1332"/>
      <c r="TT38" s="1332"/>
      <c r="TU38" s="1332"/>
      <c r="TV38" s="1332"/>
      <c r="TW38" s="1332"/>
      <c r="TX38" s="1332"/>
      <c r="TY38" s="1332"/>
      <c r="TZ38" s="1332"/>
      <c r="UA38" s="1332"/>
      <c r="UB38" s="1332"/>
      <c r="UC38" s="1332"/>
      <c r="UD38" s="1332"/>
      <c r="UE38" s="1332"/>
      <c r="UF38" s="1332"/>
      <c r="UG38" s="1332"/>
      <c r="UH38" s="1332"/>
      <c r="UI38" s="1332"/>
      <c r="UJ38" s="1332"/>
      <c r="UK38" s="1332"/>
      <c r="UL38" s="1332"/>
      <c r="UM38" s="1332"/>
      <c r="UN38" s="1332"/>
      <c r="UO38" s="1332"/>
      <c r="UP38" s="1332"/>
      <c r="UQ38" s="1332"/>
      <c r="UR38" s="1332"/>
      <c r="US38" s="1332"/>
      <c r="UT38" s="1332"/>
      <c r="UU38" s="1332"/>
      <c r="UV38" s="1332"/>
      <c r="UW38" s="1332"/>
      <c r="UX38" s="1332"/>
      <c r="UY38" s="1332"/>
      <c r="UZ38" s="1332"/>
      <c r="VA38" s="1332"/>
      <c r="VB38" s="1332"/>
      <c r="VC38" s="1332"/>
      <c r="VD38" s="1332"/>
      <c r="VE38" s="1332"/>
      <c r="VF38" s="1332"/>
      <c r="VG38" s="1332"/>
      <c r="VH38" s="1332"/>
      <c r="VI38" s="1332"/>
      <c r="VJ38" s="1332"/>
      <c r="VK38" s="1332"/>
      <c r="VL38" s="1332"/>
      <c r="VM38" s="1332"/>
      <c r="VN38" s="1332"/>
      <c r="VO38" s="1332"/>
      <c r="VP38" s="1332"/>
      <c r="VQ38" s="1332"/>
      <c r="VR38" s="1332"/>
      <c r="VS38" s="1332"/>
      <c r="VT38" s="1332"/>
      <c r="VU38" s="1332"/>
      <c r="VV38" s="1332"/>
      <c r="VW38" s="1332"/>
      <c r="VX38" s="1332"/>
      <c r="VY38" s="1332"/>
      <c r="VZ38" s="1332"/>
      <c r="WA38" s="1332"/>
      <c r="WB38" s="1332"/>
      <c r="WC38" s="1332"/>
      <c r="WD38" s="1332"/>
      <c r="WE38" s="1332"/>
      <c r="WF38" s="1332"/>
      <c r="WG38" s="1332"/>
      <c r="WH38" s="1332"/>
      <c r="WI38" s="1332"/>
      <c r="WJ38" s="1332"/>
      <c r="WK38" s="1332"/>
      <c r="WL38" s="1332"/>
      <c r="WM38" s="1332"/>
      <c r="WN38" s="1332"/>
      <c r="WO38" s="1332"/>
      <c r="WP38" s="1332"/>
      <c r="WQ38" s="1332"/>
      <c r="WR38" s="1332"/>
      <c r="WS38" s="1332"/>
      <c r="WT38" s="1332"/>
      <c r="WU38" s="1332"/>
      <c r="WV38" s="1332"/>
      <c r="WW38" s="1332"/>
      <c r="WX38" s="1332"/>
      <c r="WY38" s="1332"/>
      <c r="WZ38" s="1332"/>
      <c r="XA38" s="1332"/>
      <c r="XB38" s="1332"/>
      <c r="XC38" s="1332"/>
      <c r="XD38" s="1332"/>
      <c r="XE38" s="1332"/>
      <c r="XF38" s="1332"/>
      <c r="XG38" s="1332"/>
      <c r="XH38" s="1332"/>
      <c r="XI38" s="1332"/>
      <c r="XJ38" s="1332"/>
      <c r="XK38" s="1332"/>
      <c r="XL38" s="1332"/>
      <c r="XM38" s="1332"/>
      <c r="XN38" s="1332"/>
      <c r="XO38" s="1332"/>
      <c r="XP38" s="1332"/>
      <c r="XQ38" s="1332"/>
      <c r="XR38" s="1332"/>
      <c r="XS38" s="1332"/>
      <c r="XT38" s="1332"/>
      <c r="XU38" s="1332"/>
      <c r="XV38" s="1332"/>
      <c r="XW38" s="1332"/>
      <c r="XX38" s="1332"/>
      <c r="XY38" s="1332"/>
      <c r="XZ38" s="1332"/>
      <c r="YA38" s="1332"/>
      <c r="YB38" s="1332"/>
      <c r="YC38" s="1332"/>
      <c r="YD38" s="1332"/>
      <c r="YE38" s="1332"/>
      <c r="YF38" s="1332"/>
      <c r="YG38" s="1332"/>
      <c r="YH38" s="1332"/>
      <c r="YI38" s="1332"/>
      <c r="YJ38" s="1332"/>
      <c r="YK38" s="1332"/>
      <c r="YL38" s="1332"/>
      <c r="YM38" s="1332"/>
      <c r="YN38" s="1332"/>
      <c r="YO38" s="1332"/>
      <c r="YP38" s="1332"/>
      <c r="YQ38" s="1332"/>
      <c r="YR38" s="1332"/>
      <c r="YS38" s="1332"/>
      <c r="YT38" s="1332"/>
      <c r="YU38" s="1332"/>
      <c r="YV38" s="1332"/>
      <c r="YW38" s="1332"/>
      <c r="YX38" s="1332"/>
      <c r="YY38" s="1332"/>
      <c r="YZ38" s="1332"/>
      <c r="ZA38" s="1332"/>
      <c r="ZB38" s="1332"/>
      <c r="ZC38" s="1332"/>
      <c r="ZD38" s="1332"/>
      <c r="ZE38" s="1332"/>
      <c r="ZF38" s="1332"/>
      <c r="ZG38" s="1332"/>
      <c r="ZH38" s="1332"/>
      <c r="ZI38" s="1332"/>
      <c r="ZJ38" s="1332"/>
      <c r="ZK38" s="1332"/>
      <c r="ZL38" s="1332"/>
      <c r="ZM38" s="1332"/>
      <c r="ZN38" s="1332"/>
      <c r="ZO38" s="1332"/>
      <c r="ZP38" s="1332"/>
      <c r="ZQ38" s="1332"/>
      <c r="ZR38" s="1332"/>
      <c r="ZS38" s="1332"/>
      <c r="ZT38" s="1332"/>
      <c r="ZU38" s="1332"/>
      <c r="ZV38" s="1332"/>
      <c r="ZW38" s="1332"/>
      <c r="ZX38" s="1332"/>
      <c r="ZY38" s="645"/>
    </row>
    <row r="39" spans="1:701" s="643" customFormat="1">
      <c r="A39" s="645"/>
      <c r="B39" s="635" t="s">
        <v>56</v>
      </c>
      <c r="C39" s="1186" t="s">
        <v>474</v>
      </c>
      <c r="D39" s="1186">
        <v>5</v>
      </c>
      <c r="E39" s="604">
        <f t="shared" si="15"/>
        <v>4.7868697444957082E-3</v>
      </c>
      <c r="F39" s="1181" t="s">
        <v>35</v>
      </c>
      <c r="G39" s="1194">
        <v>50</v>
      </c>
      <c r="H39" s="1195">
        <v>23</v>
      </c>
      <c r="I39" s="1192">
        <v>5</v>
      </c>
      <c r="J39" s="1190">
        <v>5</v>
      </c>
      <c r="K39" s="1176">
        <f t="shared" si="1"/>
        <v>0</v>
      </c>
      <c r="L39" s="640">
        <f t="shared" si="6"/>
        <v>1150</v>
      </c>
      <c r="M39" s="639">
        <v>105.05</v>
      </c>
      <c r="N39" s="639">
        <f t="shared" si="7"/>
        <v>250</v>
      </c>
      <c r="O39" s="639">
        <f t="shared" si="8"/>
        <v>0</v>
      </c>
      <c r="P39" s="639">
        <f t="shared" si="9"/>
        <v>250</v>
      </c>
      <c r="Q39" s="639"/>
      <c r="R39" s="639">
        <f t="shared" si="2"/>
        <v>355.05</v>
      </c>
      <c r="S39" s="1191"/>
      <c r="T39" s="639">
        <f t="shared" si="10"/>
        <v>328.4458834412581</v>
      </c>
      <c r="U39" s="639">
        <f t="shared" si="3"/>
        <v>0</v>
      </c>
      <c r="V39" s="641">
        <f>IF(L39=0,0,(HLOOKUP(F39,'2012-2013 CE W T&amp;D &amp; ConsCredit'!$C$6:$P$36,D39+1,FALSE)))</f>
        <v>0.44574940452037132</v>
      </c>
      <c r="W39" s="641">
        <f t="shared" si="13"/>
        <v>512.61181519842705</v>
      </c>
      <c r="X39" s="642">
        <f t="shared" si="11"/>
        <v>1.5607192570891413</v>
      </c>
      <c r="Z39" s="1371">
        <f t="shared" si="4"/>
        <v>355.05</v>
      </c>
      <c r="AA39" s="1371">
        <f t="shared" si="5"/>
        <v>328.4458834412581</v>
      </c>
      <c r="AB39" s="1371">
        <f>IF(L39=0,0,(HLOOKUP(F39,'2012-2013 CE W T&amp;D No ConsCredi'!$C$6:$P$36,D39+1,FALSE)))</f>
        <v>0.40522673138215576</v>
      </c>
      <c r="AC39" s="1371">
        <f t="shared" si="14"/>
        <v>466.0107410894791</v>
      </c>
      <c r="AD39" s="642">
        <f t="shared" si="12"/>
        <v>1.4188356882628557</v>
      </c>
      <c r="AE39" s="1332"/>
      <c r="AF39" s="1332"/>
      <c r="AG39" s="1332"/>
      <c r="AH39" s="1332"/>
      <c r="AI39" s="1332"/>
      <c r="AJ39" s="1332"/>
      <c r="AK39" s="1332"/>
      <c r="AL39" s="1332"/>
      <c r="AM39" s="1332"/>
      <c r="AN39" s="1332"/>
      <c r="AO39" s="1332"/>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c r="BJ39" s="1332"/>
      <c r="BK39" s="1332"/>
      <c r="BL39" s="1332"/>
      <c r="BM39" s="1332"/>
      <c r="BN39" s="1332"/>
      <c r="BO39" s="1332"/>
      <c r="BP39" s="1332"/>
      <c r="BQ39" s="1332"/>
      <c r="BR39" s="1332"/>
      <c r="BS39" s="1332"/>
      <c r="BT39" s="1332"/>
      <c r="BU39" s="1332"/>
      <c r="BV39" s="1332"/>
      <c r="BW39" s="1332"/>
      <c r="BX39" s="1332"/>
      <c r="BY39" s="1332"/>
      <c r="BZ39" s="1332"/>
      <c r="CA39" s="1332"/>
      <c r="CB39" s="1332"/>
      <c r="CC39" s="1332"/>
      <c r="CD39" s="1332"/>
      <c r="CE39" s="1332"/>
      <c r="CF39" s="1332"/>
      <c r="CG39" s="1332"/>
      <c r="CH39" s="1332"/>
      <c r="CI39" s="1332"/>
      <c r="CJ39" s="1332"/>
      <c r="CK39" s="1332"/>
      <c r="CL39" s="1332"/>
      <c r="CM39" s="1332"/>
      <c r="CN39" s="1332"/>
      <c r="CO39" s="1332"/>
      <c r="CP39" s="1332"/>
      <c r="CQ39" s="1332"/>
      <c r="CR39" s="1332"/>
      <c r="CS39" s="1332"/>
      <c r="CT39" s="1332"/>
      <c r="CU39" s="1332"/>
      <c r="CV39" s="1332"/>
      <c r="CW39" s="1332"/>
      <c r="CX39" s="1332"/>
      <c r="CY39" s="1332"/>
      <c r="CZ39" s="1332"/>
      <c r="DA39" s="1332"/>
      <c r="DB39" s="1332"/>
      <c r="DC39" s="1332"/>
      <c r="DD39" s="1332"/>
      <c r="DE39" s="1332"/>
      <c r="DF39" s="1332"/>
      <c r="DG39" s="1332"/>
      <c r="DH39" s="1332"/>
      <c r="DI39" s="1332"/>
      <c r="DJ39" s="1332"/>
      <c r="DK39" s="1332"/>
      <c r="DL39" s="1332"/>
      <c r="DM39" s="1332"/>
      <c r="DN39" s="1332"/>
      <c r="DO39" s="1332"/>
      <c r="DP39" s="1332"/>
      <c r="DQ39" s="1332"/>
      <c r="DR39" s="1332"/>
      <c r="DS39" s="1332"/>
      <c r="DT39" s="1332"/>
      <c r="DU39" s="1332"/>
      <c r="DV39" s="1332"/>
      <c r="DW39" s="1332"/>
      <c r="DX39" s="1332"/>
      <c r="DY39" s="1332"/>
      <c r="DZ39" s="1332"/>
      <c r="EA39" s="1332"/>
      <c r="EB39" s="1332"/>
      <c r="EC39" s="1332"/>
      <c r="ED39" s="1332"/>
      <c r="EE39" s="1332"/>
      <c r="EF39" s="1332"/>
      <c r="EG39" s="1332"/>
      <c r="EH39" s="1332"/>
      <c r="EI39" s="1332"/>
      <c r="EJ39" s="1332"/>
      <c r="EK39" s="1332"/>
      <c r="EL39" s="1332"/>
      <c r="EM39" s="1332"/>
      <c r="EN39" s="1332"/>
      <c r="EO39" s="1332"/>
      <c r="EP39" s="1332"/>
      <c r="EQ39" s="1332"/>
      <c r="ER39" s="1332"/>
      <c r="ES39" s="1332"/>
      <c r="ET39" s="1332"/>
      <c r="EU39" s="1332"/>
      <c r="EV39" s="1332"/>
      <c r="EW39" s="1332"/>
      <c r="EX39" s="1332"/>
      <c r="EY39" s="1332"/>
      <c r="EZ39" s="1332"/>
      <c r="FA39" s="1332"/>
      <c r="FB39" s="1332"/>
      <c r="FC39" s="1332"/>
      <c r="FD39" s="1332"/>
      <c r="FE39" s="1332"/>
      <c r="FF39" s="1332"/>
      <c r="FG39" s="1332"/>
      <c r="FH39" s="1332"/>
      <c r="FI39" s="1332"/>
      <c r="FJ39" s="1332"/>
      <c r="FK39" s="1332"/>
      <c r="FL39" s="1332"/>
      <c r="FM39" s="1332"/>
      <c r="FN39" s="1332"/>
      <c r="FO39" s="1332"/>
      <c r="FP39" s="1332"/>
      <c r="FQ39" s="1332"/>
      <c r="FR39" s="1332"/>
      <c r="FS39" s="1332"/>
      <c r="FT39" s="1332"/>
      <c r="FU39" s="1332"/>
      <c r="FV39" s="1332"/>
      <c r="FW39" s="1332"/>
      <c r="FX39" s="1332"/>
      <c r="FY39" s="1332"/>
      <c r="FZ39" s="1332"/>
      <c r="GA39" s="1332"/>
      <c r="GB39" s="1332"/>
      <c r="GC39" s="1332"/>
      <c r="GD39" s="1332"/>
      <c r="GE39" s="1332"/>
      <c r="GF39" s="1332"/>
      <c r="GG39" s="1332"/>
      <c r="GH39" s="1332"/>
      <c r="GI39" s="1332"/>
      <c r="GJ39" s="1332"/>
      <c r="GK39" s="1332"/>
      <c r="GL39" s="1332"/>
      <c r="GM39" s="1332"/>
      <c r="GN39" s="1332"/>
      <c r="GO39" s="1332"/>
      <c r="GP39" s="1332"/>
      <c r="GQ39" s="1332"/>
      <c r="GR39" s="1332"/>
      <c r="GS39" s="1332"/>
      <c r="GT39" s="1332"/>
      <c r="GU39" s="1332"/>
      <c r="GV39" s="1332"/>
      <c r="GW39" s="1332"/>
      <c r="GX39" s="1332"/>
      <c r="GY39" s="1332"/>
      <c r="GZ39" s="1332"/>
      <c r="HA39" s="1332"/>
      <c r="HB39" s="1332"/>
      <c r="HC39" s="1332"/>
      <c r="HD39" s="1332"/>
      <c r="HE39" s="1332"/>
      <c r="HF39" s="1332"/>
      <c r="HG39" s="1332"/>
      <c r="HH39" s="1332"/>
      <c r="HI39" s="1332"/>
      <c r="HJ39" s="1332"/>
      <c r="HK39" s="1332"/>
      <c r="HL39" s="1332"/>
      <c r="HM39" s="1332"/>
      <c r="HN39" s="1332"/>
      <c r="HO39" s="1332"/>
      <c r="HP39" s="1332"/>
      <c r="HQ39" s="1332"/>
      <c r="HR39" s="1332"/>
      <c r="HS39" s="1332"/>
      <c r="HT39" s="1332"/>
      <c r="HU39" s="1332"/>
      <c r="HV39" s="1332"/>
      <c r="HW39" s="1332"/>
      <c r="HX39" s="1332"/>
      <c r="HY39" s="1332"/>
      <c r="HZ39" s="1332"/>
      <c r="IA39" s="1332"/>
      <c r="IB39" s="1332"/>
      <c r="IC39" s="1332"/>
      <c r="ID39" s="1332"/>
      <c r="IE39" s="1332"/>
      <c r="IF39" s="1332"/>
      <c r="IG39" s="1332"/>
      <c r="IH39" s="1332"/>
      <c r="II39" s="1332"/>
      <c r="IJ39" s="1332"/>
      <c r="IK39" s="1332"/>
      <c r="IL39" s="1332"/>
      <c r="IM39" s="1332"/>
      <c r="IN39" s="1332"/>
      <c r="IO39" s="1332"/>
      <c r="IP39" s="1332"/>
      <c r="IQ39" s="1332"/>
      <c r="IR39" s="1332"/>
      <c r="IS39" s="1332"/>
      <c r="IT39" s="1332"/>
      <c r="IU39" s="1332"/>
      <c r="IV39" s="1332"/>
      <c r="IW39" s="1332"/>
      <c r="IX39" s="1332"/>
      <c r="IY39" s="1332"/>
      <c r="IZ39" s="1332"/>
      <c r="JA39" s="1332"/>
      <c r="JB39" s="1332"/>
      <c r="JC39" s="1332"/>
      <c r="JD39" s="1332"/>
      <c r="JE39" s="1332"/>
      <c r="JF39" s="1332"/>
      <c r="JG39" s="1332"/>
      <c r="JH39" s="1332"/>
      <c r="JI39" s="1332"/>
      <c r="JJ39" s="1332"/>
      <c r="JK39" s="1332"/>
      <c r="JL39" s="1332"/>
      <c r="JM39" s="1332"/>
      <c r="JN39" s="1332"/>
      <c r="JO39" s="1332"/>
      <c r="JP39" s="1332"/>
      <c r="JQ39" s="1332"/>
      <c r="JR39" s="1332"/>
      <c r="JS39" s="1332"/>
      <c r="JT39" s="1332"/>
      <c r="JU39" s="1332"/>
      <c r="JV39" s="1332"/>
      <c r="JW39" s="1332"/>
      <c r="JX39" s="1332"/>
      <c r="JY39" s="1332"/>
      <c r="JZ39" s="1332"/>
      <c r="KA39" s="1332"/>
      <c r="KB39" s="1332"/>
      <c r="KC39" s="1332"/>
      <c r="KD39" s="1332"/>
      <c r="KE39" s="1332"/>
      <c r="KF39" s="1332"/>
      <c r="KG39" s="1332"/>
      <c r="KH39" s="1332"/>
      <c r="KI39" s="1332"/>
      <c r="KJ39" s="1332"/>
      <c r="KK39" s="1332"/>
      <c r="KL39" s="1332"/>
      <c r="KM39" s="1332"/>
      <c r="KN39" s="1332"/>
      <c r="KO39" s="1332"/>
      <c r="KP39" s="1332"/>
      <c r="KQ39" s="1332"/>
      <c r="KR39" s="1332"/>
      <c r="KS39" s="1332"/>
      <c r="KT39" s="1332"/>
      <c r="KU39" s="1332"/>
      <c r="KV39" s="1332"/>
      <c r="KW39" s="1332"/>
      <c r="KX39" s="1332"/>
      <c r="KY39" s="1332"/>
      <c r="KZ39" s="1332"/>
      <c r="LA39" s="1332"/>
      <c r="LB39" s="1332"/>
      <c r="LC39" s="1332"/>
      <c r="LD39" s="1332"/>
      <c r="LE39" s="1332"/>
      <c r="LF39" s="1332"/>
      <c r="LG39" s="1332"/>
      <c r="LH39" s="1332"/>
      <c r="LI39" s="1332"/>
      <c r="LJ39" s="1332"/>
      <c r="LK39" s="1332"/>
      <c r="LL39" s="1332"/>
      <c r="LM39" s="1332"/>
      <c r="LN39" s="1332"/>
      <c r="LO39" s="1332"/>
      <c r="LP39" s="1332"/>
      <c r="LQ39" s="1332"/>
      <c r="LR39" s="1332"/>
      <c r="LS39" s="1332"/>
      <c r="LT39" s="1332"/>
      <c r="LU39" s="1332"/>
      <c r="LV39" s="1332"/>
      <c r="LW39" s="1332"/>
      <c r="LX39" s="1332"/>
      <c r="LY39" s="1332"/>
      <c r="LZ39" s="1332"/>
      <c r="MA39" s="1332"/>
      <c r="MB39" s="1332"/>
      <c r="MC39" s="1332"/>
      <c r="MD39" s="1332"/>
      <c r="ME39" s="1332"/>
      <c r="MF39" s="1332"/>
      <c r="MG39" s="1332"/>
      <c r="MH39" s="1332"/>
      <c r="MI39" s="1332"/>
      <c r="MJ39" s="1332"/>
      <c r="MK39" s="1332"/>
      <c r="ML39" s="1332"/>
      <c r="MM39" s="1332"/>
      <c r="MN39" s="1332"/>
      <c r="MO39" s="1332"/>
      <c r="MP39" s="1332"/>
      <c r="MQ39" s="1332"/>
      <c r="MR39" s="1332"/>
      <c r="MS39" s="1332"/>
      <c r="MT39" s="1332"/>
      <c r="MU39" s="1332"/>
      <c r="MV39" s="1332"/>
      <c r="MW39" s="1332"/>
      <c r="MX39" s="1332"/>
      <c r="MY39" s="1332"/>
      <c r="MZ39" s="1332"/>
      <c r="NA39" s="1332"/>
      <c r="NB39" s="1332"/>
      <c r="NC39" s="1332"/>
      <c r="ND39" s="1332"/>
      <c r="NE39" s="1332"/>
      <c r="NF39" s="1332"/>
      <c r="NG39" s="1332"/>
      <c r="NH39" s="1332"/>
      <c r="NI39" s="1332"/>
      <c r="NJ39" s="1332"/>
      <c r="NK39" s="1332"/>
      <c r="NL39" s="1332"/>
      <c r="NM39" s="1332"/>
      <c r="NN39" s="1332"/>
      <c r="NO39" s="1332"/>
      <c r="NP39" s="1332"/>
      <c r="NQ39" s="1332"/>
      <c r="NR39" s="1332"/>
      <c r="NS39" s="1332"/>
      <c r="NT39" s="1332"/>
      <c r="NU39" s="1332"/>
      <c r="NV39" s="1332"/>
      <c r="NW39" s="1332"/>
      <c r="NX39" s="1332"/>
      <c r="NY39" s="1332"/>
      <c r="NZ39" s="1332"/>
      <c r="OA39" s="1332"/>
      <c r="OB39" s="1332"/>
      <c r="OC39" s="1332"/>
      <c r="OD39" s="1332"/>
      <c r="OE39" s="1332"/>
      <c r="OF39" s="1332"/>
      <c r="OG39" s="1332"/>
      <c r="OH39" s="1332"/>
      <c r="OI39" s="1332"/>
      <c r="OJ39" s="1332"/>
      <c r="OK39" s="1332"/>
      <c r="OL39" s="1332"/>
      <c r="OM39" s="1332"/>
      <c r="ON39" s="1332"/>
      <c r="OO39" s="1332"/>
      <c r="OP39" s="1332"/>
      <c r="OQ39" s="1332"/>
      <c r="OR39" s="1332"/>
      <c r="OS39" s="1332"/>
      <c r="OT39" s="1332"/>
      <c r="OU39" s="1332"/>
      <c r="OV39" s="1332"/>
      <c r="OW39" s="1332"/>
      <c r="OX39" s="1332"/>
      <c r="OY39" s="1332"/>
      <c r="OZ39" s="1332"/>
      <c r="PA39" s="1332"/>
      <c r="PB39" s="1332"/>
      <c r="PC39" s="1332"/>
      <c r="PD39" s="1332"/>
      <c r="PE39" s="1332"/>
      <c r="PF39" s="1332"/>
      <c r="PG39" s="1332"/>
      <c r="PH39" s="1332"/>
      <c r="PI39" s="1332"/>
      <c r="PJ39" s="1332"/>
      <c r="PK39" s="1332"/>
      <c r="PL39" s="1332"/>
      <c r="PM39" s="1332"/>
      <c r="PN39" s="1332"/>
      <c r="PO39" s="1332"/>
      <c r="PP39" s="1332"/>
      <c r="PQ39" s="1332"/>
      <c r="PR39" s="1332"/>
      <c r="PS39" s="1332"/>
      <c r="PT39" s="1332"/>
      <c r="PU39" s="1332"/>
      <c r="PV39" s="1332"/>
      <c r="PW39" s="1332"/>
      <c r="PX39" s="1332"/>
      <c r="PY39" s="1332"/>
      <c r="PZ39" s="1332"/>
      <c r="QA39" s="1332"/>
      <c r="QB39" s="1332"/>
      <c r="QC39" s="1332"/>
      <c r="QD39" s="1332"/>
      <c r="QE39" s="1332"/>
      <c r="QF39" s="1332"/>
      <c r="QG39" s="1332"/>
      <c r="QH39" s="1332"/>
      <c r="QI39" s="1332"/>
      <c r="QJ39" s="1332"/>
      <c r="QK39" s="1332"/>
      <c r="QL39" s="1332"/>
      <c r="QM39" s="1332"/>
      <c r="QN39" s="1332"/>
      <c r="QO39" s="1332"/>
      <c r="QP39" s="1332"/>
      <c r="QQ39" s="1332"/>
      <c r="QR39" s="1332"/>
      <c r="QS39" s="1332"/>
      <c r="QT39" s="1332"/>
      <c r="QU39" s="1332"/>
      <c r="QV39" s="1332"/>
      <c r="QW39" s="1332"/>
      <c r="QX39" s="1332"/>
      <c r="QY39" s="1332"/>
      <c r="QZ39" s="1332"/>
      <c r="RA39" s="1332"/>
      <c r="RB39" s="1332"/>
      <c r="RC39" s="1332"/>
      <c r="RD39" s="1332"/>
      <c r="RE39" s="1332"/>
      <c r="RF39" s="1332"/>
      <c r="RG39" s="1332"/>
      <c r="RH39" s="1332"/>
      <c r="RI39" s="1332"/>
      <c r="RJ39" s="1332"/>
      <c r="RK39" s="1332"/>
      <c r="RL39" s="1332"/>
      <c r="RM39" s="1332"/>
      <c r="RN39" s="1332"/>
      <c r="RO39" s="1332"/>
      <c r="RP39" s="1332"/>
      <c r="RQ39" s="1332"/>
      <c r="RR39" s="1332"/>
      <c r="RS39" s="1332"/>
      <c r="RT39" s="1332"/>
      <c r="RU39" s="1332"/>
      <c r="RV39" s="1332"/>
      <c r="RW39" s="1332"/>
      <c r="RX39" s="1332"/>
      <c r="RY39" s="1332"/>
      <c r="RZ39" s="1332"/>
      <c r="SA39" s="1332"/>
      <c r="SB39" s="1332"/>
      <c r="SC39" s="1332"/>
      <c r="SD39" s="1332"/>
      <c r="SE39" s="1332"/>
      <c r="SF39" s="1332"/>
      <c r="SG39" s="1332"/>
      <c r="SH39" s="1332"/>
      <c r="SI39" s="1332"/>
      <c r="SJ39" s="1332"/>
      <c r="SK39" s="1332"/>
      <c r="SL39" s="1332"/>
      <c r="SM39" s="1332"/>
      <c r="SN39" s="1332"/>
      <c r="SO39" s="1332"/>
      <c r="SP39" s="1332"/>
      <c r="SQ39" s="1332"/>
      <c r="SR39" s="1332"/>
      <c r="SS39" s="1332"/>
      <c r="ST39" s="1332"/>
      <c r="SU39" s="1332"/>
      <c r="SV39" s="1332"/>
      <c r="SW39" s="1332"/>
      <c r="SX39" s="1332"/>
      <c r="SY39" s="1332"/>
      <c r="SZ39" s="1332"/>
      <c r="TA39" s="1332"/>
      <c r="TB39" s="1332"/>
      <c r="TC39" s="1332"/>
      <c r="TD39" s="1332"/>
      <c r="TE39" s="1332"/>
      <c r="TF39" s="1332"/>
      <c r="TG39" s="1332"/>
      <c r="TH39" s="1332"/>
      <c r="TI39" s="1332"/>
      <c r="TJ39" s="1332"/>
      <c r="TK39" s="1332"/>
      <c r="TL39" s="1332"/>
      <c r="TM39" s="1332"/>
      <c r="TN39" s="1332"/>
      <c r="TO39" s="1332"/>
      <c r="TP39" s="1332"/>
      <c r="TQ39" s="1332"/>
      <c r="TR39" s="1332"/>
      <c r="TS39" s="1332"/>
      <c r="TT39" s="1332"/>
      <c r="TU39" s="1332"/>
      <c r="TV39" s="1332"/>
      <c r="TW39" s="1332"/>
      <c r="TX39" s="1332"/>
      <c r="TY39" s="1332"/>
      <c r="TZ39" s="1332"/>
      <c r="UA39" s="1332"/>
      <c r="UB39" s="1332"/>
      <c r="UC39" s="1332"/>
      <c r="UD39" s="1332"/>
      <c r="UE39" s="1332"/>
      <c r="UF39" s="1332"/>
      <c r="UG39" s="1332"/>
      <c r="UH39" s="1332"/>
      <c r="UI39" s="1332"/>
      <c r="UJ39" s="1332"/>
      <c r="UK39" s="1332"/>
      <c r="UL39" s="1332"/>
      <c r="UM39" s="1332"/>
      <c r="UN39" s="1332"/>
      <c r="UO39" s="1332"/>
      <c r="UP39" s="1332"/>
      <c r="UQ39" s="1332"/>
      <c r="UR39" s="1332"/>
      <c r="US39" s="1332"/>
      <c r="UT39" s="1332"/>
      <c r="UU39" s="1332"/>
      <c r="UV39" s="1332"/>
      <c r="UW39" s="1332"/>
      <c r="UX39" s="1332"/>
      <c r="UY39" s="1332"/>
      <c r="UZ39" s="1332"/>
      <c r="VA39" s="1332"/>
      <c r="VB39" s="1332"/>
      <c r="VC39" s="1332"/>
      <c r="VD39" s="1332"/>
      <c r="VE39" s="1332"/>
      <c r="VF39" s="1332"/>
      <c r="VG39" s="1332"/>
      <c r="VH39" s="1332"/>
      <c r="VI39" s="1332"/>
      <c r="VJ39" s="1332"/>
      <c r="VK39" s="1332"/>
      <c r="VL39" s="1332"/>
      <c r="VM39" s="1332"/>
      <c r="VN39" s="1332"/>
      <c r="VO39" s="1332"/>
      <c r="VP39" s="1332"/>
      <c r="VQ39" s="1332"/>
      <c r="VR39" s="1332"/>
      <c r="VS39" s="1332"/>
      <c r="VT39" s="1332"/>
      <c r="VU39" s="1332"/>
      <c r="VV39" s="1332"/>
      <c r="VW39" s="1332"/>
      <c r="VX39" s="1332"/>
      <c r="VY39" s="1332"/>
      <c r="VZ39" s="1332"/>
      <c r="WA39" s="1332"/>
      <c r="WB39" s="1332"/>
      <c r="WC39" s="1332"/>
      <c r="WD39" s="1332"/>
      <c r="WE39" s="1332"/>
      <c r="WF39" s="1332"/>
      <c r="WG39" s="1332"/>
      <c r="WH39" s="1332"/>
      <c r="WI39" s="1332"/>
      <c r="WJ39" s="1332"/>
      <c r="WK39" s="1332"/>
      <c r="WL39" s="1332"/>
      <c r="WM39" s="1332"/>
      <c r="WN39" s="1332"/>
      <c r="WO39" s="1332"/>
      <c r="WP39" s="1332"/>
      <c r="WQ39" s="1332"/>
      <c r="WR39" s="1332"/>
      <c r="WS39" s="1332"/>
      <c r="WT39" s="1332"/>
      <c r="WU39" s="1332"/>
      <c r="WV39" s="1332"/>
      <c r="WW39" s="1332"/>
      <c r="WX39" s="1332"/>
      <c r="WY39" s="1332"/>
      <c r="WZ39" s="1332"/>
      <c r="XA39" s="1332"/>
      <c r="XB39" s="1332"/>
      <c r="XC39" s="1332"/>
      <c r="XD39" s="1332"/>
      <c r="XE39" s="1332"/>
      <c r="XF39" s="1332"/>
      <c r="XG39" s="1332"/>
      <c r="XH39" s="1332"/>
      <c r="XI39" s="1332"/>
      <c r="XJ39" s="1332"/>
      <c r="XK39" s="1332"/>
      <c r="XL39" s="1332"/>
      <c r="XM39" s="1332"/>
      <c r="XN39" s="1332"/>
      <c r="XO39" s="1332"/>
      <c r="XP39" s="1332"/>
      <c r="XQ39" s="1332"/>
      <c r="XR39" s="1332"/>
      <c r="XS39" s="1332"/>
      <c r="XT39" s="1332"/>
      <c r="XU39" s="1332"/>
      <c r="XV39" s="1332"/>
      <c r="XW39" s="1332"/>
      <c r="XX39" s="1332"/>
      <c r="XY39" s="1332"/>
      <c r="XZ39" s="1332"/>
      <c r="YA39" s="1332"/>
      <c r="YB39" s="1332"/>
      <c r="YC39" s="1332"/>
      <c r="YD39" s="1332"/>
      <c r="YE39" s="1332"/>
      <c r="YF39" s="1332"/>
      <c r="YG39" s="1332"/>
      <c r="YH39" s="1332"/>
      <c r="YI39" s="1332"/>
      <c r="YJ39" s="1332"/>
      <c r="YK39" s="1332"/>
      <c r="YL39" s="1332"/>
      <c r="YM39" s="1332"/>
      <c r="YN39" s="1332"/>
      <c r="YO39" s="1332"/>
      <c r="YP39" s="1332"/>
      <c r="YQ39" s="1332"/>
      <c r="YR39" s="1332"/>
      <c r="YS39" s="1332"/>
      <c r="YT39" s="1332"/>
      <c r="YU39" s="1332"/>
      <c r="YV39" s="1332"/>
      <c r="YW39" s="1332"/>
      <c r="YX39" s="1332"/>
      <c r="YY39" s="1332"/>
      <c r="YZ39" s="1332"/>
      <c r="ZA39" s="1332"/>
      <c r="ZB39" s="1332"/>
      <c r="ZC39" s="1332"/>
      <c r="ZD39" s="1332"/>
      <c r="ZE39" s="1332"/>
      <c r="ZF39" s="1332"/>
      <c r="ZG39" s="1332"/>
      <c r="ZH39" s="1332"/>
      <c r="ZI39" s="1332"/>
      <c r="ZJ39" s="1332"/>
      <c r="ZK39" s="1332"/>
      <c r="ZL39" s="1332"/>
      <c r="ZM39" s="1332"/>
      <c r="ZN39" s="1332"/>
      <c r="ZO39" s="1332"/>
      <c r="ZP39" s="1332"/>
      <c r="ZQ39" s="1332"/>
      <c r="ZR39" s="1332"/>
      <c r="ZS39" s="1332"/>
      <c r="ZT39" s="1332"/>
      <c r="ZU39" s="1332"/>
      <c r="ZV39" s="1332"/>
      <c r="ZW39" s="1332"/>
      <c r="ZX39" s="1332"/>
      <c r="ZY39" s="645"/>
    </row>
    <row r="40" spans="1:701" s="643" customFormat="1">
      <c r="A40" s="645"/>
      <c r="B40" s="635" t="s">
        <v>56</v>
      </c>
      <c r="C40" s="1186" t="s">
        <v>475</v>
      </c>
      <c r="D40" s="1186">
        <v>5</v>
      </c>
      <c r="E40" s="604">
        <f t="shared" si="15"/>
        <v>4.2124453751562234E-3</v>
      </c>
      <c r="F40" s="1181" t="s">
        <v>35</v>
      </c>
      <c r="G40" s="1194">
        <v>44</v>
      </c>
      <c r="H40" s="1195">
        <v>23</v>
      </c>
      <c r="I40" s="1192">
        <v>5</v>
      </c>
      <c r="J40" s="1190">
        <v>5</v>
      </c>
      <c r="K40" s="1176">
        <f t="shared" si="1"/>
        <v>0</v>
      </c>
      <c r="L40" s="640">
        <f t="shared" si="6"/>
        <v>1012</v>
      </c>
      <c r="M40" s="639">
        <v>92.444000000000003</v>
      </c>
      <c r="N40" s="639">
        <f t="shared" si="7"/>
        <v>220</v>
      </c>
      <c r="O40" s="639">
        <f t="shared" si="8"/>
        <v>0</v>
      </c>
      <c r="P40" s="639">
        <f t="shared" si="9"/>
        <v>220</v>
      </c>
      <c r="Q40" s="639"/>
      <c r="R40" s="639">
        <f t="shared" si="2"/>
        <v>312.44400000000002</v>
      </c>
      <c r="S40" s="1191"/>
      <c r="T40" s="639">
        <f t="shared" si="10"/>
        <v>289.03237742830714</v>
      </c>
      <c r="U40" s="639">
        <f t="shared" si="3"/>
        <v>0</v>
      </c>
      <c r="V40" s="641">
        <f>IF(L40=0,0,(HLOOKUP(F40,'2012-2013 CE W T&amp;D &amp; ConsCredit'!$C$6:$P$36,D40+1,FALSE)))</f>
        <v>0.44574940452037132</v>
      </c>
      <c r="W40" s="641">
        <f t="shared" si="13"/>
        <v>451.09839737461579</v>
      </c>
      <c r="X40" s="642">
        <f t="shared" si="11"/>
        <v>1.5607192570891413</v>
      </c>
      <c r="Z40" s="1371">
        <f t="shared" si="4"/>
        <v>312.44400000000002</v>
      </c>
      <c r="AA40" s="1371">
        <f t="shared" si="5"/>
        <v>289.03237742830714</v>
      </c>
      <c r="AB40" s="1371">
        <f>IF(L40=0,0,(HLOOKUP(F40,'2012-2013 CE W T&amp;D No ConsCredi'!$C$6:$P$36,D40+1,FALSE)))</f>
        <v>0.40522673138215576</v>
      </c>
      <c r="AC40" s="1371">
        <f t="shared" si="14"/>
        <v>410.08945215874161</v>
      </c>
      <c r="AD40" s="642">
        <f t="shared" si="12"/>
        <v>1.4188356882628557</v>
      </c>
      <c r="AE40" s="1332"/>
      <c r="AF40" s="1332"/>
      <c r="AG40" s="1332"/>
      <c r="AH40" s="1332"/>
      <c r="AI40" s="1332"/>
      <c r="AJ40" s="1332"/>
      <c r="AK40" s="1332"/>
      <c r="AL40" s="1332"/>
      <c r="AM40" s="1332"/>
      <c r="AN40" s="1332"/>
      <c r="AO40" s="1332"/>
      <c r="AP40" s="1332"/>
      <c r="AQ40" s="1332"/>
      <c r="AR40" s="1332"/>
      <c r="AS40" s="1332"/>
      <c r="AT40" s="1332"/>
      <c r="AU40" s="1332"/>
      <c r="AV40" s="1332"/>
      <c r="AW40" s="1332"/>
      <c r="AX40" s="1332"/>
      <c r="AY40" s="1332"/>
      <c r="AZ40" s="1332"/>
      <c r="BA40" s="1332"/>
      <c r="BB40" s="1332"/>
      <c r="BC40" s="1332"/>
      <c r="BD40" s="1332"/>
      <c r="BE40" s="1332"/>
      <c r="BF40" s="1332"/>
      <c r="BG40" s="1332"/>
      <c r="BH40" s="1332"/>
      <c r="BI40" s="1332"/>
      <c r="BJ40" s="1332"/>
      <c r="BK40" s="1332"/>
      <c r="BL40" s="1332"/>
      <c r="BM40" s="1332"/>
      <c r="BN40" s="1332"/>
      <c r="BO40" s="1332"/>
      <c r="BP40" s="1332"/>
      <c r="BQ40" s="1332"/>
      <c r="BR40" s="1332"/>
      <c r="BS40" s="1332"/>
      <c r="BT40" s="1332"/>
      <c r="BU40" s="1332"/>
      <c r="BV40" s="1332"/>
      <c r="BW40" s="1332"/>
      <c r="BX40" s="1332"/>
      <c r="BY40" s="1332"/>
      <c r="BZ40" s="1332"/>
      <c r="CA40" s="1332"/>
      <c r="CB40" s="1332"/>
      <c r="CC40" s="1332"/>
      <c r="CD40" s="1332"/>
      <c r="CE40" s="1332"/>
      <c r="CF40" s="1332"/>
      <c r="CG40" s="1332"/>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32"/>
      <c r="DH40" s="1332"/>
      <c r="DI40" s="1332"/>
      <c r="DJ40" s="1332"/>
      <c r="DK40" s="1332"/>
      <c r="DL40" s="1332"/>
      <c r="DM40" s="1332"/>
      <c r="DN40" s="1332"/>
      <c r="DO40" s="1332"/>
      <c r="DP40" s="1332"/>
      <c r="DQ40" s="1332"/>
      <c r="DR40" s="1332"/>
      <c r="DS40" s="1332"/>
      <c r="DT40" s="1332"/>
      <c r="DU40" s="1332"/>
      <c r="DV40" s="1332"/>
      <c r="DW40" s="1332"/>
      <c r="DX40" s="1332"/>
      <c r="DY40" s="1332"/>
      <c r="DZ40" s="1332"/>
      <c r="EA40" s="1332"/>
      <c r="EB40" s="1332"/>
      <c r="EC40" s="1332"/>
      <c r="ED40" s="1332"/>
      <c r="EE40" s="1332"/>
      <c r="EF40" s="1332"/>
      <c r="EG40" s="1332"/>
      <c r="EH40" s="1332"/>
      <c r="EI40" s="1332"/>
      <c r="EJ40" s="1332"/>
      <c r="EK40" s="1332"/>
      <c r="EL40" s="1332"/>
      <c r="EM40" s="1332"/>
      <c r="EN40" s="1332"/>
      <c r="EO40" s="1332"/>
      <c r="EP40" s="1332"/>
      <c r="EQ40" s="1332"/>
      <c r="ER40" s="1332"/>
      <c r="ES40" s="1332"/>
      <c r="ET40" s="1332"/>
      <c r="EU40" s="1332"/>
      <c r="EV40" s="1332"/>
      <c r="EW40" s="1332"/>
      <c r="EX40" s="1332"/>
      <c r="EY40" s="1332"/>
      <c r="EZ40" s="1332"/>
      <c r="FA40" s="1332"/>
      <c r="FB40" s="1332"/>
      <c r="FC40" s="1332"/>
      <c r="FD40" s="1332"/>
      <c r="FE40" s="1332"/>
      <c r="FF40" s="1332"/>
      <c r="FG40" s="1332"/>
      <c r="FH40" s="1332"/>
      <c r="FI40" s="1332"/>
      <c r="FJ40" s="1332"/>
      <c r="FK40" s="1332"/>
      <c r="FL40" s="1332"/>
      <c r="FM40" s="1332"/>
      <c r="FN40" s="1332"/>
      <c r="FO40" s="1332"/>
      <c r="FP40" s="1332"/>
      <c r="FQ40" s="1332"/>
      <c r="FR40" s="1332"/>
      <c r="FS40" s="1332"/>
      <c r="FT40" s="1332"/>
      <c r="FU40" s="1332"/>
      <c r="FV40" s="1332"/>
      <c r="FW40" s="1332"/>
      <c r="FX40" s="1332"/>
      <c r="FY40" s="1332"/>
      <c r="FZ40" s="1332"/>
      <c r="GA40" s="1332"/>
      <c r="GB40" s="1332"/>
      <c r="GC40" s="1332"/>
      <c r="GD40" s="1332"/>
      <c r="GE40" s="1332"/>
      <c r="GF40" s="1332"/>
      <c r="GG40" s="1332"/>
      <c r="GH40" s="1332"/>
      <c r="GI40" s="1332"/>
      <c r="GJ40" s="1332"/>
      <c r="GK40" s="1332"/>
      <c r="GL40" s="1332"/>
      <c r="GM40" s="1332"/>
      <c r="GN40" s="1332"/>
      <c r="GO40" s="1332"/>
      <c r="GP40" s="1332"/>
      <c r="GQ40" s="1332"/>
      <c r="GR40" s="1332"/>
      <c r="GS40" s="1332"/>
      <c r="GT40" s="1332"/>
      <c r="GU40" s="1332"/>
      <c r="GV40" s="1332"/>
      <c r="GW40" s="1332"/>
      <c r="GX40" s="1332"/>
      <c r="GY40" s="1332"/>
      <c r="GZ40" s="1332"/>
      <c r="HA40" s="1332"/>
      <c r="HB40" s="1332"/>
      <c r="HC40" s="1332"/>
      <c r="HD40" s="1332"/>
      <c r="HE40" s="1332"/>
      <c r="HF40" s="1332"/>
      <c r="HG40" s="1332"/>
      <c r="HH40" s="1332"/>
      <c r="HI40" s="1332"/>
      <c r="HJ40" s="1332"/>
      <c r="HK40" s="1332"/>
      <c r="HL40" s="1332"/>
      <c r="HM40" s="1332"/>
      <c r="HN40" s="1332"/>
      <c r="HO40" s="1332"/>
      <c r="HP40" s="1332"/>
      <c r="HQ40" s="1332"/>
      <c r="HR40" s="1332"/>
      <c r="HS40" s="1332"/>
      <c r="HT40" s="1332"/>
      <c r="HU40" s="1332"/>
      <c r="HV40" s="1332"/>
      <c r="HW40" s="1332"/>
      <c r="HX40" s="1332"/>
      <c r="HY40" s="1332"/>
      <c r="HZ40" s="1332"/>
      <c r="IA40" s="1332"/>
      <c r="IB40" s="1332"/>
      <c r="IC40" s="1332"/>
      <c r="ID40" s="1332"/>
      <c r="IE40" s="1332"/>
      <c r="IF40" s="1332"/>
      <c r="IG40" s="1332"/>
      <c r="IH40" s="1332"/>
      <c r="II40" s="1332"/>
      <c r="IJ40" s="1332"/>
      <c r="IK40" s="1332"/>
      <c r="IL40" s="1332"/>
      <c r="IM40" s="1332"/>
      <c r="IN40" s="1332"/>
      <c r="IO40" s="1332"/>
      <c r="IP40" s="1332"/>
      <c r="IQ40" s="1332"/>
      <c r="IR40" s="1332"/>
      <c r="IS40" s="1332"/>
      <c r="IT40" s="1332"/>
      <c r="IU40" s="1332"/>
      <c r="IV40" s="1332"/>
      <c r="IW40" s="1332"/>
      <c r="IX40" s="1332"/>
      <c r="IY40" s="1332"/>
      <c r="IZ40" s="1332"/>
      <c r="JA40" s="1332"/>
      <c r="JB40" s="1332"/>
      <c r="JC40" s="1332"/>
      <c r="JD40" s="1332"/>
      <c r="JE40" s="1332"/>
      <c r="JF40" s="1332"/>
      <c r="JG40" s="1332"/>
      <c r="JH40" s="1332"/>
      <c r="JI40" s="1332"/>
      <c r="JJ40" s="1332"/>
      <c r="JK40" s="1332"/>
      <c r="JL40" s="1332"/>
      <c r="JM40" s="1332"/>
      <c r="JN40" s="1332"/>
      <c r="JO40" s="1332"/>
      <c r="JP40" s="1332"/>
      <c r="JQ40" s="1332"/>
      <c r="JR40" s="1332"/>
      <c r="JS40" s="1332"/>
      <c r="JT40" s="1332"/>
      <c r="JU40" s="1332"/>
      <c r="JV40" s="1332"/>
      <c r="JW40" s="1332"/>
      <c r="JX40" s="1332"/>
      <c r="JY40" s="1332"/>
      <c r="JZ40" s="1332"/>
      <c r="KA40" s="1332"/>
      <c r="KB40" s="1332"/>
      <c r="KC40" s="1332"/>
      <c r="KD40" s="1332"/>
      <c r="KE40" s="1332"/>
      <c r="KF40" s="1332"/>
      <c r="KG40" s="1332"/>
      <c r="KH40" s="1332"/>
      <c r="KI40" s="1332"/>
      <c r="KJ40" s="1332"/>
      <c r="KK40" s="1332"/>
      <c r="KL40" s="1332"/>
      <c r="KM40" s="1332"/>
      <c r="KN40" s="1332"/>
      <c r="KO40" s="1332"/>
      <c r="KP40" s="1332"/>
      <c r="KQ40" s="1332"/>
      <c r="KR40" s="1332"/>
      <c r="KS40" s="1332"/>
      <c r="KT40" s="1332"/>
      <c r="KU40" s="1332"/>
      <c r="KV40" s="1332"/>
      <c r="KW40" s="1332"/>
      <c r="KX40" s="1332"/>
      <c r="KY40" s="1332"/>
      <c r="KZ40" s="1332"/>
      <c r="LA40" s="1332"/>
      <c r="LB40" s="1332"/>
      <c r="LC40" s="1332"/>
      <c r="LD40" s="1332"/>
      <c r="LE40" s="1332"/>
      <c r="LF40" s="1332"/>
      <c r="LG40" s="1332"/>
      <c r="LH40" s="1332"/>
      <c r="LI40" s="1332"/>
      <c r="LJ40" s="1332"/>
      <c r="LK40" s="1332"/>
      <c r="LL40" s="1332"/>
      <c r="LM40" s="1332"/>
      <c r="LN40" s="1332"/>
      <c r="LO40" s="1332"/>
      <c r="LP40" s="1332"/>
      <c r="LQ40" s="1332"/>
      <c r="LR40" s="1332"/>
      <c r="LS40" s="1332"/>
      <c r="LT40" s="1332"/>
      <c r="LU40" s="1332"/>
      <c r="LV40" s="1332"/>
      <c r="LW40" s="1332"/>
      <c r="LX40" s="1332"/>
      <c r="LY40" s="1332"/>
      <c r="LZ40" s="1332"/>
      <c r="MA40" s="1332"/>
      <c r="MB40" s="1332"/>
      <c r="MC40" s="1332"/>
      <c r="MD40" s="1332"/>
      <c r="ME40" s="1332"/>
      <c r="MF40" s="1332"/>
      <c r="MG40" s="1332"/>
      <c r="MH40" s="1332"/>
      <c r="MI40" s="1332"/>
      <c r="MJ40" s="1332"/>
      <c r="MK40" s="1332"/>
      <c r="ML40" s="1332"/>
      <c r="MM40" s="1332"/>
      <c r="MN40" s="1332"/>
      <c r="MO40" s="1332"/>
      <c r="MP40" s="1332"/>
      <c r="MQ40" s="1332"/>
      <c r="MR40" s="1332"/>
      <c r="MS40" s="1332"/>
      <c r="MT40" s="1332"/>
      <c r="MU40" s="1332"/>
      <c r="MV40" s="1332"/>
      <c r="MW40" s="1332"/>
      <c r="MX40" s="1332"/>
      <c r="MY40" s="1332"/>
      <c r="MZ40" s="1332"/>
      <c r="NA40" s="1332"/>
      <c r="NB40" s="1332"/>
      <c r="NC40" s="1332"/>
      <c r="ND40" s="1332"/>
      <c r="NE40" s="1332"/>
      <c r="NF40" s="1332"/>
      <c r="NG40" s="1332"/>
      <c r="NH40" s="1332"/>
      <c r="NI40" s="1332"/>
      <c r="NJ40" s="1332"/>
      <c r="NK40" s="1332"/>
      <c r="NL40" s="1332"/>
      <c r="NM40" s="1332"/>
      <c r="NN40" s="1332"/>
      <c r="NO40" s="1332"/>
      <c r="NP40" s="1332"/>
      <c r="NQ40" s="1332"/>
      <c r="NR40" s="1332"/>
      <c r="NS40" s="1332"/>
      <c r="NT40" s="1332"/>
      <c r="NU40" s="1332"/>
      <c r="NV40" s="1332"/>
      <c r="NW40" s="1332"/>
      <c r="NX40" s="1332"/>
      <c r="NY40" s="1332"/>
      <c r="NZ40" s="1332"/>
      <c r="OA40" s="1332"/>
      <c r="OB40" s="1332"/>
      <c r="OC40" s="1332"/>
      <c r="OD40" s="1332"/>
      <c r="OE40" s="1332"/>
      <c r="OF40" s="1332"/>
      <c r="OG40" s="1332"/>
      <c r="OH40" s="1332"/>
      <c r="OI40" s="1332"/>
      <c r="OJ40" s="1332"/>
      <c r="OK40" s="1332"/>
      <c r="OL40" s="1332"/>
      <c r="OM40" s="1332"/>
      <c r="ON40" s="1332"/>
      <c r="OO40" s="1332"/>
      <c r="OP40" s="1332"/>
      <c r="OQ40" s="1332"/>
      <c r="OR40" s="1332"/>
      <c r="OS40" s="1332"/>
      <c r="OT40" s="1332"/>
      <c r="OU40" s="1332"/>
      <c r="OV40" s="1332"/>
      <c r="OW40" s="1332"/>
      <c r="OX40" s="1332"/>
      <c r="OY40" s="1332"/>
      <c r="OZ40" s="1332"/>
      <c r="PA40" s="1332"/>
      <c r="PB40" s="1332"/>
      <c r="PC40" s="1332"/>
      <c r="PD40" s="1332"/>
      <c r="PE40" s="1332"/>
      <c r="PF40" s="1332"/>
      <c r="PG40" s="1332"/>
      <c r="PH40" s="1332"/>
      <c r="PI40" s="1332"/>
      <c r="PJ40" s="1332"/>
      <c r="PK40" s="1332"/>
      <c r="PL40" s="1332"/>
      <c r="PM40" s="1332"/>
      <c r="PN40" s="1332"/>
      <c r="PO40" s="1332"/>
      <c r="PP40" s="1332"/>
      <c r="PQ40" s="1332"/>
      <c r="PR40" s="1332"/>
      <c r="PS40" s="1332"/>
      <c r="PT40" s="1332"/>
      <c r="PU40" s="1332"/>
      <c r="PV40" s="1332"/>
      <c r="PW40" s="1332"/>
      <c r="PX40" s="1332"/>
      <c r="PY40" s="1332"/>
      <c r="PZ40" s="1332"/>
      <c r="QA40" s="1332"/>
      <c r="QB40" s="1332"/>
      <c r="QC40" s="1332"/>
      <c r="QD40" s="1332"/>
      <c r="QE40" s="1332"/>
      <c r="QF40" s="1332"/>
      <c r="QG40" s="1332"/>
      <c r="QH40" s="1332"/>
      <c r="QI40" s="1332"/>
      <c r="QJ40" s="1332"/>
      <c r="QK40" s="1332"/>
      <c r="QL40" s="1332"/>
      <c r="QM40" s="1332"/>
      <c r="QN40" s="1332"/>
      <c r="QO40" s="1332"/>
      <c r="QP40" s="1332"/>
      <c r="QQ40" s="1332"/>
      <c r="QR40" s="1332"/>
      <c r="QS40" s="1332"/>
      <c r="QT40" s="1332"/>
      <c r="QU40" s="1332"/>
      <c r="QV40" s="1332"/>
      <c r="QW40" s="1332"/>
      <c r="QX40" s="1332"/>
      <c r="QY40" s="1332"/>
      <c r="QZ40" s="1332"/>
      <c r="RA40" s="1332"/>
      <c r="RB40" s="1332"/>
      <c r="RC40" s="1332"/>
      <c r="RD40" s="1332"/>
      <c r="RE40" s="1332"/>
      <c r="RF40" s="1332"/>
      <c r="RG40" s="1332"/>
      <c r="RH40" s="1332"/>
      <c r="RI40" s="1332"/>
      <c r="RJ40" s="1332"/>
      <c r="RK40" s="1332"/>
      <c r="RL40" s="1332"/>
      <c r="RM40" s="1332"/>
      <c r="RN40" s="1332"/>
      <c r="RO40" s="1332"/>
      <c r="RP40" s="1332"/>
      <c r="RQ40" s="1332"/>
      <c r="RR40" s="1332"/>
      <c r="RS40" s="1332"/>
      <c r="RT40" s="1332"/>
      <c r="RU40" s="1332"/>
      <c r="RV40" s="1332"/>
      <c r="RW40" s="1332"/>
      <c r="RX40" s="1332"/>
      <c r="RY40" s="1332"/>
      <c r="RZ40" s="1332"/>
      <c r="SA40" s="1332"/>
      <c r="SB40" s="1332"/>
      <c r="SC40" s="1332"/>
      <c r="SD40" s="1332"/>
      <c r="SE40" s="1332"/>
      <c r="SF40" s="1332"/>
      <c r="SG40" s="1332"/>
      <c r="SH40" s="1332"/>
      <c r="SI40" s="1332"/>
      <c r="SJ40" s="1332"/>
      <c r="SK40" s="1332"/>
      <c r="SL40" s="1332"/>
      <c r="SM40" s="1332"/>
      <c r="SN40" s="1332"/>
      <c r="SO40" s="1332"/>
      <c r="SP40" s="1332"/>
      <c r="SQ40" s="1332"/>
      <c r="SR40" s="1332"/>
      <c r="SS40" s="1332"/>
      <c r="ST40" s="1332"/>
      <c r="SU40" s="1332"/>
      <c r="SV40" s="1332"/>
      <c r="SW40" s="1332"/>
      <c r="SX40" s="1332"/>
      <c r="SY40" s="1332"/>
      <c r="SZ40" s="1332"/>
      <c r="TA40" s="1332"/>
      <c r="TB40" s="1332"/>
      <c r="TC40" s="1332"/>
      <c r="TD40" s="1332"/>
      <c r="TE40" s="1332"/>
      <c r="TF40" s="1332"/>
      <c r="TG40" s="1332"/>
      <c r="TH40" s="1332"/>
      <c r="TI40" s="1332"/>
      <c r="TJ40" s="1332"/>
      <c r="TK40" s="1332"/>
      <c r="TL40" s="1332"/>
      <c r="TM40" s="1332"/>
      <c r="TN40" s="1332"/>
      <c r="TO40" s="1332"/>
      <c r="TP40" s="1332"/>
      <c r="TQ40" s="1332"/>
      <c r="TR40" s="1332"/>
      <c r="TS40" s="1332"/>
      <c r="TT40" s="1332"/>
      <c r="TU40" s="1332"/>
      <c r="TV40" s="1332"/>
      <c r="TW40" s="1332"/>
      <c r="TX40" s="1332"/>
      <c r="TY40" s="1332"/>
      <c r="TZ40" s="1332"/>
      <c r="UA40" s="1332"/>
      <c r="UB40" s="1332"/>
      <c r="UC40" s="1332"/>
      <c r="UD40" s="1332"/>
      <c r="UE40" s="1332"/>
      <c r="UF40" s="1332"/>
      <c r="UG40" s="1332"/>
      <c r="UH40" s="1332"/>
      <c r="UI40" s="1332"/>
      <c r="UJ40" s="1332"/>
      <c r="UK40" s="1332"/>
      <c r="UL40" s="1332"/>
      <c r="UM40" s="1332"/>
      <c r="UN40" s="1332"/>
      <c r="UO40" s="1332"/>
      <c r="UP40" s="1332"/>
      <c r="UQ40" s="1332"/>
      <c r="UR40" s="1332"/>
      <c r="US40" s="1332"/>
      <c r="UT40" s="1332"/>
      <c r="UU40" s="1332"/>
      <c r="UV40" s="1332"/>
      <c r="UW40" s="1332"/>
      <c r="UX40" s="1332"/>
      <c r="UY40" s="1332"/>
      <c r="UZ40" s="1332"/>
      <c r="VA40" s="1332"/>
      <c r="VB40" s="1332"/>
      <c r="VC40" s="1332"/>
      <c r="VD40" s="1332"/>
      <c r="VE40" s="1332"/>
      <c r="VF40" s="1332"/>
      <c r="VG40" s="1332"/>
      <c r="VH40" s="1332"/>
      <c r="VI40" s="1332"/>
      <c r="VJ40" s="1332"/>
      <c r="VK40" s="1332"/>
      <c r="VL40" s="1332"/>
      <c r="VM40" s="1332"/>
      <c r="VN40" s="1332"/>
      <c r="VO40" s="1332"/>
      <c r="VP40" s="1332"/>
      <c r="VQ40" s="1332"/>
      <c r="VR40" s="1332"/>
      <c r="VS40" s="1332"/>
      <c r="VT40" s="1332"/>
      <c r="VU40" s="1332"/>
      <c r="VV40" s="1332"/>
      <c r="VW40" s="1332"/>
      <c r="VX40" s="1332"/>
      <c r="VY40" s="1332"/>
      <c r="VZ40" s="1332"/>
      <c r="WA40" s="1332"/>
      <c r="WB40" s="1332"/>
      <c r="WC40" s="1332"/>
      <c r="WD40" s="1332"/>
      <c r="WE40" s="1332"/>
      <c r="WF40" s="1332"/>
      <c r="WG40" s="1332"/>
      <c r="WH40" s="1332"/>
      <c r="WI40" s="1332"/>
      <c r="WJ40" s="1332"/>
      <c r="WK40" s="1332"/>
      <c r="WL40" s="1332"/>
      <c r="WM40" s="1332"/>
      <c r="WN40" s="1332"/>
      <c r="WO40" s="1332"/>
      <c r="WP40" s="1332"/>
      <c r="WQ40" s="1332"/>
      <c r="WR40" s="1332"/>
      <c r="WS40" s="1332"/>
      <c r="WT40" s="1332"/>
      <c r="WU40" s="1332"/>
      <c r="WV40" s="1332"/>
      <c r="WW40" s="1332"/>
      <c r="WX40" s="1332"/>
      <c r="WY40" s="1332"/>
      <c r="WZ40" s="1332"/>
      <c r="XA40" s="1332"/>
      <c r="XB40" s="1332"/>
      <c r="XC40" s="1332"/>
      <c r="XD40" s="1332"/>
      <c r="XE40" s="1332"/>
      <c r="XF40" s="1332"/>
      <c r="XG40" s="1332"/>
      <c r="XH40" s="1332"/>
      <c r="XI40" s="1332"/>
      <c r="XJ40" s="1332"/>
      <c r="XK40" s="1332"/>
      <c r="XL40" s="1332"/>
      <c r="XM40" s="1332"/>
      <c r="XN40" s="1332"/>
      <c r="XO40" s="1332"/>
      <c r="XP40" s="1332"/>
      <c r="XQ40" s="1332"/>
      <c r="XR40" s="1332"/>
      <c r="XS40" s="1332"/>
      <c r="XT40" s="1332"/>
      <c r="XU40" s="1332"/>
      <c r="XV40" s="1332"/>
      <c r="XW40" s="1332"/>
      <c r="XX40" s="1332"/>
      <c r="XY40" s="1332"/>
      <c r="XZ40" s="1332"/>
      <c r="YA40" s="1332"/>
      <c r="YB40" s="1332"/>
      <c r="YC40" s="1332"/>
      <c r="YD40" s="1332"/>
      <c r="YE40" s="1332"/>
      <c r="YF40" s="1332"/>
      <c r="YG40" s="1332"/>
      <c r="YH40" s="1332"/>
      <c r="YI40" s="1332"/>
      <c r="YJ40" s="1332"/>
      <c r="YK40" s="1332"/>
      <c r="YL40" s="1332"/>
      <c r="YM40" s="1332"/>
      <c r="YN40" s="1332"/>
      <c r="YO40" s="1332"/>
      <c r="YP40" s="1332"/>
      <c r="YQ40" s="1332"/>
      <c r="YR40" s="1332"/>
      <c r="YS40" s="1332"/>
      <c r="YT40" s="1332"/>
      <c r="YU40" s="1332"/>
      <c r="YV40" s="1332"/>
      <c r="YW40" s="1332"/>
      <c r="YX40" s="1332"/>
      <c r="YY40" s="1332"/>
      <c r="YZ40" s="1332"/>
      <c r="ZA40" s="1332"/>
      <c r="ZB40" s="1332"/>
      <c r="ZC40" s="1332"/>
      <c r="ZD40" s="1332"/>
      <c r="ZE40" s="1332"/>
      <c r="ZF40" s="1332"/>
      <c r="ZG40" s="1332"/>
      <c r="ZH40" s="1332"/>
      <c r="ZI40" s="1332"/>
      <c r="ZJ40" s="1332"/>
      <c r="ZK40" s="1332"/>
      <c r="ZL40" s="1332"/>
      <c r="ZM40" s="1332"/>
      <c r="ZN40" s="1332"/>
      <c r="ZO40" s="1332"/>
      <c r="ZP40" s="1332"/>
      <c r="ZQ40" s="1332"/>
      <c r="ZR40" s="1332"/>
      <c r="ZS40" s="1332"/>
      <c r="ZT40" s="1332"/>
      <c r="ZU40" s="1332"/>
      <c r="ZV40" s="1332"/>
      <c r="ZW40" s="1332"/>
      <c r="ZX40" s="1332"/>
      <c r="ZY40" s="645"/>
    </row>
    <row r="41" spans="1:701" s="643" customFormat="1">
      <c r="A41" s="645"/>
      <c r="B41" s="635" t="s">
        <v>56</v>
      </c>
      <c r="C41" s="1186" t="s">
        <v>476</v>
      </c>
      <c r="D41" s="1186">
        <v>5</v>
      </c>
      <c r="E41" s="604">
        <f t="shared" si="15"/>
        <v>3.6380210058167385E-3</v>
      </c>
      <c r="F41" s="1181" t="s">
        <v>35</v>
      </c>
      <c r="G41" s="1194">
        <v>38</v>
      </c>
      <c r="H41" s="1195">
        <v>23</v>
      </c>
      <c r="I41" s="1192">
        <v>5</v>
      </c>
      <c r="J41" s="1190">
        <v>5</v>
      </c>
      <c r="K41" s="1176">
        <f t="shared" si="1"/>
        <v>0</v>
      </c>
      <c r="L41" s="640">
        <f t="shared" si="6"/>
        <v>874</v>
      </c>
      <c r="M41" s="639">
        <v>79.837999999999994</v>
      </c>
      <c r="N41" s="639">
        <f t="shared" si="7"/>
        <v>190</v>
      </c>
      <c r="O41" s="639">
        <f t="shared" si="8"/>
        <v>0</v>
      </c>
      <c r="P41" s="639">
        <f t="shared" si="9"/>
        <v>190</v>
      </c>
      <c r="Q41" s="639"/>
      <c r="R41" s="639">
        <f t="shared" si="2"/>
        <v>269.83799999999997</v>
      </c>
      <c r="S41" s="1191"/>
      <c r="T41" s="639">
        <f t="shared" si="10"/>
        <v>249.61887141535612</v>
      </c>
      <c r="U41" s="639">
        <f t="shared" si="3"/>
        <v>0</v>
      </c>
      <c r="V41" s="641">
        <f>IF(L41=0,0,(HLOOKUP(F41,'2012-2013 CE W T&amp;D &amp; ConsCredit'!$C$6:$P$36,D41+1,FALSE)))</f>
        <v>0.44574940452037132</v>
      </c>
      <c r="W41" s="641">
        <f t="shared" si="13"/>
        <v>389.58497955080452</v>
      </c>
      <c r="X41" s="642">
        <f t="shared" si="11"/>
        <v>1.5607192570891413</v>
      </c>
      <c r="Z41" s="1371">
        <f t="shared" si="4"/>
        <v>269.83799999999997</v>
      </c>
      <c r="AA41" s="1371">
        <f t="shared" si="5"/>
        <v>249.61887141535612</v>
      </c>
      <c r="AB41" s="1371">
        <f>IF(L41=0,0,(HLOOKUP(F41,'2012-2013 CE W T&amp;D No ConsCredi'!$C$6:$P$36,D41+1,FALSE)))</f>
        <v>0.40522673138215576</v>
      </c>
      <c r="AC41" s="1371">
        <f t="shared" si="14"/>
        <v>354.16816322800412</v>
      </c>
      <c r="AD41" s="642">
        <f t="shared" si="12"/>
        <v>1.4188356882628559</v>
      </c>
      <c r="AE41" s="1332"/>
      <c r="AF41" s="1332"/>
      <c r="AG41" s="1332"/>
      <c r="AH41" s="1332"/>
      <c r="AI41" s="1332"/>
      <c r="AJ41" s="1332"/>
      <c r="AK41" s="1332"/>
      <c r="AL41" s="1332"/>
      <c r="AM41" s="1332"/>
      <c r="AN41" s="1332"/>
      <c r="AO41" s="1332"/>
      <c r="AP41" s="1332"/>
      <c r="AQ41" s="1332"/>
      <c r="AR41" s="1332"/>
      <c r="AS41" s="1332"/>
      <c r="AT41" s="1332"/>
      <c r="AU41" s="1332"/>
      <c r="AV41" s="1332"/>
      <c r="AW41" s="1332"/>
      <c r="AX41" s="1332"/>
      <c r="AY41" s="1332"/>
      <c r="AZ41" s="1332"/>
      <c r="BA41" s="1332"/>
      <c r="BB41" s="1332"/>
      <c r="BC41" s="1332"/>
      <c r="BD41" s="1332"/>
      <c r="BE41" s="1332"/>
      <c r="BF41" s="1332"/>
      <c r="BG41" s="1332"/>
      <c r="BH41" s="1332"/>
      <c r="BI41" s="1332"/>
      <c r="BJ41" s="1332"/>
      <c r="BK41" s="1332"/>
      <c r="BL41" s="1332"/>
      <c r="BM41" s="1332"/>
      <c r="BN41" s="1332"/>
      <c r="BO41" s="1332"/>
      <c r="BP41" s="1332"/>
      <c r="BQ41" s="1332"/>
      <c r="BR41" s="1332"/>
      <c r="BS41" s="1332"/>
      <c r="BT41" s="1332"/>
      <c r="BU41" s="1332"/>
      <c r="BV41" s="1332"/>
      <c r="BW41" s="1332"/>
      <c r="BX41" s="1332"/>
      <c r="BY41" s="1332"/>
      <c r="BZ41" s="1332"/>
      <c r="CA41" s="1332"/>
      <c r="CB41" s="1332"/>
      <c r="CC41" s="1332"/>
      <c r="CD41" s="1332"/>
      <c r="CE41" s="1332"/>
      <c r="CF41" s="1332"/>
      <c r="CG41" s="1332"/>
      <c r="CH41" s="1332"/>
      <c r="CI41" s="1332"/>
      <c r="CJ41" s="1332"/>
      <c r="CK41" s="1332"/>
      <c r="CL41" s="1332"/>
      <c r="CM41" s="1332"/>
      <c r="CN41" s="1332"/>
      <c r="CO41" s="1332"/>
      <c r="CP41" s="1332"/>
      <c r="CQ41" s="1332"/>
      <c r="CR41" s="1332"/>
      <c r="CS41" s="1332"/>
      <c r="CT41" s="1332"/>
      <c r="CU41" s="1332"/>
      <c r="CV41" s="1332"/>
      <c r="CW41" s="1332"/>
      <c r="CX41" s="1332"/>
      <c r="CY41" s="1332"/>
      <c r="CZ41" s="1332"/>
      <c r="DA41" s="1332"/>
      <c r="DB41" s="1332"/>
      <c r="DC41" s="1332"/>
      <c r="DD41" s="1332"/>
      <c r="DE41" s="1332"/>
      <c r="DF41" s="1332"/>
      <c r="DG41" s="1332"/>
      <c r="DH41" s="1332"/>
      <c r="DI41" s="1332"/>
      <c r="DJ41" s="1332"/>
      <c r="DK41" s="1332"/>
      <c r="DL41" s="1332"/>
      <c r="DM41" s="1332"/>
      <c r="DN41" s="1332"/>
      <c r="DO41" s="1332"/>
      <c r="DP41" s="1332"/>
      <c r="DQ41" s="1332"/>
      <c r="DR41" s="1332"/>
      <c r="DS41" s="1332"/>
      <c r="DT41" s="1332"/>
      <c r="DU41" s="1332"/>
      <c r="DV41" s="1332"/>
      <c r="DW41" s="1332"/>
      <c r="DX41" s="1332"/>
      <c r="DY41" s="1332"/>
      <c r="DZ41" s="1332"/>
      <c r="EA41" s="1332"/>
      <c r="EB41" s="1332"/>
      <c r="EC41" s="1332"/>
      <c r="ED41" s="1332"/>
      <c r="EE41" s="1332"/>
      <c r="EF41" s="1332"/>
      <c r="EG41" s="1332"/>
      <c r="EH41" s="1332"/>
      <c r="EI41" s="1332"/>
      <c r="EJ41" s="1332"/>
      <c r="EK41" s="1332"/>
      <c r="EL41" s="1332"/>
      <c r="EM41" s="1332"/>
      <c r="EN41" s="1332"/>
      <c r="EO41" s="1332"/>
      <c r="EP41" s="1332"/>
      <c r="EQ41" s="1332"/>
      <c r="ER41" s="1332"/>
      <c r="ES41" s="1332"/>
      <c r="ET41" s="1332"/>
      <c r="EU41" s="1332"/>
      <c r="EV41" s="1332"/>
      <c r="EW41" s="1332"/>
      <c r="EX41" s="1332"/>
      <c r="EY41" s="1332"/>
      <c r="EZ41" s="1332"/>
      <c r="FA41" s="1332"/>
      <c r="FB41" s="1332"/>
      <c r="FC41" s="1332"/>
      <c r="FD41" s="1332"/>
      <c r="FE41" s="1332"/>
      <c r="FF41" s="1332"/>
      <c r="FG41" s="1332"/>
      <c r="FH41" s="1332"/>
      <c r="FI41" s="1332"/>
      <c r="FJ41" s="1332"/>
      <c r="FK41" s="1332"/>
      <c r="FL41" s="1332"/>
      <c r="FM41" s="1332"/>
      <c r="FN41" s="1332"/>
      <c r="FO41" s="1332"/>
      <c r="FP41" s="1332"/>
      <c r="FQ41" s="1332"/>
      <c r="FR41" s="1332"/>
      <c r="FS41" s="1332"/>
      <c r="FT41" s="1332"/>
      <c r="FU41" s="1332"/>
      <c r="FV41" s="1332"/>
      <c r="FW41" s="1332"/>
      <c r="FX41" s="1332"/>
      <c r="FY41" s="1332"/>
      <c r="FZ41" s="1332"/>
      <c r="GA41" s="1332"/>
      <c r="GB41" s="1332"/>
      <c r="GC41" s="1332"/>
      <c r="GD41" s="1332"/>
      <c r="GE41" s="1332"/>
      <c r="GF41" s="1332"/>
      <c r="GG41" s="1332"/>
      <c r="GH41" s="1332"/>
      <c r="GI41" s="1332"/>
      <c r="GJ41" s="1332"/>
      <c r="GK41" s="1332"/>
      <c r="GL41" s="1332"/>
      <c r="GM41" s="1332"/>
      <c r="GN41" s="1332"/>
      <c r="GO41" s="1332"/>
      <c r="GP41" s="1332"/>
      <c r="GQ41" s="1332"/>
      <c r="GR41" s="1332"/>
      <c r="GS41" s="1332"/>
      <c r="GT41" s="1332"/>
      <c r="GU41" s="1332"/>
      <c r="GV41" s="1332"/>
      <c r="GW41" s="1332"/>
      <c r="GX41" s="1332"/>
      <c r="GY41" s="1332"/>
      <c r="GZ41" s="1332"/>
      <c r="HA41" s="1332"/>
      <c r="HB41" s="1332"/>
      <c r="HC41" s="1332"/>
      <c r="HD41" s="1332"/>
      <c r="HE41" s="1332"/>
      <c r="HF41" s="1332"/>
      <c r="HG41" s="1332"/>
      <c r="HH41" s="1332"/>
      <c r="HI41" s="1332"/>
      <c r="HJ41" s="1332"/>
      <c r="HK41" s="1332"/>
      <c r="HL41" s="1332"/>
      <c r="HM41" s="1332"/>
      <c r="HN41" s="1332"/>
      <c r="HO41" s="1332"/>
      <c r="HP41" s="1332"/>
      <c r="HQ41" s="1332"/>
      <c r="HR41" s="1332"/>
      <c r="HS41" s="1332"/>
      <c r="HT41" s="1332"/>
      <c r="HU41" s="1332"/>
      <c r="HV41" s="1332"/>
      <c r="HW41" s="1332"/>
      <c r="HX41" s="1332"/>
      <c r="HY41" s="1332"/>
      <c r="HZ41" s="1332"/>
      <c r="IA41" s="1332"/>
      <c r="IB41" s="1332"/>
      <c r="IC41" s="1332"/>
      <c r="ID41" s="1332"/>
      <c r="IE41" s="1332"/>
      <c r="IF41" s="1332"/>
      <c r="IG41" s="1332"/>
      <c r="IH41" s="1332"/>
      <c r="II41" s="1332"/>
      <c r="IJ41" s="1332"/>
      <c r="IK41" s="1332"/>
      <c r="IL41" s="1332"/>
      <c r="IM41" s="1332"/>
      <c r="IN41" s="1332"/>
      <c r="IO41" s="1332"/>
      <c r="IP41" s="1332"/>
      <c r="IQ41" s="1332"/>
      <c r="IR41" s="1332"/>
      <c r="IS41" s="1332"/>
      <c r="IT41" s="1332"/>
      <c r="IU41" s="1332"/>
      <c r="IV41" s="1332"/>
      <c r="IW41" s="1332"/>
      <c r="IX41" s="1332"/>
      <c r="IY41" s="1332"/>
      <c r="IZ41" s="1332"/>
      <c r="JA41" s="1332"/>
      <c r="JB41" s="1332"/>
      <c r="JC41" s="1332"/>
      <c r="JD41" s="1332"/>
      <c r="JE41" s="1332"/>
      <c r="JF41" s="1332"/>
      <c r="JG41" s="1332"/>
      <c r="JH41" s="1332"/>
      <c r="JI41" s="1332"/>
      <c r="JJ41" s="1332"/>
      <c r="JK41" s="1332"/>
      <c r="JL41" s="1332"/>
      <c r="JM41" s="1332"/>
      <c r="JN41" s="1332"/>
      <c r="JO41" s="1332"/>
      <c r="JP41" s="1332"/>
      <c r="JQ41" s="1332"/>
      <c r="JR41" s="1332"/>
      <c r="JS41" s="1332"/>
      <c r="JT41" s="1332"/>
      <c r="JU41" s="1332"/>
      <c r="JV41" s="1332"/>
      <c r="JW41" s="1332"/>
      <c r="JX41" s="1332"/>
      <c r="JY41" s="1332"/>
      <c r="JZ41" s="1332"/>
      <c r="KA41" s="1332"/>
      <c r="KB41" s="1332"/>
      <c r="KC41" s="1332"/>
      <c r="KD41" s="1332"/>
      <c r="KE41" s="1332"/>
      <c r="KF41" s="1332"/>
      <c r="KG41" s="1332"/>
      <c r="KH41" s="1332"/>
      <c r="KI41" s="1332"/>
      <c r="KJ41" s="1332"/>
      <c r="KK41" s="1332"/>
      <c r="KL41" s="1332"/>
      <c r="KM41" s="1332"/>
      <c r="KN41" s="1332"/>
      <c r="KO41" s="1332"/>
      <c r="KP41" s="1332"/>
      <c r="KQ41" s="1332"/>
      <c r="KR41" s="1332"/>
      <c r="KS41" s="1332"/>
      <c r="KT41" s="1332"/>
      <c r="KU41" s="1332"/>
      <c r="KV41" s="1332"/>
      <c r="KW41" s="1332"/>
      <c r="KX41" s="1332"/>
      <c r="KY41" s="1332"/>
      <c r="KZ41" s="1332"/>
      <c r="LA41" s="1332"/>
      <c r="LB41" s="1332"/>
      <c r="LC41" s="1332"/>
      <c r="LD41" s="1332"/>
      <c r="LE41" s="1332"/>
      <c r="LF41" s="1332"/>
      <c r="LG41" s="1332"/>
      <c r="LH41" s="1332"/>
      <c r="LI41" s="1332"/>
      <c r="LJ41" s="1332"/>
      <c r="LK41" s="1332"/>
      <c r="LL41" s="1332"/>
      <c r="LM41" s="1332"/>
      <c r="LN41" s="1332"/>
      <c r="LO41" s="1332"/>
      <c r="LP41" s="1332"/>
      <c r="LQ41" s="1332"/>
      <c r="LR41" s="1332"/>
      <c r="LS41" s="1332"/>
      <c r="LT41" s="1332"/>
      <c r="LU41" s="1332"/>
      <c r="LV41" s="1332"/>
      <c r="LW41" s="1332"/>
      <c r="LX41" s="1332"/>
      <c r="LY41" s="1332"/>
      <c r="LZ41" s="1332"/>
      <c r="MA41" s="1332"/>
      <c r="MB41" s="1332"/>
      <c r="MC41" s="1332"/>
      <c r="MD41" s="1332"/>
      <c r="ME41" s="1332"/>
      <c r="MF41" s="1332"/>
      <c r="MG41" s="1332"/>
      <c r="MH41" s="1332"/>
      <c r="MI41" s="1332"/>
      <c r="MJ41" s="1332"/>
      <c r="MK41" s="1332"/>
      <c r="ML41" s="1332"/>
      <c r="MM41" s="1332"/>
      <c r="MN41" s="1332"/>
      <c r="MO41" s="1332"/>
      <c r="MP41" s="1332"/>
      <c r="MQ41" s="1332"/>
      <c r="MR41" s="1332"/>
      <c r="MS41" s="1332"/>
      <c r="MT41" s="1332"/>
      <c r="MU41" s="1332"/>
      <c r="MV41" s="1332"/>
      <c r="MW41" s="1332"/>
      <c r="MX41" s="1332"/>
      <c r="MY41" s="1332"/>
      <c r="MZ41" s="1332"/>
      <c r="NA41" s="1332"/>
      <c r="NB41" s="1332"/>
      <c r="NC41" s="1332"/>
      <c r="ND41" s="1332"/>
      <c r="NE41" s="1332"/>
      <c r="NF41" s="1332"/>
      <c r="NG41" s="1332"/>
      <c r="NH41" s="1332"/>
      <c r="NI41" s="1332"/>
      <c r="NJ41" s="1332"/>
      <c r="NK41" s="1332"/>
      <c r="NL41" s="1332"/>
      <c r="NM41" s="1332"/>
      <c r="NN41" s="1332"/>
      <c r="NO41" s="1332"/>
      <c r="NP41" s="1332"/>
      <c r="NQ41" s="1332"/>
      <c r="NR41" s="1332"/>
      <c r="NS41" s="1332"/>
      <c r="NT41" s="1332"/>
      <c r="NU41" s="1332"/>
      <c r="NV41" s="1332"/>
      <c r="NW41" s="1332"/>
      <c r="NX41" s="1332"/>
      <c r="NY41" s="1332"/>
      <c r="NZ41" s="1332"/>
      <c r="OA41" s="1332"/>
      <c r="OB41" s="1332"/>
      <c r="OC41" s="1332"/>
      <c r="OD41" s="1332"/>
      <c r="OE41" s="1332"/>
      <c r="OF41" s="1332"/>
      <c r="OG41" s="1332"/>
      <c r="OH41" s="1332"/>
      <c r="OI41" s="1332"/>
      <c r="OJ41" s="1332"/>
      <c r="OK41" s="1332"/>
      <c r="OL41" s="1332"/>
      <c r="OM41" s="1332"/>
      <c r="ON41" s="1332"/>
      <c r="OO41" s="1332"/>
      <c r="OP41" s="1332"/>
      <c r="OQ41" s="1332"/>
      <c r="OR41" s="1332"/>
      <c r="OS41" s="1332"/>
      <c r="OT41" s="1332"/>
      <c r="OU41" s="1332"/>
      <c r="OV41" s="1332"/>
      <c r="OW41" s="1332"/>
      <c r="OX41" s="1332"/>
      <c r="OY41" s="1332"/>
      <c r="OZ41" s="1332"/>
      <c r="PA41" s="1332"/>
      <c r="PB41" s="1332"/>
      <c r="PC41" s="1332"/>
      <c r="PD41" s="1332"/>
      <c r="PE41" s="1332"/>
      <c r="PF41" s="1332"/>
      <c r="PG41" s="1332"/>
      <c r="PH41" s="1332"/>
      <c r="PI41" s="1332"/>
      <c r="PJ41" s="1332"/>
      <c r="PK41" s="1332"/>
      <c r="PL41" s="1332"/>
      <c r="PM41" s="1332"/>
      <c r="PN41" s="1332"/>
      <c r="PO41" s="1332"/>
      <c r="PP41" s="1332"/>
      <c r="PQ41" s="1332"/>
      <c r="PR41" s="1332"/>
      <c r="PS41" s="1332"/>
      <c r="PT41" s="1332"/>
      <c r="PU41" s="1332"/>
      <c r="PV41" s="1332"/>
      <c r="PW41" s="1332"/>
      <c r="PX41" s="1332"/>
      <c r="PY41" s="1332"/>
      <c r="PZ41" s="1332"/>
      <c r="QA41" s="1332"/>
      <c r="QB41" s="1332"/>
      <c r="QC41" s="1332"/>
      <c r="QD41" s="1332"/>
      <c r="QE41" s="1332"/>
      <c r="QF41" s="1332"/>
      <c r="QG41" s="1332"/>
      <c r="QH41" s="1332"/>
      <c r="QI41" s="1332"/>
      <c r="QJ41" s="1332"/>
      <c r="QK41" s="1332"/>
      <c r="QL41" s="1332"/>
      <c r="QM41" s="1332"/>
      <c r="QN41" s="1332"/>
      <c r="QO41" s="1332"/>
      <c r="QP41" s="1332"/>
      <c r="QQ41" s="1332"/>
      <c r="QR41" s="1332"/>
      <c r="QS41" s="1332"/>
      <c r="QT41" s="1332"/>
      <c r="QU41" s="1332"/>
      <c r="QV41" s="1332"/>
      <c r="QW41" s="1332"/>
      <c r="QX41" s="1332"/>
      <c r="QY41" s="1332"/>
      <c r="QZ41" s="1332"/>
      <c r="RA41" s="1332"/>
      <c r="RB41" s="1332"/>
      <c r="RC41" s="1332"/>
      <c r="RD41" s="1332"/>
      <c r="RE41" s="1332"/>
      <c r="RF41" s="1332"/>
      <c r="RG41" s="1332"/>
      <c r="RH41" s="1332"/>
      <c r="RI41" s="1332"/>
      <c r="RJ41" s="1332"/>
      <c r="RK41" s="1332"/>
      <c r="RL41" s="1332"/>
      <c r="RM41" s="1332"/>
      <c r="RN41" s="1332"/>
      <c r="RO41" s="1332"/>
      <c r="RP41" s="1332"/>
      <c r="RQ41" s="1332"/>
      <c r="RR41" s="1332"/>
      <c r="RS41" s="1332"/>
      <c r="RT41" s="1332"/>
      <c r="RU41" s="1332"/>
      <c r="RV41" s="1332"/>
      <c r="RW41" s="1332"/>
      <c r="RX41" s="1332"/>
      <c r="RY41" s="1332"/>
      <c r="RZ41" s="1332"/>
      <c r="SA41" s="1332"/>
      <c r="SB41" s="1332"/>
      <c r="SC41" s="1332"/>
      <c r="SD41" s="1332"/>
      <c r="SE41" s="1332"/>
      <c r="SF41" s="1332"/>
      <c r="SG41" s="1332"/>
      <c r="SH41" s="1332"/>
      <c r="SI41" s="1332"/>
      <c r="SJ41" s="1332"/>
      <c r="SK41" s="1332"/>
      <c r="SL41" s="1332"/>
      <c r="SM41" s="1332"/>
      <c r="SN41" s="1332"/>
      <c r="SO41" s="1332"/>
      <c r="SP41" s="1332"/>
      <c r="SQ41" s="1332"/>
      <c r="SR41" s="1332"/>
      <c r="SS41" s="1332"/>
      <c r="ST41" s="1332"/>
      <c r="SU41" s="1332"/>
      <c r="SV41" s="1332"/>
      <c r="SW41" s="1332"/>
      <c r="SX41" s="1332"/>
      <c r="SY41" s="1332"/>
      <c r="SZ41" s="1332"/>
      <c r="TA41" s="1332"/>
      <c r="TB41" s="1332"/>
      <c r="TC41" s="1332"/>
      <c r="TD41" s="1332"/>
      <c r="TE41" s="1332"/>
      <c r="TF41" s="1332"/>
      <c r="TG41" s="1332"/>
      <c r="TH41" s="1332"/>
      <c r="TI41" s="1332"/>
      <c r="TJ41" s="1332"/>
      <c r="TK41" s="1332"/>
      <c r="TL41" s="1332"/>
      <c r="TM41" s="1332"/>
      <c r="TN41" s="1332"/>
      <c r="TO41" s="1332"/>
      <c r="TP41" s="1332"/>
      <c r="TQ41" s="1332"/>
      <c r="TR41" s="1332"/>
      <c r="TS41" s="1332"/>
      <c r="TT41" s="1332"/>
      <c r="TU41" s="1332"/>
      <c r="TV41" s="1332"/>
      <c r="TW41" s="1332"/>
      <c r="TX41" s="1332"/>
      <c r="TY41" s="1332"/>
      <c r="TZ41" s="1332"/>
      <c r="UA41" s="1332"/>
      <c r="UB41" s="1332"/>
      <c r="UC41" s="1332"/>
      <c r="UD41" s="1332"/>
      <c r="UE41" s="1332"/>
      <c r="UF41" s="1332"/>
      <c r="UG41" s="1332"/>
      <c r="UH41" s="1332"/>
      <c r="UI41" s="1332"/>
      <c r="UJ41" s="1332"/>
      <c r="UK41" s="1332"/>
      <c r="UL41" s="1332"/>
      <c r="UM41" s="1332"/>
      <c r="UN41" s="1332"/>
      <c r="UO41" s="1332"/>
      <c r="UP41" s="1332"/>
      <c r="UQ41" s="1332"/>
      <c r="UR41" s="1332"/>
      <c r="US41" s="1332"/>
      <c r="UT41" s="1332"/>
      <c r="UU41" s="1332"/>
      <c r="UV41" s="1332"/>
      <c r="UW41" s="1332"/>
      <c r="UX41" s="1332"/>
      <c r="UY41" s="1332"/>
      <c r="UZ41" s="1332"/>
      <c r="VA41" s="1332"/>
      <c r="VB41" s="1332"/>
      <c r="VC41" s="1332"/>
      <c r="VD41" s="1332"/>
      <c r="VE41" s="1332"/>
      <c r="VF41" s="1332"/>
      <c r="VG41" s="1332"/>
      <c r="VH41" s="1332"/>
      <c r="VI41" s="1332"/>
      <c r="VJ41" s="1332"/>
      <c r="VK41" s="1332"/>
      <c r="VL41" s="1332"/>
      <c r="VM41" s="1332"/>
      <c r="VN41" s="1332"/>
      <c r="VO41" s="1332"/>
      <c r="VP41" s="1332"/>
      <c r="VQ41" s="1332"/>
      <c r="VR41" s="1332"/>
      <c r="VS41" s="1332"/>
      <c r="VT41" s="1332"/>
      <c r="VU41" s="1332"/>
      <c r="VV41" s="1332"/>
      <c r="VW41" s="1332"/>
      <c r="VX41" s="1332"/>
      <c r="VY41" s="1332"/>
      <c r="VZ41" s="1332"/>
      <c r="WA41" s="1332"/>
      <c r="WB41" s="1332"/>
      <c r="WC41" s="1332"/>
      <c r="WD41" s="1332"/>
      <c r="WE41" s="1332"/>
      <c r="WF41" s="1332"/>
      <c r="WG41" s="1332"/>
      <c r="WH41" s="1332"/>
      <c r="WI41" s="1332"/>
      <c r="WJ41" s="1332"/>
      <c r="WK41" s="1332"/>
      <c r="WL41" s="1332"/>
      <c r="WM41" s="1332"/>
      <c r="WN41" s="1332"/>
      <c r="WO41" s="1332"/>
      <c r="WP41" s="1332"/>
      <c r="WQ41" s="1332"/>
      <c r="WR41" s="1332"/>
      <c r="WS41" s="1332"/>
      <c r="WT41" s="1332"/>
      <c r="WU41" s="1332"/>
      <c r="WV41" s="1332"/>
      <c r="WW41" s="1332"/>
      <c r="WX41" s="1332"/>
      <c r="WY41" s="1332"/>
      <c r="WZ41" s="1332"/>
      <c r="XA41" s="1332"/>
      <c r="XB41" s="1332"/>
      <c r="XC41" s="1332"/>
      <c r="XD41" s="1332"/>
      <c r="XE41" s="1332"/>
      <c r="XF41" s="1332"/>
      <c r="XG41" s="1332"/>
      <c r="XH41" s="1332"/>
      <c r="XI41" s="1332"/>
      <c r="XJ41" s="1332"/>
      <c r="XK41" s="1332"/>
      <c r="XL41" s="1332"/>
      <c r="XM41" s="1332"/>
      <c r="XN41" s="1332"/>
      <c r="XO41" s="1332"/>
      <c r="XP41" s="1332"/>
      <c r="XQ41" s="1332"/>
      <c r="XR41" s="1332"/>
      <c r="XS41" s="1332"/>
      <c r="XT41" s="1332"/>
      <c r="XU41" s="1332"/>
      <c r="XV41" s="1332"/>
      <c r="XW41" s="1332"/>
      <c r="XX41" s="1332"/>
      <c r="XY41" s="1332"/>
      <c r="XZ41" s="1332"/>
      <c r="YA41" s="1332"/>
      <c r="YB41" s="1332"/>
      <c r="YC41" s="1332"/>
      <c r="YD41" s="1332"/>
      <c r="YE41" s="1332"/>
      <c r="YF41" s="1332"/>
      <c r="YG41" s="1332"/>
      <c r="YH41" s="1332"/>
      <c r="YI41" s="1332"/>
      <c r="YJ41" s="1332"/>
      <c r="YK41" s="1332"/>
      <c r="YL41" s="1332"/>
      <c r="YM41" s="1332"/>
      <c r="YN41" s="1332"/>
      <c r="YO41" s="1332"/>
      <c r="YP41" s="1332"/>
      <c r="YQ41" s="1332"/>
      <c r="YR41" s="1332"/>
      <c r="YS41" s="1332"/>
      <c r="YT41" s="1332"/>
      <c r="YU41" s="1332"/>
      <c r="YV41" s="1332"/>
      <c r="YW41" s="1332"/>
      <c r="YX41" s="1332"/>
      <c r="YY41" s="1332"/>
      <c r="YZ41" s="1332"/>
      <c r="ZA41" s="1332"/>
      <c r="ZB41" s="1332"/>
      <c r="ZC41" s="1332"/>
      <c r="ZD41" s="1332"/>
      <c r="ZE41" s="1332"/>
      <c r="ZF41" s="1332"/>
      <c r="ZG41" s="1332"/>
      <c r="ZH41" s="1332"/>
      <c r="ZI41" s="1332"/>
      <c r="ZJ41" s="1332"/>
      <c r="ZK41" s="1332"/>
      <c r="ZL41" s="1332"/>
      <c r="ZM41" s="1332"/>
      <c r="ZN41" s="1332"/>
      <c r="ZO41" s="1332"/>
      <c r="ZP41" s="1332"/>
      <c r="ZQ41" s="1332"/>
      <c r="ZR41" s="1332"/>
      <c r="ZS41" s="1332"/>
      <c r="ZT41" s="1332"/>
      <c r="ZU41" s="1332"/>
      <c r="ZV41" s="1332"/>
      <c r="ZW41" s="1332"/>
      <c r="ZX41" s="1332"/>
      <c r="ZY41" s="645"/>
    </row>
    <row r="42" spans="1:701" s="643" customFormat="1">
      <c r="A42" s="645"/>
      <c r="B42" s="635" t="s">
        <v>56</v>
      </c>
      <c r="C42" s="1186" t="s">
        <v>477</v>
      </c>
      <c r="D42" s="1187">
        <v>15</v>
      </c>
      <c r="E42" s="604">
        <f t="shared" si="15"/>
        <v>0</v>
      </c>
      <c r="F42" s="1181" t="s">
        <v>35</v>
      </c>
      <c r="G42" s="1188">
        <v>0</v>
      </c>
      <c r="H42" s="1193">
        <v>23</v>
      </c>
      <c r="I42" s="1189">
        <v>7</v>
      </c>
      <c r="J42" s="1190">
        <v>7</v>
      </c>
      <c r="K42" s="1176">
        <f t="shared" si="1"/>
        <v>0</v>
      </c>
      <c r="L42" s="640">
        <f t="shared" si="6"/>
        <v>0</v>
      </c>
      <c r="M42" s="639">
        <v>0</v>
      </c>
      <c r="N42" s="639">
        <f t="shared" si="7"/>
        <v>0</v>
      </c>
      <c r="O42" s="639">
        <f t="shared" si="8"/>
        <v>0</v>
      </c>
      <c r="P42" s="639">
        <f t="shared" si="9"/>
        <v>0</v>
      </c>
      <c r="Q42" s="639"/>
      <c r="R42" s="639">
        <f t="shared" si="2"/>
        <v>0</v>
      </c>
      <c r="S42" s="1191"/>
      <c r="T42" s="639">
        <f t="shared" si="10"/>
        <v>0</v>
      </c>
      <c r="U42" s="639">
        <f t="shared" si="3"/>
        <v>0</v>
      </c>
      <c r="V42" s="641">
        <f>IF(L42=0,0,(HLOOKUP(F42,'2012-2013 CE W T&amp;D &amp; ConsCredit'!$C$6:$P$36,D42+1,FALSE)))</f>
        <v>0</v>
      </c>
      <c r="W42" s="641">
        <f t="shared" si="13"/>
        <v>0</v>
      </c>
      <c r="X42" s="642" t="e">
        <f t="shared" si="11"/>
        <v>#DIV/0!</v>
      </c>
      <c r="Z42" s="1371">
        <f t="shared" si="4"/>
        <v>0</v>
      </c>
      <c r="AA42" s="1371">
        <f t="shared" si="5"/>
        <v>0</v>
      </c>
      <c r="AB42" s="1371">
        <f>IF(L42=0,0,(HLOOKUP(F42,'2012-2013 CE W T&amp;D No ConsCredi'!$C$6:$P$36,D42+1,FALSE)))</f>
        <v>0</v>
      </c>
      <c r="AC42" s="1371">
        <f t="shared" si="14"/>
        <v>0</v>
      </c>
      <c r="AD42" s="642" t="e">
        <f t="shared" si="12"/>
        <v>#DIV/0!</v>
      </c>
      <c r="AE42" s="1332"/>
      <c r="AF42" s="1332"/>
      <c r="AG42" s="1332"/>
      <c r="AH42" s="1332"/>
      <c r="AI42" s="1332"/>
      <c r="AJ42" s="1332"/>
      <c r="AK42" s="1332"/>
      <c r="AL42" s="1332"/>
      <c r="AM42" s="1332"/>
      <c r="AN42" s="1332"/>
      <c r="AO42" s="1332"/>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2"/>
      <c r="CF42" s="1332"/>
      <c r="CG42" s="1332"/>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32"/>
      <c r="DH42" s="1332"/>
      <c r="DI42" s="1332"/>
      <c r="DJ42" s="1332"/>
      <c r="DK42" s="1332"/>
      <c r="DL42" s="1332"/>
      <c r="DM42" s="1332"/>
      <c r="DN42" s="1332"/>
      <c r="DO42" s="1332"/>
      <c r="DP42" s="1332"/>
      <c r="DQ42" s="1332"/>
      <c r="DR42" s="1332"/>
      <c r="DS42" s="1332"/>
      <c r="DT42" s="1332"/>
      <c r="DU42" s="1332"/>
      <c r="DV42" s="1332"/>
      <c r="DW42" s="1332"/>
      <c r="DX42" s="1332"/>
      <c r="DY42" s="1332"/>
      <c r="DZ42" s="1332"/>
      <c r="EA42" s="1332"/>
      <c r="EB42" s="1332"/>
      <c r="EC42" s="1332"/>
      <c r="ED42" s="1332"/>
      <c r="EE42" s="1332"/>
      <c r="EF42" s="1332"/>
      <c r="EG42" s="1332"/>
      <c r="EH42" s="1332"/>
      <c r="EI42" s="1332"/>
      <c r="EJ42" s="1332"/>
      <c r="EK42" s="1332"/>
      <c r="EL42" s="1332"/>
      <c r="EM42" s="1332"/>
      <c r="EN42" s="1332"/>
      <c r="EO42" s="1332"/>
      <c r="EP42" s="1332"/>
      <c r="EQ42" s="1332"/>
      <c r="ER42" s="1332"/>
      <c r="ES42" s="1332"/>
      <c r="ET42" s="1332"/>
      <c r="EU42" s="1332"/>
      <c r="EV42" s="1332"/>
      <c r="EW42" s="1332"/>
      <c r="EX42" s="1332"/>
      <c r="EY42" s="1332"/>
      <c r="EZ42" s="1332"/>
      <c r="FA42" s="1332"/>
      <c r="FB42" s="1332"/>
      <c r="FC42" s="1332"/>
      <c r="FD42" s="1332"/>
      <c r="FE42" s="1332"/>
      <c r="FF42" s="1332"/>
      <c r="FG42" s="1332"/>
      <c r="FH42" s="1332"/>
      <c r="FI42" s="1332"/>
      <c r="FJ42" s="1332"/>
      <c r="FK42" s="1332"/>
      <c r="FL42" s="1332"/>
      <c r="FM42" s="1332"/>
      <c r="FN42" s="1332"/>
      <c r="FO42" s="1332"/>
      <c r="FP42" s="1332"/>
      <c r="FQ42" s="1332"/>
      <c r="FR42" s="1332"/>
      <c r="FS42" s="1332"/>
      <c r="FT42" s="1332"/>
      <c r="FU42" s="1332"/>
      <c r="FV42" s="1332"/>
      <c r="FW42" s="1332"/>
      <c r="FX42" s="1332"/>
      <c r="FY42" s="1332"/>
      <c r="FZ42" s="1332"/>
      <c r="GA42" s="1332"/>
      <c r="GB42" s="1332"/>
      <c r="GC42" s="1332"/>
      <c r="GD42" s="1332"/>
      <c r="GE42" s="1332"/>
      <c r="GF42" s="1332"/>
      <c r="GG42" s="1332"/>
      <c r="GH42" s="1332"/>
      <c r="GI42" s="1332"/>
      <c r="GJ42" s="1332"/>
      <c r="GK42" s="1332"/>
      <c r="GL42" s="1332"/>
      <c r="GM42" s="1332"/>
      <c r="GN42" s="1332"/>
      <c r="GO42" s="1332"/>
      <c r="GP42" s="1332"/>
      <c r="GQ42" s="1332"/>
      <c r="GR42" s="1332"/>
      <c r="GS42" s="1332"/>
      <c r="GT42" s="1332"/>
      <c r="GU42" s="1332"/>
      <c r="GV42" s="1332"/>
      <c r="GW42" s="1332"/>
      <c r="GX42" s="1332"/>
      <c r="GY42" s="1332"/>
      <c r="GZ42" s="1332"/>
      <c r="HA42" s="1332"/>
      <c r="HB42" s="1332"/>
      <c r="HC42" s="1332"/>
      <c r="HD42" s="1332"/>
      <c r="HE42" s="1332"/>
      <c r="HF42" s="1332"/>
      <c r="HG42" s="1332"/>
      <c r="HH42" s="1332"/>
      <c r="HI42" s="1332"/>
      <c r="HJ42" s="1332"/>
      <c r="HK42" s="1332"/>
      <c r="HL42" s="1332"/>
      <c r="HM42" s="1332"/>
      <c r="HN42" s="1332"/>
      <c r="HO42" s="1332"/>
      <c r="HP42" s="1332"/>
      <c r="HQ42" s="1332"/>
      <c r="HR42" s="1332"/>
      <c r="HS42" s="1332"/>
      <c r="HT42" s="1332"/>
      <c r="HU42" s="1332"/>
      <c r="HV42" s="1332"/>
      <c r="HW42" s="1332"/>
      <c r="HX42" s="1332"/>
      <c r="HY42" s="1332"/>
      <c r="HZ42" s="1332"/>
      <c r="IA42" s="1332"/>
      <c r="IB42" s="1332"/>
      <c r="IC42" s="1332"/>
      <c r="ID42" s="1332"/>
      <c r="IE42" s="1332"/>
      <c r="IF42" s="1332"/>
      <c r="IG42" s="1332"/>
      <c r="IH42" s="1332"/>
      <c r="II42" s="1332"/>
      <c r="IJ42" s="1332"/>
      <c r="IK42" s="1332"/>
      <c r="IL42" s="1332"/>
      <c r="IM42" s="1332"/>
      <c r="IN42" s="1332"/>
      <c r="IO42" s="1332"/>
      <c r="IP42" s="1332"/>
      <c r="IQ42" s="1332"/>
      <c r="IR42" s="1332"/>
      <c r="IS42" s="1332"/>
      <c r="IT42" s="1332"/>
      <c r="IU42" s="1332"/>
      <c r="IV42" s="1332"/>
      <c r="IW42" s="1332"/>
      <c r="IX42" s="1332"/>
      <c r="IY42" s="1332"/>
      <c r="IZ42" s="1332"/>
      <c r="JA42" s="1332"/>
      <c r="JB42" s="1332"/>
      <c r="JC42" s="1332"/>
      <c r="JD42" s="1332"/>
      <c r="JE42" s="1332"/>
      <c r="JF42" s="1332"/>
      <c r="JG42" s="1332"/>
      <c r="JH42" s="1332"/>
      <c r="JI42" s="1332"/>
      <c r="JJ42" s="1332"/>
      <c r="JK42" s="1332"/>
      <c r="JL42" s="1332"/>
      <c r="JM42" s="1332"/>
      <c r="JN42" s="1332"/>
      <c r="JO42" s="1332"/>
      <c r="JP42" s="1332"/>
      <c r="JQ42" s="1332"/>
      <c r="JR42" s="1332"/>
      <c r="JS42" s="1332"/>
      <c r="JT42" s="1332"/>
      <c r="JU42" s="1332"/>
      <c r="JV42" s="1332"/>
      <c r="JW42" s="1332"/>
      <c r="JX42" s="1332"/>
      <c r="JY42" s="1332"/>
      <c r="JZ42" s="1332"/>
      <c r="KA42" s="1332"/>
      <c r="KB42" s="1332"/>
      <c r="KC42" s="1332"/>
      <c r="KD42" s="1332"/>
      <c r="KE42" s="1332"/>
      <c r="KF42" s="1332"/>
      <c r="KG42" s="1332"/>
      <c r="KH42" s="1332"/>
      <c r="KI42" s="1332"/>
      <c r="KJ42" s="1332"/>
      <c r="KK42" s="1332"/>
      <c r="KL42" s="1332"/>
      <c r="KM42" s="1332"/>
      <c r="KN42" s="1332"/>
      <c r="KO42" s="1332"/>
      <c r="KP42" s="1332"/>
      <c r="KQ42" s="1332"/>
      <c r="KR42" s="1332"/>
      <c r="KS42" s="1332"/>
      <c r="KT42" s="1332"/>
      <c r="KU42" s="1332"/>
      <c r="KV42" s="1332"/>
      <c r="KW42" s="1332"/>
      <c r="KX42" s="1332"/>
      <c r="KY42" s="1332"/>
      <c r="KZ42" s="1332"/>
      <c r="LA42" s="1332"/>
      <c r="LB42" s="1332"/>
      <c r="LC42" s="1332"/>
      <c r="LD42" s="1332"/>
      <c r="LE42" s="1332"/>
      <c r="LF42" s="1332"/>
      <c r="LG42" s="1332"/>
      <c r="LH42" s="1332"/>
      <c r="LI42" s="1332"/>
      <c r="LJ42" s="1332"/>
      <c r="LK42" s="1332"/>
      <c r="LL42" s="1332"/>
      <c r="LM42" s="1332"/>
      <c r="LN42" s="1332"/>
      <c r="LO42" s="1332"/>
      <c r="LP42" s="1332"/>
      <c r="LQ42" s="1332"/>
      <c r="LR42" s="1332"/>
      <c r="LS42" s="1332"/>
      <c r="LT42" s="1332"/>
      <c r="LU42" s="1332"/>
      <c r="LV42" s="1332"/>
      <c r="LW42" s="1332"/>
      <c r="LX42" s="1332"/>
      <c r="LY42" s="1332"/>
      <c r="LZ42" s="1332"/>
      <c r="MA42" s="1332"/>
      <c r="MB42" s="1332"/>
      <c r="MC42" s="1332"/>
      <c r="MD42" s="1332"/>
      <c r="ME42" s="1332"/>
      <c r="MF42" s="1332"/>
      <c r="MG42" s="1332"/>
      <c r="MH42" s="1332"/>
      <c r="MI42" s="1332"/>
      <c r="MJ42" s="1332"/>
      <c r="MK42" s="1332"/>
      <c r="ML42" s="1332"/>
      <c r="MM42" s="1332"/>
      <c r="MN42" s="1332"/>
      <c r="MO42" s="1332"/>
      <c r="MP42" s="1332"/>
      <c r="MQ42" s="1332"/>
      <c r="MR42" s="1332"/>
      <c r="MS42" s="1332"/>
      <c r="MT42" s="1332"/>
      <c r="MU42" s="1332"/>
      <c r="MV42" s="1332"/>
      <c r="MW42" s="1332"/>
      <c r="MX42" s="1332"/>
      <c r="MY42" s="1332"/>
      <c r="MZ42" s="1332"/>
      <c r="NA42" s="1332"/>
      <c r="NB42" s="1332"/>
      <c r="NC42" s="1332"/>
      <c r="ND42" s="1332"/>
      <c r="NE42" s="1332"/>
      <c r="NF42" s="1332"/>
      <c r="NG42" s="1332"/>
      <c r="NH42" s="1332"/>
      <c r="NI42" s="1332"/>
      <c r="NJ42" s="1332"/>
      <c r="NK42" s="1332"/>
      <c r="NL42" s="1332"/>
      <c r="NM42" s="1332"/>
      <c r="NN42" s="1332"/>
      <c r="NO42" s="1332"/>
      <c r="NP42" s="1332"/>
      <c r="NQ42" s="1332"/>
      <c r="NR42" s="1332"/>
      <c r="NS42" s="1332"/>
      <c r="NT42" s="1332"/>
      <c r="NU42" s="1332"/>
      <c r="NV42" s="1332"/>
      <c r="NW42" s="1332"/>
      <c r="NX42" s="1332"/>
      <c r="NY42" s="1332"/>
      <c r="NZ42" s="1332"/>
      <c r="OA42" s="1332"/>
      <c r="OB42" s="1332"/>
      <c r="OC42" s="1332"/>
      <c r="OD42" s="1332"/>
      <c r="OE42" s="1332"/>
      <c r="OF42" s="1332"/>
      <c r="OG42" s="1332"/>
      <c r="OH42" s="1332"/>
      <c r="OI42" s="1332"/>
      <c r="OJ42" s="1332"/>
      <c r="OK42" s="1332"/>
      <c r="OL42" s="1332"/>
      <c r="OM42" s="1332"/>
      <c r="ON42" s="1332"/>
      <c r="OO42" s="1332"/>
      <c r="OP42" s="1332"/>
      <c r="OQ42" s="1332"/>
      <c r="OR42" s="1332"/>
      <c r="OS42" s="1332"/>
      <c r="OT42" s="1332"/>
      <c r="OU42" s="1332"/>
      <c r="OV42" s="1332"/>
      <c r="OW42" s="1332"/>
      <c r="OX42" s="1332"/>
      <c r="OY42" s="1332"/>
      <c r="OZ42" s="1332"/>
      <c r="PA42" s="1332"/>
      <c r="PB42" s="1332"/>
      <c r="PC42" s="1332"/>
      <c r="PD42" s="1332"/>
      <c r="PE42" s="1332"/>
      <c r="PF42" s="1332"/>
      <c r="PG42" s="1332"/>
      <c r="PH42" s="1332"/>
      <c r="PI42" s="1332"/>
      <c r="PJ42" s="1332"/>
      <c r="PK42" s="1332"/>
      <c r="PL42" s="1332"/>
      <c r="PM42" s="1332"/>
      <c r="PN42" s="1332"/>
      <c r="PO42" s="1332"/>
      <c r="PP42" s="1332"/>
      <c r="PQ42" s="1332"/>
      <c r="PR42" s="1332"/>
      <c r="PS42" s="1332"/>
      <c r="PT42" s="1332"/>
      <c r="PU42" s="1332"/>
      <c r="PV42" s="1332"/>
      <c r="PW42" s="1332"/>
      <c r="PX42" s="1332"/>
      <c r="PY42" s="1332"/>
      <c r="PZ42" s="1332"/>
      <c r="QA42" s="1332"/>
      <c r="QB42" s="1332"/>
      <c r="QC42" s="1332"/>
      <c r="QD42" s="1332"/>
      <c r="QE42" s="1332"/>
      <c r="QF42" s="1332"/>
      <c r="QG42" s="1332"/>
      <c r="QH42" s="1332"/>
      <c r="QI42" s="1332"/>
      <c r="QJ42" s="1332"/>
      <c r="QK42" s="1332"/>
      <c r="QL42" s="1332"/>
      <c r="QM42" s="1332"/>
      <c r="QN42" s="1332"/>
      <c r="QO42" s="1332"/>
      <c r="QP42" s="1332"/>
      <c r="QQ42" s="1332"/>
      <c r="QR42" s="1332"/>
      <c r="QS42" s="1332"/>
      <c r="QT42" s="1332"/>
      <c r="QU42" s="1332"/>
      <c r="QV42" s="1332"/>
      <c r="QW42" s="1332"/>
      <c r="QX42" s="1332"/>
      <c r="QY42" s="1332"/>
      <c r="QZ42" s="1332"/>
      <c r="RA42" s="1332"/>
      <c r="RB42" s="1332"/>
      <c r="RC42" s="1332"/>
      <c r="RD42" s="1332"/>
      <c r="RE42" s="1332"/>
      <c r="RF42" s="1332"/>
      <c r="RG42" s="1332"/>
      <c r="RH42" s="1332"/>
      <c r="RI42" s="1332"/>
      <c r="RJ42" s="1332"/>
      <c r="RK42" s="1332"/>
      <c r="RL42" s="1332"/>
      <c r="RM42" s="1332"/>
      <c r="RN42" s="1332"/>
      <c r="RO42" s="1332"/>
      <c r="RP42" s="1332"/>
      <c r="RQ42" s="1332"/>
      <c r="RR42" s="1332"/>
      <c r="RS42" s="1332"/>
      <c r="RT42" s="1332"/>
      <c r="RU42" s="1332"/>
      <c r="RV42" s="1332"/>
      <c r="RW42" s="1332"/>
      <c r="RX42" s="1332"/>
      <c r="RY42" s="1332"/>
      <c r="RZ42" s="1332"/>
      <c r="SA42" s="1332"/>
      <c r="SB42" s="1332"/>
      <c r="SC42" s="1332"/>
      <c r="SD42" s="1332"/>
      <c r="SE42" s="1332"/>
      <c r="SF42" s="1332"/>
      <c r="SG42" s="1332"/>
      <c r="SH42" s="1332"/>
      <c r="SI42" s="1332"/>
      <c r="SJ42" s="1332"/>
      <c r="SK42" s="1332"/>
      <c r="SL42" s="1332"/>
      <c r="SM42" s="1332"/>
      <c r="SN42" s="1332"/>
      <c r="SO42" s="1332"/>
      <c r="SP42" s="1332"/>
      <c r="SQ42" s="1332"/>
      <c r="SR42" s="1332"/>
      <c r="SS42" s="1332"/>
      <c r="ST42" s="1332"/>
      <c r="SU42" s="1332"/>
      <c r="SV42" s="1332"/>
      <c r="SW42" s="1332"/>
      <c r="SX42" s="1332"/>
      <c r="SY42" s="1332"/>
      <c r="SZ42" s="1332"/>
      <c r="TA42" s="1332"/>
      <c r="TB42" s="1332"/>
      <c r="TC42" s="1332"/>
      <c r="TD42" s="1332"/>
      <c r="TE42" s="1332"/>
      <c r="TF42" s="1332"/>
      <c r="TG42" s="1332"/>
      <c r="TH42" s="1332"/>
      <c r="TI42" s="1332"/>
      <c r="TJ42" s="1332"/>
      <c r="TK42" s="1332"/>
      <c r="TL42" s="1332"/>
      <c r="TM42" s="1332"/>
      <c r="TN42" s="1332"/>
      <c r="TO42" s="1332"/>
      <c r="TP42" s="1332"/>
      <c r="TQ42" s="1332"/>
      <c r="TR42" s="1332"/>
      <c r="TS42" s="1332"/>
      <c r="TT42" s="1332"/>
      <c r="TU42" s="1332"/>
      <c r="TV42" s="1332"/>
      <c r="TW42" s="1332"/>
      <c r="TX42" s="1332"/>
      <c r="TY42" s="1332"/>
      <c r="TZ42" s="1332"/>
      <c r="UA42" s="1332"/>
      <c r="UB42" s="1332"/>
      <c r="UC42" s="1332"/>
      <c r="UD42" s="1332"/>
      <c r="UE42" s="1332"/>
      <c r="UF42" s="1332"/>
      <c r="UG42" s="1332"/>
      <c r="UH42" s="1332"/>
      <c r="UI42" s="1332"/>
      <c r="UJ42" s="1332"/>
      <c r="UK42" s="1332"/>
      <c r="UL42" s="1332"/>
      <c r="UM42" s="1332"/>
      <c r="UN42" s="1332"/>
      <c r="UO42" s="1332"/>
      <c r="UP42" s="1332"/>
      <c r="UQ42" s="1332"/>
      <c r="UR42" s="1332"/>
      <c r="US42" s="1332"/>
      <c r="UT42" s="1332"/>
      <c r="UU42" s="1332"/>
      <c r="UV42" s="1332"/>
      <c r="UW42" s="1332"/>
      <c r="UX42" s="1332"/>
      <c r="UY42" s="1332"/>
      <c r="UZ42" s="1332"/>
      <c r="VA42" s="1332"/>
      <c r="VB42" s="1332"/>
      <c r="VC42" s="1332"/>
      <c r="VD42" s="1332"/>
      <c r="VE42" s="1332"/>
      <c r="VF42" s="1332"/>
      <c r="VG42" s="1332"/>
      <c r="VH42" s="1332"/>
      <c r="VI42" s="1332"/>
      <c r="VJ42" s="1332"/>
      <c r="VK42" s="1332"/>
      <c r="VL42" s="1332"/>
      <c r="VM42" s="1332"/>
      <c r="VN42" s="1332"/>
      <c r="VO42" s="1332"/>
      <c r="VP42" s="1332"/>
      <c r="VQ42" s="1332"/>
      <c r="VR42" s="1332"/>
      <c r="VS42" s="1332"/>
      <c r="VT42" s="1332"/>
      <c r="VU42" s="1332"/>
      <c r="VV42" s="1332"/>
      <c r="VW42" s="1332"/>
      <c r="VX42" s="1332"/>
      <c r="VY42" s="1332"/>
      <c r="VZ42" s="1332"/>
      <c r="WA42" s="1332"/>
      <c r="WB42" s="1332"/>
      <c r="WC42" s="1332"/>
      <c r="WD42" s="1332"/>
      <c r="WE42" s="1332"/>
      <c r="WF42" s="1332"/>
      <c r="WG42" s="1332"/>
      <c r="WH42" s="1332"/>
      <c r="WI42" s="1332"/>
      <c r="WJ42" s="1332"/>
      <c r="WK42" s="1332"/>
      <c r="WL42" s="1332"/>
      <c r="WM42" s="1332"/>
      <c r="WN42" s="1332"/>
      <c r="WO42" s="1332"/>
      <c r="WP42" s="1332"/>
      <c r="WQ42" s="1332"/>
      <c r="WR42" s="1332"/>
      <c r="WS42" s="1332"/>
      <c r="WT42" s="1332"/>
      <c r="WU42" s="1332"/>
      <c r="WV42" s="1332"/>
      <c r="WW42" s="1332"/>
      <c r="WX42" s="1332"/>
      <c r="WY42" s="1332"/>
      <c r="WZ42" s="1332"/>
      <c r="XA42" s="1332"/>
      <c r="XB42" s="1332"/>
      <c r="XC42" s="1332"/>
      <c r="XD42" s="1332"/>
      <c r="XE42" s="1332"/>
      <c r="XF42" s="1332"/>
      <c r="XG42" s="1332"/>
      <c r="XH42" s="1332"/>
      <c r="XI42" s="1332"/>
      <c r="XJ42" s="1332"/>
      <c r="XK42" s="1332"/>
      <c r="XL42" s="1332"/>
      <c r="XM42" s="1332"/>
      <c r="XN42" s="1332"/>
      <c r="XO42" s="1332"/>
      <c r="XP42" s="1332"/>
      <c r="XQ42" s="1332"/>
      <c r="XR42" s="1332"/>
      <c r="XS42" s="1332"/>
      <c r="XT42" s="1332"/>
      <c r="XU42" s="1332"/>
      <c r="XV42" s="1332"/>
      <c r="XW42" s="1332"/>
      <c r="XX42" s="1332"/>
      <c r="XY42" s="1332"/>
      <c r="XZ42" s="1332"/>
      <c r="YA42" s="1332"/>
      <c r="YB42" s="1332"/>
      <c r="YC42" s="1332"/>
      <c r="YD42" s="1332"/>
      <c r="YE42" s="1332"/>
      <c r="YF42" s="1332"/>
      <c r="YG42" s="1332"/>
      <c r="YH42" s="1332"/>
      <c r="YI42" s="1332"/>
      <c r="YJ42" s="1332"/>
      <c r="YK42" s="1332"/>
      <c r="YL42" s="1332"/>
      <c r="YM42" s="1332"/>
      <c r="YN42" s="1332"/>
      <c r="YO42" s="1332"/>
      <c r="YP42" s="1332"/>
      <c r="YQ42" s="1332"/>
      <c r="YR42" s="1332"/>
      <c r="YS42" s="1332"/>
      <c r="YT42" s="1332"/>
      <c r="YU42" s="1332"/>
      <c r="YV42" s="1332"/>
      <c r="YW42" s="1332"/>
      <c r="YX42" s="1332"/>
      <c r="YY42" s="1332"/>
      <c r="YZ42" s="1332"/>
      <c r="ZA42" s="1332"/>
      <c r="ZB42" s="1332"/>
      <c r="ZC42" s="1332"/>
      <c r="ZD42" s="1332"/>
      <c r="ZE42" s="1332"/>
      <c r="ZF42" s="1332"/>
      <c r="ZG42" s="1332"/>
      <c r="ZH42" s="1332"/>
      <c r="ZI42" s="1332"/>
      <c r="ZJ42" s="1332"/>
      <c r="ZK42" s="1332"/>
      <c r="ZL42" s="1332"/>
      <c r="ZM42" s="1332"/>
      <c r="ZN42" s="1332"/>
      <c r="ZO42" s="1332"/>
      <c r="ZP42" s="1332"/>
      <c r="ZQ42" s="1332"/>
      <c r="ZR42" s="1332"/>
      <c r="ZS42" s="1332"/>
      <c r="ZT42" s="1332"/>
      <c r="ZU42" s="1332"/>
      <c r="ZV42" s="1332"/>
      <c r="ZW42" s="1332"/>
      <c r="ZX42" s="1332"/>
      <c r="ZY42" s="645"/>
    </row>
    <row r="43" spans="1:701" s="643" customFormat="1">
      <c r="A43" s="645"/>
      <c r="B43" s="635" t="s">
        <v>56</v>
      </c>
      <c r="C43" s="1186" t="s">
        <v>478</v>
      </c>
      <c r="D43" s="1187">
        <v>15</v>
      </c>
      <c r="E43" s="604">
        <f t="shared" si="15"/>
        <v>0</v>
      </c>
      <c r="F43" s="1181" t="s">
        <v>35</v>
      </c>
      <c r="G43" s="1188">
        <v>0</v>
      </c>
      <c r="H43" s="1193">
        <v>23</v>
      </c>
      <c r="I43" s="1189">
        <v>7</v>
      </c>
      <c r="J43" s="1190">
        <v>7</v>
      </c>
      <c r="K43" s="1176">
        <f t="shared" si="1"/>
        <v>0</v>
      </c>
      <c r="L43" s="640">
        <f t="shared" si="6"/>
        <v>0</v>
      </c>
      <c r="M43" s="639">
        <v>0</v>
      </c>
      <c r="N43" s="639">
        <f t="shared" si="7"/>
        <v>0</v>
      </c>
      <c r="O43" s="639">
        <f t="shared" si="8"/>
        <v>0</v>
      </c>
      <c r="P43" s="639">
        <f t="shared" si="9"/>
        <v>0</v>
      </c>
      <c r="Q43" s="639"/>
      <c r="R43" s="639">
        <f t="shared" si="2"/>
        <v>0</v>
      </c>
      <c r="S43" s="1191"/>
      <c r="T43" s="639">
        <f t="shared" si="10"/>
        <v>0</v>
      </c>
      <c r="U43" s="639">
        <f t="shared" si="3"/>
        <v>0</v>
      </c>
      <c r="V43" s="641">
        <f>IF(L43=0,0,(HLOOKUP(F43,'2012-2013 CE W T&amp;D &amp; ConsCredit'!$C$6:$P$36,D43+1,FALSE)))</f>
        <v>0</v>
      </c>
      <c r="W43" s="641">
        <f t="shared" si="13"/>
        <v>0</v>
      </c>
      <c r="X43" s="642" t="e">
        <f t="shared" si="11"/>
        <v>#DIV/0!</v>
      </c>
      <c r="Z43" s="1371">
        <f t="shared" si="4"/>
        <v>0</v>
      </c>
      <c r="AA43" s="1371">
        <f t="shared" si="5"/>
        <v>0</v>
      </c>
      <c r="AB43" s="1371">
        <f>IF(L43=0,0,(HLOOKUP(F43,'2012-2013 CE W T&amp;D No ConsCredi'!$C$6:$P$36,D43+1,FALSE)))</f>
        <v>0</v>
      </c>
      <c r="AC43" s="1371">
        <f t="shared" si="14"/>
        <v>0</v>
      </c>
      <c r="AD43" s="642" t="e">
        <f t="shared" si="12"/>
        <v>#DIV/0!</v>
      </c>
      <c r="AE43" s="1332"/>
      <c r="AF43" s="1332"/>
      <c r="AG43" s="1332"/>
      <c r="AH43" s="1332"/>
      <c r="AI43" s="1332"/>
      <c r="AJ43" s="1332"/>
      <c r="AK43" s="1332"/>
      <c r="AL43" s="1332"/>
      <c r="AM43" s="1332"/>
      <c r="AN43" s="1332"/>
      <c r="AO43" s="1332"/>
      <c r="AP43" s="1332"/>
      <c r="AQ43" s="1332"/>
      <c r="AR43" s="1332"/>
      <c r="AS43" s="1332"/>
      <c r="AT43" s="1332"/>
      <c r="AU43" s="1332"/>
      <c r="AV43" s="1332"/>
      <c r="AW43" s="1332"/>
      <c r="AX43" s="1332"/>
      <c r="AY43" s="1332"/>
      <c r="AZ43" s="1332"/>
      <c r="BA43" s="1332"/>
      <c r="BB43" s="1332"/>
      <c r="BC43" s="1332"/>
      <c r="BD43" s="1332"/>
      <c r="BE43" s="1332"/>
      <c r="BF43" s="1332"/>
      <c r="BG43" s="1332"/>
      <c r="BH43" s="1332"/>
      <c r="BI43" s="1332"/>
      <c r="BJ43" s="1332"/>
      <c r="BK43" s="1332"/>
      <c r="BL43" s="1332"/>
      <c r="BM43" s="1332"/>
      <c r="BN43" s="1332"/>
      <c r="BO43" s="1332"/>
      <c r="BP43" s="1332"/>
      <c r="BQ43" s="1332"/>
      <c r="BR43" s="1332"/>
      <c r="BS43" s="1332"/>
      <c r="BT43" s="1332"/>
      <c r="BU43" s="1332"/>
      <c r="BV43" s="1332"/>
      <c r="BW43" s="1332"/>
      <c r="BX43" s="1332"/>
      <c r="BY43" s="1332"/>
      <c r="BZ43" s="1332"/>
      <c r="CA43" s="1332"/>
      <c r="CB43" s="1332"/>
      <c r="CC43" s="1332"/>
      <c r="CD43" s="1332"/>
      <c r="CE43" s="1332"/>
      <c r="CF43" s="1332"/>
      <c r="CG43" s="1332"/>
      <c r="CH43" s="1332"/>
      <c r="CI43" s="1332"/>
      <c r="CJ43" s="1332"/>
      <c r="CK43" s="1332"/>
      <c r="CL43" s="1332"/>
      <c r="CM43" s="1332"/>
      <c r="CN43" s="1332"/>
      <c r="CO43" s="1332"/>
      <c r="CP43" s="1332"/>
      <c r="CQ43" s="1332"/>
      <c r="CR43" s="1332"/>
      <c r="CS43" s="1332"/>
      <c r="CT43" s="1332"/>
      <c r="CU43" s="1332"/>
      <c r="CV43" s="1332"/>
      <c r="CW43" s="1332"/>
      <c r="CX43" s="1332"/>
      <c r="CY43" s="1332"/>
      <c r="CZ43" s="1332"/>
      <c r="DA43" s="1332"/>
      <c r="DB43" s="1332"/>
      <c r="DC43" s="1332"/>
      <c r="DD43" s="1332"/>
      <c r="DE43" s="1332"/>
      <c r="DF43" s="1332"/>
      <c r="DG43" s="1332"/>
      <c r="DH43" s="1332"/>
      <c r="DI43" s="1332"/>
      <c r="DJ43" s="1332"/>
      <c r="DK43" s="1332"/>
      <c r="DL43" s="1332"/>
      <c r="DM43" s="1332"/>
      <c r="DN43" s="1332"/>
      <c r="DO43" s="1332"/>
      <c r="DP43" s="1332"/>
      <c r="DQ43" s="1332"/>
      <c r="DR43" s="1332"/>
      <c r="DS43" s="1332"/>
      <c r="DT43" s="1332"/>
      <c r="DU43" s="1332"/>
      <c r="DV43" s="1332"/>
      <c r="DW43" s="1332"/>
      <c r="DX43" s="1332"/>
      <c r="DY43" s="1332"/>
      <c r="DZ43" s="1332"/>
      <c r="EA43" s="1332"/>
      <c r="EB43" s="1332"/>
      <c r="EC43" s="1332"/>
      <c r="ED43" s="1332"/>
      <c r="EE43" s="1332"/>
      <c r="EF43" s="1332"/>
      <c r="EG43" s="1332"/>
      <c r="EH43" s="1332"/>
      <c r="EI43" s="1332"/>
      <c r="EJ43" s="1332"/>
      <c r="EK43" s="1332"/>
      <c r="EL43" s="1332"/>
      <c r="EM43" s="1332"/>
      <c r="EN43" s="1332"/>
      <c r="EO43" s="1332"/>
      <c r="EP43" s="1332"/>
      <c r="EQ43" s="1332"/>
      <c r="ER43" s="1332"/>
      <c r="ES43" s="1332"/>
      <c r="ET43" s="1332"/>
      <c r="EU43" s="1332"/>
      <c r="EV43" s="1332"/>
      <c r="EW43" s="1332"/>
      <c r="EX43" s="1332"/>
      <c r="EY43" s="1332"/>
      <c r="EZ43" s="1332"/>
      <c r="FA43" s="1332"/>
      <c r="FB43" s="1332"/>
      <c r="FC43" s="1332"/>
      <c r="FD43" s="1332"/>
      <c r="FE43" s="1332"/>
      <c r="FF43" s="1332"/>
      <c r="FG43" s="1332"/>
      <c r="FH43" s="1332"/>
      <c r="FI43" s="1332"/>
      <c r="FJ43" s="1332"/>
      <c r="FK43" s="1332"/>
      <c r="FL43" s="1332"/>
      <c r="FM43" s="1332"/>
      <c r="FN43" s="1332"/>
      <c r="FO43" s="1332"/>
      <c r="FP43" s="1332"/>
      <c r="FQ43" s="1332"/>
      <c r="FR43" s="1332"/>
      <c r="FS43" s="1332"/>
      <c r="FT43" s="1332"/>
      <c r="FU43" s="1332"/>
      <c r="FV43" s="1332"/>
      <c r="FW43" s="1332"/>
      <c r="FX43" s="1332"/>
      <c r="FY43" s="1332"/>
      <c r="FZ43" s="1332"/>
      <c r="GA43" s="1332"/>
      <c r="GB43" s="1332"/>
      <c r="GC43" s="1332"/>
      <c r="GD43" s="1332"/>
      <c r="GE43" s="1332"/>
      <c r="GF43" s="1332"/>
      <c r="GG43" s="1332"/>
      <c r="GH43" s="1332"/>
      <c r="GI43" s="1332"/>
      <c r="GJ43" s="1332"/>
      <c r="GK43" s="1332"/>
      <c r="GL43" s="1332"/>
      <c r="GM43" s="1332"/>
      <c r="GN43" s="1332"/>
      <c r="GO43" s="1332"/>
      <c r="GP43" s="1332"/>
      <c r="GQ43" s="1332"/>
      <c r="GR43" s="1332"/>
      <c r="GS43" s="1332"/>
      <c r="GT43" s="1332"/>
      <c r="GU43" s="1332"/>
      <c r="GV43" s="1332"/>
      <c r="GW43" s="1332"/>
      <c r="GX43" s="1332"/>
      <c r="GY43" s="1332"/>
      <c r="GZ43" s="1332"/>
      <c r="HA43" s="1332"/>
      <c r="HB43" s="1332"/>
      <c r="HC43" s="1332"/>
      <c r="HD43" s="1332"/>
      <c r="HE43" s="1332"/>
      <c r="HF43" s="1332"/>
      <c r="HG43" s="1332"/>
      <c r="HH43" s="1332"/>
      <c r="HI43" s="1332"/>
      <c r="HJ43" s="1332"/>
      <c r="HK43" s="1332"/>
      <c r="HL43" s="1332"/>
      <c r="HM43" s="1332"/>
      <c r="HN43" s="1332"/>
      <c r="HO43" s="1332"/>
      <c r="HP43" s="1332"/>
      <c r="HQ43" s="1332"/>
      <c r="HR43" s="1332"/>
      <c r="HS43" s="1332"/>
      <c r="HT43" s="1332"/>
      <c r="HU43" s="1332"/>
      <c r="HV43" s="1332"/>
      <c r="HW43" s="1332"/>
      <c r="HX43" s="1332"/>
      <c r="HY43" s="1332"/>
      <c r="HZ43" s="1332"/>
      <c r="IA43" s="1332"/>
      <c r="IB43" s="1332"/>
      <c r="IC43" s="1332"/>
      <c r="ID43" s="1332"/>
      <c r="IE43" s="1332"/>
      <c r="IF43" s="1332"/>
      <c r="IG43" s="1332"/>
      <c r="IH43" s="1332"/>
      <c r="II43" s="1332"/>
      <c r="IJ43" s="1332"/>
      <c r="IK43" s="1332"/>
      <c r="IL43" s="1332"/>
      <c r="IM43" s="1332"/>
      <c r="IN43" s="1332"/>
      <c r="IO43" s="1332"/>
      <c r="IP43" s="1332"/>
      <c r="IQ43" s="1332"/>
      <c r="IR43" s="1332"/>
      <c r="IS43" s="1332"/>
      <c r="IT43" s="1332"/>
      <c r="IU43" s="1332"/>
      <c r="IV43" s="1332"/>
      <c r="IW43" s="1332"/>
      <c r="IX43" s="1332"/>
      <c r="IY43" s="1332"/>
      <c r="IZ43" s="1332"/>
      <c r="JA43" s="1332"/>
      <c r="JB43" s="1332"/>
      <c r="JC43" s="1332"/>
      <c r="JD43" s="1332"/>
      <c r="JE43" s="1332"/>
      <c r="JF43" s="1332"/>
      <c r="JG43" s="1332"/>
      <c r="JH43" s="1332"/>
      <c r="JI43" s="1332"/>
      <c r="JJ43" s="1332"/>
      <c r="JK43" s="1332"/>
      <c r="JL43" s="1332"/>
      <c r="JM43" s="1332"/>
      <c r="JN43" s="1332"/>
      <c r="JO43" s="1332"/>
      <c r="JP43" s="1332"/>
      <c r="JQ43" s="1332"/>
      <c r="JR43" s="1332"/>
      <c r="JS43" s="1332"/>
      <c r="JT43" s="1332"/>
      <c r="JU43" s="1332"/>
      <c r="JV43" s="1332"/>
      <c r="JW43" s="1332"/>
      <c r="JX43" s="1332"/>
      <c r="JY43" s="1332"/>
      <c r="JZ43" s="1332"/>
      <c r="KA43" s="1332"/>
      <c r="KB43" s="1332"/>
      <c r="KC43" s="1332"/>
      <c r="KD43" s="1332"/>
      <c r="KE43" s="1332"/>
      <c r="KF43" s="1332"/>
      <c r="KG43" s="1332"/>
      <c r="KH43" s="1332"/>
      <c r="KI43" s="1332"/>
      <c r="KJ43" s="1332"/>
      <c r="KK43" s="1332"/>
      <c r="KL43" s="1332"/>
      <c r="KM43" s="1332"/>
      <c r="KN43" s="1332"/>
      <c r="KO43" s="1332"/>
      <c r="KP43" s="1332"/>
      <c r="KQ43" s="1332"/>
      <c r="KR43" s="1332"/>
      <c r="KS43" s="1332"/>
      <c r="KT43" s="1332"/>
      <c r="KU43" s="1332"/>
      <c r="KV43" s="1332"/>
      <c r="KW43" s="1332"/>
      <c r="KX43" s="1332"/>
      <c r="KY43" s="1332"/>
      <c r="KZ43" s="1332"/>
      <c r="LA43" s="1332"/>
      <c r="LB43" s="1332"/>
      <c r="LC43" s="1332"/>
      <c r="LD43" s="1332"/>
      <c r="LE43" s="1332"/>
      <c r="LF43" s="1332"/>
      <c r="LG43" s="1332"/>
      <c r="LH43" s="1332"/>
      <c r="LI43" s="1332"/>
      <c r="LJ43" s="1332"/>
      <c r="LK43" s="1332"/>
      <c r="LL43" s="1332"/>
      <c r="LM43" s="1332"/>
      <c r="LN43" s="1332"/>
      <c r="LO43" s="1332"/>
      <c r="LP43" s="1332"/>
      <c r="LQ43" s="1332"/>
      <c r="LR43" s="1332"/>
      <c r="LS43" s="1332"/>
      <c r="LT43" s="1332"/>
      <c r="LU43" s="1332"/>
      <c r="LV43" s="1332"/>
      <c r="LW43" s="1332"/>
      <c r="LX43" s="1332"/>
      <c r="LY43" s="1332"/>
      <c r="LZ43" s="1332"/>
      <c r="MA43" s="1332"/>
      <c r="MB43" s="1332"/>
      <c r="MC43" s="1332"/>
      <c r="MD43" s="1332"/>
      <c r="ME43" s="1332"/>
      <c r="MF43" s="1332"/>
      <c r="MG43" s="1332"/>
      <c r="MH43" s="1332"/>
      <c r="MI43" s="1332"/>
      <c r="MJ43" s="1332"/>
      <c r="MK43" s="1332"/>
      <c r="ML43" s="1332"/>
      <c r="MM43" s="1332"/>
      <c r="MN43" s="1332"/>
      <c r="MO43" s="1332"/>
      <c r="MP43" s="1332"/>
      <c r="MQ43" s="1332"/>
      <c r="MR43" s="1332"/>
      <c r="MS43" s="1332"/>
      <c r="MT43" s="1332"/>
      <c r="MU43" s="1332"/>
      <c r="MV43" s="1332"/>
      <c r="MW43" s="1332"/>
      <c r="MX43" s="1332"/>
      <c r="MY43" s="1332"/>
      <c r="MZ43" s="1332"/>
      <c r="NA43" s="1332"/>
      <c r="NB43" s="1332"/>
      <c r="NC43" s="1332"/>
      <c r="ND43" s="1332"/>
      <c r="NE43" s="1332"/>
      <c r="NF43" s="1332"/>
      <c r="NG43" s="1332"/>
      <c r="NH43" s="1332"/>
      <c r="NI43" s="1332"/>
      <c r="NJ43" s="1332"/>
      <c r="NK43" s="1332"/>
      <c r="NL43" s="1332"/>
      <c r="NM43" s="1332"/>
      <c r="NN43" s="1332"/>
      <c r="NO43" s="1332"/>
      <c r="NP43" s="1332"/>
      <c r="NQ43" s="1332"/>
      <c r="NR43" s="1332"/>
      <c r="NS43" s="1332"/>
      <c r="NT43" s="1332"/>
      <c r="NU43" s="1332"/>
      <c r="NV43" s="1332"/>
      <c r="NW43" s="1332"/>
      <c r="NX43" s="1332"/>
      <c r="NY43" s="1332"/>
      <c r="NZ43" s="1332"/>
      <c r="OA43" s="1332"/>
      <c r="OB43" s="1332"/>
      <c r="OC43" s="1332"/>
      <c r="OD43" s="1332"/>
      <c r="OE43" s="1332"/>
      <c r="OF43" s="1332"/>
      <c r="OG43" s="1332"/>
      <c r="OH43" s="1332"/>
      <c r="OI43" s="1332"/>
      <c r="OJ43" s="1332"/>
      <c r="OK43" s="1332"/>
      <c r="OL43" s="1332"/>
      <c r="OM43" s="1332"/>
      <c r="ON43" s="1332"/>
      <c r="OO43" s="1332"/>
      <c r="OP43" s="1332"/>
      <c r="OQ43" s="1332"/>
      <c r="OR43" s="1332"/>
      <c r="OS43" s="1332"/>
      <c r="OT43" s="1332"/>
      <c r="OU43" s="1332"/>
      <c r="OV43" s="1332"/>
      <c r="OW43" s="1332"/>
      <c r="OX43" s="1332"/>
      <c r="OY43" s="1332"/>
      <c r="OZ43" s="1332"/>
      <c r="PA43" s="1332"/>
      <c r="PB43" s="1332"/>
      <c r="PC43" s="1332"/>
      <c r="PD43" s="1332"/>
      <c r="PE43" s="1332"/>
      <c r="PF43" s="1332"/>
      <c r="PG43" s="1332"/>
      <c r="PH43" s="1332"/>
      <c r="PI43" s="1332"/>
      <c r="PJ43" s="1332"/>
      <c r="PK43" s="1332"/>
      <c r="PL43" s="1332"/>
      <c r="PM43" s="1332"/>
      <c r="PN43" s="1332"/>
      <c r="PO43" s="1332"/>
      <c r="PP43" s="1332"/>
      <c r="PQ43" s="1332"/>
      <c r="PR43" s="1332"/>
      <c r="PS43" s="1332"/>
      <c r="PT43" s="1332"/>
      <c r="PU43" s="1332"/>
      <c r="PV43" s="1332"/>
      <c r="PW43" s="1332"/>
      <c r="PX43" s="1332"/>
      <c r="PY43" s="1332"/>
      <c r="PZ43" s="1332"/>
      <c r="QA43" s="1332"/>
      <c r="QB43" s="1332"/>
      <c r="QC43" s="1332"/>
      <c r="QD43" s="1332"/>
      <c r="QE43" s="1332"/>
      <c r="QF43" s="1332"/>
      <c r="QG43" s="1332"/>
      <c r="QH43" s="1332"/>
      <c r="QI43" s="1332"/>
      <c r="QJ43" s="1332"/>
      <c r="QK43" s="1332"/>
      <c r="QL43" s="1332"/>
      <c r="QM43" s="1332"/>
      <c r="QN43" s="1332"/>
      <c r="QO43" s="1332"/>
      <c r="QP43" s="1332"/>
      <c r="QQ43" s="1332"/>
      <c r="QR43" s="1332"/>
      <c r="QS43" s="1332"/>
      <c r="QT43" s="1332"/>
      <c r="QU43" s="1332"/>
      <c r="QV43" s="1332"/>
      <c r="QW43" s="1332"/>
      <c r="QX43" s="1332"/>
      <c r="QY43" s="1332"/>
      <c r="QZ43" s="1332"/>
      <c r="RA43" s="1332"/>
      <c r="RB43" s="1332"/>
      <c r="RC43" s="1332"/>
      <c r="RD43" s="1332"/>
      <c r="RE43" s="1332"/>
      <c r="RF43" s="1332"/>
      <c r="RG43" s="1332"/>
      <c r="RH43" s="1332"/>
      <c r="RI43" s="1332"/>
      <c r="RJ43" s="1332"/>
      <c r="RK43" s="1332"/>
      <c r="RL43" s="1332"/>
      <c r="RM43" s="1332"/>
      <c r="RN43" s="1332"/>
      <c r="RO43" s="1332"/>
      <c r="RP43" s="1332"/>
      <c r="RQ43" s="1332"/>
      <c r="RR43" s="1332"/>
      <c r="RS43" s="1332"/>
      <c r="RT43" s="1332"/>
      <c r="RU43" s="1332"/>
      <c r="RV43" s="1332"/>
      <c r="RW43" s="1332"/>
      <c r="RX43" s="1332"/>
      <c r="RY43" s="1332"/>
      <c r="RZ43" s="1332"/>
      <c r="SA43" s="1332"/>
      <c r="SB43" s="1332"/>
      <c r="SC43" s="1332"/>
      <c r="SD43" s="1332"/>
      <c r="SE43" s="1332"/>
      <c r="SF43" s="1332"/>
      <c r="SG43" s="1332"/>
      <c r="SH43" s="1332"/>
      <c r="SI43" s="1332"/>
      <c r="SJ43" s="1332"/>
      <c r="SK43" s="1332"/>
      <c r="SL43" s="1332"/>
      <c r="SM43" s="1332"/>
      <c r="SN43" s="1332"/>
      <c r="SO43" s="1332"/>
      <c r="SP43" s="1332"/>
      <c r="SQ43" s="1332"/>
      <c r="SR43" s="1332"/>
      <c r="SS43" s="1332"/>
      <c r="ST43" s="1332"/>
      <c r="SU43" s="1332"/>
      <c r="SV43" s="1332"/>
      <c r="SW43" s="1332"/>
      <c r="SX43" s="1332"/>
      <c r="SY43" s="1332"/>
      <c r="SZ43" s="1332"/>
      <c r="TA43" s="1332"/>
      <c r="TB43" s="1332"/>
      <c r="TC43" s="1332"/>
      <c r="TD43" s="1332"/>
      <c r="TE43" s="1332"/>
      <c r="TF43" s="1332"/>
      <c r="TG43" s="1332"/>
      <c r="TH43" s="1332"/>
      <c r="TI43" s="1332"/>
      <c r="TJ43" s="1332"/>
      <c r="TK43" s="1332"/>
      <c r="TL43" s="1332"/>
      <c r="TM43" s="1332"/>
      <c r="TN43" s="1332"/>
      <c r="TO43" s="1332"/>
      <c r="TP43" s="1332"/>
      <c r="TQ43" s="1332"/>
      <c r="TR43" s="1332"/>
      <c r="TS43" s="1332"/>
      <c r="TT43" s="1332"/>
      <c r="TU43" s="1332"/>
      <c r="TV43" s="1332"/>
      <c r="TW43" s="1332"/>
      <c r="TX43" s="1332"/>
      <c r="TY43" s="1332"/>
      <c r="TZ43" s="1332"/>
      <c r="UA43" s="1332"/>
      <c r="UB43" s="1332"/>
      <c r="UC43" s="1332"/>
      <c r="UD43" s="1332"/>
      <c r="UE43" s="1332"/>
      <c r="UF43" s="1332"/>
      <c r="UG43" s="1332"/>
      <c r="UH43" s="1332"/>
      <c r="UI43" s="1332"/>
      <c r="UJ43" s="1332"/>
      <c r="UK43" s="1332"/>
      <c r="UL43" s="1332"/>
      <c r="UM43" s="1332"/>
      <c r="UN43" s="1332"/>
      <c r="UO43" s="1332"/>
      <c r="UP43" s="1332"/>
      <c r="UQ43" s="1332"/>
      <c r="UR43" s="1332"/>
      <c r="US43" s="1332"/>
      <c r="UT43" s="1332"/>
      <c r="UU43" s="1332"/>
      <c r="UV43" s="1332"/>
      <c r="UW43" s="1332"/>
      <c r="UX43" s="1332"/>
      <c r="UY43" s="1332"/>
      <c r="UZ43" s="1332"/>
      <c r="VA43" s="1332"/>
      <c r="VB43" s="1332"/>
      <c r="VC43" s="1332"/>
      <c r="VD43" s="1332"/>
      <c r="VE43" s="1332"/>
      <c r="VF43" s="1332"/>
      <c r="VG43" s="1332"/>
      <c r="VH43" s="1332"/>
      <c r="VI43" s="1332"/>
      <c r="VJ43" s="1332"/>
      <c r="VK43" s="1332"/>
      <c r="VL43" s="1332"/>
      <c r="VM43" s="1332"/>
      <c r="VN43" s="1332"/>
      <c r="VO43" s="1332"/>
      <c r="VP43" s="1332"/>
      <c r="VQ43" s="1332"/>
      <c r="VR43" s="1332"/>
      <c r="VS43" s="1332"/>
      <c r="VT43" s="1332"/>
      <c r="VU43" s="1332"/>
      <c r="VV43" s="1332"/>
      <c r="VW43" s="1332"/>
      <c r="VX43" s="1332"/>
      <c r="VY43" s="1332"/>
      <c r="VZ43" s="1332"/>
      <c r="WA43" s="1332"/>
      <c r="WB43" s="1332"/>
      <c r="WC43" s="1332"/>
      <c r="WD43" s="1332"/>
      <c r="WE43" s="1332"/>
      <c r="WF43" s="1332"/>
      <c r="WG43" s="1332"/>
      <c r="WH43" s="1332"/>
      <c r="WI43" s="1332"/>
      <c r="WJ43" s="1332"/>
      <c r="WK43" s="1332"/>
      <c r="WL43" s="1332"/>
      <c r="WM43" s="1332"/>
      <c r="WN43" s="1332"/>
      <c r="WO43" s="1332"/>
      <c r="WP43" s="1332"/>
      <c r="WQ43" s="1332"/>
      <c r="WR43" s="1332"/>
      <c r="WS43" s="1332"/>
      <c r="WT43" s="1332"/>
      <c r="WU43" s="1332"/>
      <c r="WV43" s="1332"/>
      <c r="WW43" s="1332"/>
      <c r="WX43" s="1332"/>
      <c r="WY43" s="1332"/>
      <c r="WZ43" s="1332"/>
      <c r="XA43" s="1332"/>
      <c r="XB43" s="1332"/>
      <c r="XC43" s="1332"/>
      <c r="XD43" s="1332"/>
      <c r="XE43" s="1332"/>
      <c r="XF43" s="1332"/>
      <c r="XG43" s="1332"/>
      <c r="XH43" s="1332"/>
      <c r="XI43" s="1332"/>
      <c r="XJ43" s="1332"/>
      <c r="XK43" s="1332"/>
      <c r="XL43" s="1332"/>
      <c r="XM43" s="1332"/>
      <c r="XN43" s="1332"/>
      <c r="XO43" s="1332"/>
      <c r="XP43" s="1332"/>
      <c r="XQ43" s="1332"/>
      <c r="XR43" s="1332"/>
      <c r="XS43" s="1332"/>
      <c r="XT43" s="1332"/>
      <c r="XU43" s="1332"/>
      <c r="XV43" s="1332"/>
      <c r="XW43" s="1332"/>
      <c r="XX43" s="1332"/>
      <c r="XY43" s="1332"/>
      <c r="XZ43" s="1332"/>
      <c r="YA43" s="1332"/>
      <c r="YB43" s="1332"/>
      <c r="YC43" s="1332"/>
      <c r="YD43" s="1332"/>
      <c r="YE43" s="1332"/>
      <c r="YF43" s="1332"/>
      <c r="YG43" s="1332"/>
      <c r="YH43" s="1332"/>
      <c r="YI43" s="1332"/>
      <c r="YJ43" s="1332"/>
      <c r="YK43" s="1332"/>
      <c r="YL43" s="1332"/>
      <c r="YM43" s="1332"/>
      <c r="YN43" s="1332"/>
      <c r="YO43" s="1332"/>
      <c r="YP43" s="1332"/>
      <c r="YQ43" s="1332"/>
      <c r="YR43" s="1332"/>
      <c r="YS43" s="1332"/>
      <c r="YT43" s="1332"/>
      <c r="YU43" s="1332"/>
      <c r="YV43" s="1332"/>
      <c r="YW43" s="1332"/>
      <c r="YX43" s="1332"/>
      <c r="YY43" s="1332"/>
      <c r="YZ43" s="1332"/>
      <c r="ZA43" s="1332"/>
      <c r="ZB43" s="1332"/>
      <c r="ZC43" s="1332"/>
      <c r="ZD43" s="1332"/>
      <c r="ZE43" s="1332"/>
      <c r="ZF43" s="1332"/>
      <c r="ZG43" s="1332"/>
      <c r="ZH43" s="1332"/>
      <c r="ZI43" s="1332"/>
      <c r="ZJ43" s="1332"/>
      <c r="ZK43" s="1332"/>
      <c r="ZL43" s="1332"/>
      <c r="ZM43" s="1332"/>
      <c r="ZN43" s="1332"/>
      <c r="ZO43" s="1332"/>
      <c r="ZP43" s="1332"/>
      <c r="ZQ43" s="1332"/>
      <c r="ZR43" s="1332"/>
      <c r="ZS43" s="1332"/>
      <c r="ZT43" s="1332"/>
      <c r="ZU43" s="1332"/>
      <c r="ZV43" s="1332"/>
      <c r="ZW43" s="1332"/>
      <c r="ZX43" s="1332"/>
      <c r="ZY43" s="645"/>
    </row>
    <row r="44" spans="1:701" s="643" customFormat="1">
      <c r="A44" s="645"/>
      <c r="B44" s="635" t="s">
        <v>56</v>
      </c>
      <c r="C44" s="1186" t="s">
        <v>479</v>
      </c>
      <c r="D44" s="1187">
        <v>15</v>
      </c>
      <c r="E44" s="604">
        <f t="shared" si="15"/>
        <v>0</v>
      </c>
      <c r="F44" s="1181" t="s">
        <v>35</v>
      </c>
      <c r="G44" s="1188">
        <v>0</v>
      </c>
      <c r="H44" s="1193">
        <v>23</v>
      </c>
      <c r="I44" s="1189">
        <v>7</v>
      </c>
      <c r="J44" s="1190">
        <v>7</v>
      </c>
      <c r="K44" s="1176">
        <f t="shared" si="1"/>
        <v>0</v>
      </c>
      <c r="L44" s="640">
        <f t="shared" si="6"/>
        <v>0</v>
      </c>
      <c r="M44" s="639">
        <v>0</v>
      </c>
      <c r="N44" s="639">
        <f t="shared" si="7"/>
        <v>0</v>
      </c>
      <c r="O44" s="639">
        <f t="shared" si="8"/>
        <v>0</v>
      </c>
      <c r="P44" s="639">
        <f t="shared" si="9"/>
        <v>0</v>
      </c>
      <c r="Q44" s="639"/>
      <c r="R44" s="639">
        <f t="shared" si="2"/>
        <v>0</v>
      </c>
      <c r="S44" s="1191"/>
      <c r="T44" s="639">
        <f t="shared" si="10"/>
        <v>0</v>
      </c>
      <c r="U44" s="639">
        <f t="shared" si="3"/>
        <v>0</v>
      </c>
      <c r="V44" s="641">
        <f>IF(L44=0,0,(HLOOKUP(F44,'2012-2013 CE W T&amp;D &amp; ConsCredit'!$C$6:$P$36,D44+1,FALSE)))</f>
        <v>0</v>
      </c>
      <c r="W44" s="641">
        <f t="shared" ref="W44:W82" si="16">V44*L44</f>
        <v>0</v>
      </c>
      <c r="X44" s="642" t="e">
        <f t="shared" si="11"/>
        <v>#DIV/0!</v>
      </c>
      <c r="Z44" s="1371">
        <f t="shared" si="4"/>
        <v>0</v>
      </c>
      <c r="AA44" s="1371">
        <f t="shared" si="5"/>
        <v>0</v>
      </c>
      <c r="AB44" s="1371">
        <f>IF(L44=0,0,(HLOOKUP(F44,'2012-2013 CE W T&amp;D No ConsCredi'!$C$6:$P$36,D44+1,FALSE)))</f>
        <v>0</v>
      </c>
      <c r="AC44" s="1371">
        <f t="shared" ref="AC44:AC82" si="17">AB44*L44</f>
        <v>0</v>
      </c>
      <c r="AD44" s="642" t="e">
        <f t="shared" si="12"/>
        <v>#DIV/0!</v>
      </c>
      <c r="AE44" s="1332"/>
      <c r="AF44" s="1332"/>
      <c r="AG44" s="1332"/>
      <c r="AH44" s="1332"/>
      <c r="AI44" s="1332"/>
      <c r="AJ44" s="1332"/>
      <c r="AK44" s="1332"/>
      <c r="AL44" s="1332"/>
      <c r="AM44" s="1332"/>
      <c r="AN44" s="1332"/>
      <c r="AO44" s="1332"/>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c r="BJ44" s="1332"/>
      <c r="BK44" s="1332"/>
      <c r="BL44" s="1332"/>
      <c r="BM44" s="1332"/>
      <c r="BN44" s="1332"/>
      <c r="BO44" s="1332"/>
      <c r="BP44" s="1332"/>
      <c r="BQ44" s="1332"/>
      <c r="BR44" s="1332"/>
      <c r="BS44" s="1332"/>
      <c r="BT44" s="1332"/>
      <c r="BU44" s="1332"/>
      <c r="BV44" s="1332"/>
      <c r="BW44" s="1332"/>
      <c r="BX44" s="1332"/>
      <c r="BY44" s="1332"/>
      <c r="BZ44" s="1332"/>
      <c r="CA44" s="1332"/>
      <c r="CB44" s="1332"/>
      <c r="CC44" s="1332"/>
      <c r="CD44" s="1332"/>
      <c r="CE44" s="1332"/>
      <c r="CF44" s="1332"/>
      <c r="CG44" s="1332"/>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32"/>
      <c r="DH44" s="1332"/>
      <c r="DI44" s="1332"/>
      <c r="DJ44" s="1332"/>
      <c r="DK44" s="1332"/>
      <c r="DL44" s="1332"/>
      <c r="DM44" s="1332"/>
      <c r="DN44" s="1332"/>
      <c r="DO44" s="1332"/>
      <c r="DP44" s="1332"/>
      <c r="DQ44" s="1332"/>
      <c r="DR44" s="1332"/>
      <c r="DS44" s="1332"/>
      <c r="DT44" s="1332"/>
      <c r="DU44" s="1332"/>
      <c r="DV44" s="1332"/>
      <c r="DW44" s="1332"/>
      <c r="DX44" s="1332"/>
      <c r="DY44" s="1332"/>
      <c r="DZ44" s="1332"/>
      <c r="EA44" s="1332"/>
      <c r="EB44" s="1332"/>
      <c r="EC44" s="1332"/>
      <c r="ED44" s="1332"/>
      <c r="EE44" s="1332"/>
      <c r="EF44" s="1332"/>
      <c r="EG44" s="1332"/>
      <c r="EH44" s="1332"/>
      <c r="EI44" s="1332"/>
      <c r="EJ44" s="1332"/>
      <c r="EK44" s="1332"/>
      <c r="EL44" s="1332"/>
      <c r="EM44" s="1332"/>
      <c r="EN44" s="1332"/>
      <c r="EO44" s="1332"/>
      <c r="EP44" s="1332"/>
      <c r="EQ44" s="1332"/>
      <c r="ER44" s="1332"/>
      <c r="ES44" s="1332"/>
      <c r="ET44" s="1332"/>
      <c r="EU44" s="1332"/>
      <c r="EV44" s="1332"/>
      <c r="EW44" s="1332"/>
      <c r="EX44" s="1332"/>
      <c r="EY44" s="1332"/>
      <c r="EZ44" s="1332"/>
      <c r="FA44" s="1332"/>
      <c r="FB44" s="1332"/>
      <c r="FC44" s="1332"/>
      <c r="FD44" s="1332"/>
      <c r="FE44" s="1332"/>
      <c r="FF44" s="1332"/>
      <c r="FG44" s="1332"/>
      <c r="FH44" s="1332"/>
      <c r="FI44" s="1332"/>
      <c r="FJ44" s="1332"/>
      <c r="FK44" s="1332"/>
      <c r="FL44" s="1332"/>
      <c r="FM44" s="1332"/>
      <c r="FN44" s="1332"/>
      <c r="FO44" s="1332"/>
      <c r="FP44" s="1332"/>
      <c r="FQ44" s="1332"/>
      <c r="FR44" s="1332"/>
      <c r="FS44" s="1332"/>
      <c r="FT44" s="1332"/>
      <c r="FU44" s="1332"/>
      <c r="FV44" s="1332"/>
      <c r="FW44" s="1332"/>
      <c r="FX44" s="1332"/>
      <c r="FY44" s="1332"/>
      <c r="FZ44" s="1332"/>
      <c r="GA44" s="1332"/>
      <c r="GB44" s="1332"/>
      <c r="GC44" s="1332"/>
      <c r="GD44" s="1332"/>
      <c r="GE44" s="1332"/>
      <c r="GF44" s="1332"/>
      <c r="GG44" s="1332"/>
      <c r="GH44" s="1332"/>
      <c r="GI44" s="1332"/>
      <c r="GJ44" s="1332"/>
      <c r="GK44" s="1332"/>
      <c r="GL44" s="1332"/>
      <c r="GM44" s="1332"/>
      <c r="GN44" s="1332"/>
      <c r="GO44" s="1332"/>
      <c r="GP44" s="1332"/>
      <c r="GQ44" s="1332"/>
      <c r="GR44" s="1332"/>
      <c r="GS44" s="1332"/>
      <c r="GT44" s="1332"/>
      <c r="GU44" s="1332"/>
      <c r="GV44" s="1332"/>
      <c r="GW44" s="1332"/>
      <c r="GX44" s="1332"/>
      <c r="GY44" s="1332"/>
      <c r="GZ44" s="1332"/>
      <c r="HA44" s="1332"/>
      <c r="HB44" s="1332"/>
      <c r="HC44" s="1332"/>
      <c r="HD44" s="1332"/>
      <c r="HE44" s="1332"/>
      <c r="HF44" s="1332"/>
      <c r="HG44" s="1332"/>
      <c r="HH44" s="1332"/>
      <c r="HI44" s="1332"/>
      <c r="HJ44" s="1332"/>
      <c r="HK44" s="1332"/>
      <c r="HL44" s="1332"/>
      <c r="HM44" s="1332"/>
      <c r="HN44" s="1332"/>
      <c r="HO44" s="1332"/>
      <c r="HP44" s="1332"/>
      <c r="HQ44" s="1332"/>
      <c r="HR44" s="1332"/>
      <c r="HS44" s="1332"/>
      <c r="HT44" s="1332"/>
      <c r="HU44" s="1332"/>
      <c r="HV44" s="1332"/>
      <c r="HW44" s="1332"/>
      <c r="HX44" s="1332"/>
      <c r="HY44" s="1332"/>
      <c r="HZ44" s="1332"/>
      <c r="IA44" s="1332"/>
      <c r="IB44" s="1332"/>
      <c r="IC44" s="1332"/>
      <c r="ID44" s="1332"/>
      <c r="IE44" s="1332"/>
      <c r="IF44" s="1332"/>
      <c r="IG44" s="1332"/>
      <c r="IH44" s="1332"/>
      <c r="II44" s="1332"/>
      <c r="IJ44" s="1332"/>
      <c r="IK44" s="1332"/>
      <c r="IL44" s="1332"/>
      <c r="IM44" s="1332"/>
      <c r="IN44" s="1332"/>
      <c r="IO44" s="1332"/>
      <c r="IP44" s="1332"/>
      <c r="IQ44" s="1332"/>
      <c r="IR44" s="1332"/>
      <c r="IS44" s="1332"/>
      <c r="IT44" s="1332"/>
      <c r="IU44" s="1332"/>
      <c r="IV44" s="1332"/>
      <c r="IW44" s="1332"/>
      <c r="IX44" s="1332"/>
      <c r="IY44" s="1332"/>
      <c r="IZ44" s="1332"/>
      <c r="JA44" s="1332"/>
      <c r="JB44" s="1332"/>
      <c r="JC44" s="1332"/>
      <c r="JD44" s="1332"/>
      <c r="JE44" s="1332"/>
      <c r="JF44" s="1332"/>
      <c r="JG44" s="1332"/>
      <c r="JH44" s="1332"/>
      <c r="JI44" s="1332"/>
      <c r="JJ44" s="1332"/>
      <c r="JK44" s="1332"/>
      <c r="JL44" s="1332"/>
      <c r="JM44" s="1332"/>
      <c r="JN44" s="1332"/>
      <c r="JO44" s="1332"/>
      <c r="JP44" s="1332"/>
      <c r="JQ44" s="1332"/>
      <c r="JR44" s="1332"/>
      <c r="JS44" s="1332"/>
      <c r="JT44" s="1332"/>
      <c r="JU44" s="1332"/>
      <c r="JV44" s="1332"/>
      <c r="JW44" s="1332"/>
      <c r="JX44" s="1332"/>
      <c r="JY44" s="1332"/>
      <c r="JZ44" s="1332"/>
      <c r="KA44" s="1332"/>
      <c r="KB44" s="1332"/>
      <c r="KC44" s="1332"/>
      <c r="KD44" s="1332"/>
      <c r="KE44" s="1332"/>
      <c r="KF44" s="1332"/>
      <c r="KG44" s="1332"/>
      <c r="KH44" s="1332"/>
      <c r="KI44" s="1332"/>
      <c r="KJ44" s="1332"/>
      <c r="KK44" s="1332"/>
      <c r="KL44" s="1332"/>
      <c r="KM44" s="1332"/>
      <c r="KN44" s="1332"/>
      <c r="KO44" s="1332"/>
      <c r="KP44" s="1332"/>
      <c r="KQ44" s="1332"/>
      <c r="KR44" s="1332"/>
      <c r="KS44" s="1332"/>
      <c r="KT44" s="1332"/>
      <c r="KU44" s="1332"/>
      <c r="KV44" s="1332"/>
      <c r="KW44" s="1332"/>
      <c r="KX44" s="1332"/>
      <c r="KY44" s="1332"/>
      <c r="KZ44" s="1332"/>
      <c r="LA44" s="1332"/>
      <c r="LB44" s="1332"/>
      <c r="LC44" s="1332"/>
      <c r="LD44" s="1332"/>
      <c r="LE44" s="1332"/>
      <c r="LF44" s="1332"/>
      <c r="LG44" s="1332"/>
      <c r="LH44" s="1332"/>
      <c r="LI44" s="1332"/>
      <c r="LJ44" s="1332"/>
      <c r="LK44" s="1332"/>
      <c r="LL44" s="1332"/>
      <c r="LM44" s="1332"/>
      <c r="LN44" s="1332"/>
      <c r="LO44" s="1332"/>
      <c r="LP44" s="1332"/>
      <c r="LQ44" s="1332"/>
      <c r="LR44" s="1332"/>
      <c r="LS44" s="1332"/>
      <c r="LT44" s="1332"/>
      <c r="LU44" s="1332"/>
      <c r="LV44" s="1332"/>
      <c r="LW44" s="1332"/>
      <c r="LX44" s="1332"/>
      <c r="LY44" s="1332"/>
      <c r="LZ44" s="1332"/>
      <c r="MA44" s="1332"/>
      <c r="MB44" s="1332"/>
      <c r="MC44" s="1332"/>
      <c r="MD44" s="1332"/>
      <c r="ME44" s="1332"/>
      <c r="MF44" s="1332"/>
      <c r="MG44" s="1332"/>
      <c r="MH44" s="1332"/>
      <c r="MI44" s="1332"/>
      <c r="MJ44" s="1332"/>
      <c r="MK44" s="1332"/>
      <c r="ML44" s="1332"/>
      <c r="MM44" s="1332"/>
      <c r="MN44" s="1332"/>
      <c r="MO44" s="1332"/>
      <c r="MP44" s="1332"/>
      <c r="MQ44" s="1332"/>
      <c r="MR44" s="1332"/>
      <c r="MS44" s="1332"/>
      <c r="MT44" s="1332"/>
      <c r="MU44" s="1332"/>
      <c r="MV44" s="1332"/>
      <c r="MW44" s="1332"/>
      <c r="MX44" s="1332"/>
      <c r="MY44" s="1332"/>
      <c r="MZ44" s="1332"/>
      <c r="NA44" s="1332"/>
      <c r="NB44" s="1332"/>
      <c r="NC44" s="1332"/>
      <c r="ND44" s="1332"/>
      <c r="NE44" s="1332"/>
      <c r="NF44" s="1332"/>
      <c r="NG44" s="1332"/>
      <c r="NH44" s="1332"/>
      <c r="NI44" s="1332"/>
      <c r="NJ44" s="1332"/>
      <c r="NK44" s="1332"/>
      <c r="NL44" s="1332"/>
      <c r="NM44" s="1332"/>
      <c r="NN44" s="1332"/>
      <c r="NO44" s="1332"/>
      <c r="NP44" s="1332"/>
      <c r="NQ44" s="1332"/>
      <c r="NR44" s="1332"/>
      <c r="NS44" s="1332"/>
      <c r="NT44" s="1332"/>
      <c r="NU44" s="1332"/>
      <c r="NV44" s="1332"/>
      <c r="NW44" s="1332"/>
      <c r="NX44" s="1332"/>
      <c r="NY44" s="1332"/>
      <c r="NZ44" s="1332"/>
      <c r="OA44" s="1332"/>
      <c r="OB44" s="1332"/>
      <c r="OC44" s="1332"/>
      <c r="OD44" s="1332"/>
      <c r="OE44" s="1332"/>
      <c r="OF44" s="1332"/>
      <c r="OG44" s="1332"/>
      <c r="OH44" s="1332"/>
      <c r="OI44" s="1332"/>
      <c r="OJ44" s="1332"/>
      <c r="OK44" s="1332"/>
      <c r="OL44" s="1332"/>
      <c r="OM44" s="1332"/>
      <c r="ON44" s="1332"/>
      <c r="OO44" s="1332"/>
      <c r="OP44" s="1332"/>
      <c r="OQ44" s="1332"/>
      <c r="OR44" s="1332"/>
      <c r="OS44" s="1332"/>
      <c r="OT44" s="1332"/>
      <c r="OU44" s="1332"/>
      <c r="OV44" s="1332"/>
      <c r="OW44" s="1332"/>
      <c r="OX44" s="1332"/>
      <c r="OY44" s="1332"/>
      <c r="OZ44" s="1332"/>
      <c r="PA44" s="1332"/>
      <c r="PB44" s="1332"/>
      <c r="PC44" s="1332"/>
      <c r="PD44" s="1332"/>
      <c r="PE44" s="1332"/>
      <c r="PF44" s="1332"/>
      <c r="PG44" s="1332"/>
      <c r="PH44" s="1332"/>
      <c r="PI44" s="1332"/>
      <c r="PJ44" s="1332"/>
      <c r="PK44" s="1332"/>
      <c r="PL44" s="1332"/>
      <c r="PM44" s="1332"/>
      <c r="PN44" s="1332"/>
      <c r="PO44" s="1332"/>
      <c r="PP44" s="1332"/>
      <c r="PQ44" s="1332"/>
      <c r="PR44" s="1332"/>
      <c r="PS44" s="1332"/>
      <c r="PT44" s="1332"/>
      <c r="PU44" s="1332"/>
      <c r="PV44" s="1332"/>
      <c r="PW44" s="1332"/>
      <c r="PX44" s="1332"/>
      <c r="PY44" s="1332"/>
      <c r="PZ44" s="1332"/>
      <c r="QA44" s="1332"/>
      <c r="QB44" s="1332"/>
      <c r="QC44" s="1332"/>
      <c r="QD44" s="1332"/>
      <c r="QE44" s="1332"/>
      <c r="QF44" s="1332"/>
      <c r="QG44" s="1332"/>
      <c r="QH44" s="1332"/>
      <c r="QI44" s="1332"/>
      <c r="QJ44" s="1332"/>
      <c r="QK44" s="1332"/>
      <c r="QL44" s="1332"/>
      <c r="QM44" s="1332"/>
      <c r="QN44" s="1332"/>
      <c r="QO44" s="1332"/>
      <c r="QP44" s="1332"/>
      <c r="QQ44" s="1332"/>
      <c r="QR44" s="1332"/>
      <c r="QS44" s="1332"/>
      <c r="QT44" s="1332"/>
      <c r="QU44" s="1332"/>
      <c r="QV44" s="1332"/>
      <c r="QW44" s="1332"/>
      <c r="QX44" s="1332"/>
      <c r="QY44" s="1332"/>
      <c r="QZ44" s="1332"/>
      <c r="RA44" s="1332"/>
      <c r="RB44" s="1332"/>
      <c r="RC44" s="1332"/>
      <c r="RD44" s="1332"/>
      <c r="RE44" s="1332"/>
      <c r="RF44" s="1332"/>
      <c r="RG44" s="1332"/>
      <c r="RH44" s="1332"/>
      <c r="RI44" s="1332"/>
      <c r="RJ44" s="1332"/>
      <c r="RK44" s="1332"/>
      <c r="RL44" s="1332"/>
      <c r="RM44" s="1332"/>
      <c r="RN44" s="1332"/>
      <c r="RO44" s="1332"/>
      <c r="RP44" s="1332"/>
      <c r="RQ44" s="1332"/>
      <c r="RR44" s="1332"/>
      <c r="RS44" s="1332"/>
      <c r="RT44" s="1332"/>
      <c r="RU44" s="1332"/>
      <c r="RV44" s="1332"/>
      <c r="RW44" s="1332"/>
      <c r="RX44" s="1332"/>
      <c r="RY44" s="1332"/>
      <c r="RZ44" s="1332"/>
      <c r="SA44" s="1332"/>
      <c r="SB44" s="1332"/>
      <c r="SC44" s="1332"/>
      <c r="SD44" s="1332"/>
      <c r="SE44" s="1332"/>
      <c r="SF44" s="1332"/>
      <c r="SG44" s="1332"/>
      <c r="SH44" s="1332"/>
      <c r="SI44" s="1332"/>
      <c r="SJ44" s="1332"/>
      <c r="SK44" s="1332"/>
      <c r="SL44" s="1332"/>
      <c r="SM44" s="1332"/>
      <c r="SN44" s="1332"/>
      <c r="SO44" s="1332"/>
      <c r="SP44" s="1332"/>
      <c r="SQ44" s="1332"/>
      <c r="SR44" s="1332"/>
      <c r="SS44" s="1332"/>
      <c r="ST44" s="1332"/>
      <c r="SU44" s="1332"/>
      <c r="SV44" s="1332"/>
      <c r="SW44" s="1332"/>
      <c r="SX44" s="1332"/>
      <c r="SY44" s="1332"/>
      <c r="SZ44" s="1332"/>
      <c r="TA44" s="1332"/>
      <c r="TB44" s="1332"/>
      <c r="TC44" s="1332"/>
      <c r="TD44" s="1332"/>
      <c r="TE44" s="1332"/>
      <c r="TF44" s="1332"/>
      <c r="TG44" s="1332"/>
      <c r="TH44" s="1332"/>
      <c r="TI44" s="1332"/>
      <c r="TJ44" s="1332"/>
      <c r="TK44" s="1332"/>
      <c r="TL44" s="1332"/>
      <c r="TM44" s="1332"/>
      <c r="TN44" s="1332"/>
      <c r="TO44" s="1332"/>
      <c r="TP44" s="1332"/>
      <c r="TQ44" s="1332"/>
      <c r="TR44" s="1332"/>
      <c r="TS44" s="1332"/>
      <c r="TT44" s="1332"/>
      <c r="TU44" s="1332"/>
      <c r="TV44" s="1332"/>
      <c r="TW44" s="1332"/>
      <c r="TX44" s="1332"/>
      <c r="TY44" s="1332"/>
      <c r="TZ44" s="1332"/>
      <c r="UA44" s="1332"/>
      <c r="UB44" s="1332"/>
      <c r="UC44" s="1332"/>
      <c r="UD44" s="1332"/>
      <c r="UE44" s="1332"/>
      <c r="UF44" s="1332"/>
      <c r="UG44" s="1332"/>
      <c r="UH44" s="1332"/>
      <c r="UI44" s="1332"/>
      <c r="UJ44" s="1332"/>
      <c r="UK44" s="1332"/>
      <c r="UL44" s="1332"/>
      <c r="UM44" s="1332"/>
      <c r="UN44" s="1332"/>
      <c r="UO44" s="1332"/>
      <c r="UP44" s="1332"/>
      <c r="UQ44" s="1332"/>
      <c r="UR44" s="1332"/>
      <c r="US44" s="1332"/>
      <c r="UT44" s="1332"/>
      <c r="UU44" s="1332"/>
      <c r="UV44" s="1332"/>
      <c r="UW44" s="1332"/>
      <c r="UX44" s="1332"/>
      <c r="UY44" s="1332"/>
      <c r="UZ44" s="1332"/>
      <c r="VA44" s="1332"/>
      <c r="VB44" s="1332"/>
      <c r="VC44" s="1332"/>
      <c r="VD44" s="1332"/>
      <c r="VE44" s="1332"/>
      <c r="VF44" s="1332"/>
      <c r="VG44" s="1332"/>
      <c r="VH44" s="1332"/>
      <c r="VI44" s="1332"/>
      <c r="VJ44" s="1332"/>
      <c r="VK44" s="1332"/>
      <c r="VL44" s="1332"/>
      <c r="VM44" s="1332"/>
      <c r="VN44" s="1332"/>
      <c r="VO44" s="1332"/>
      <c r="VP44" s="1332"/>
      <c r="VQ44" s="1332"/>
      <c r="VR44" s="1332"/>
      <c r="VS44" s="1332"/>
      <c r="VT44" s="1332"/>
      <c r="VU44" s="1332"/>
      <c r="VV44" s="1332"/>
      <c r="VW44" s="1332"/>
      <c r="VX44" s="1332"/>
      <c r="VY44" s="1332"/>
      <c r="VZ44" s="1332"/>
      <c r="WA44" s="1332"/>
      <c r="WB44" s="1332"/>
      <c r="WC44" s="1332"/>
      <c r="WD44" s="1332"/>
      <c r="WE44" s="1332"/>
      <c r="WF44" s="1332"/>
      <c r="WG44" s="1332"/>
      <c r="WH44" s="1332"/>
      <c r="WI44" s="1332"/>
      <c r="WJ44" s="1332"/>
      <c r="WK44" s="1332"/>
      <c r="WL44" s="1332"/>
      <c r="WM44" s="1332"/>
      <c r="WN44" s="1332"/>
      <c r="WO44" s="1332"/>
      <c r="WP44" s="1332"/>
      <c r="WQ44" s="1332"/>
      <c r="WR44" s="1332"/>
      <c r="WS44" s="1332"/>
      <c r="WT44" s="1332"/>
      <c r="WU44" s="1332"/>
      <c r="WV44" s="1332"/>
      <c r="WW44" s="1332"/>
      <c r="WX44" s="1332"/>
      <c r="WY44" s="1332"/>
      <c r="WZ44" s="1332"/>
      <c r="XA44" s="1332"/>
      <c r="XB44" s="1332"/>
      <c r="XC44" s="1332"/>
      <c r="XD44" s="1332"/>
      <c r="XE44" s="1332"/>
      <c r="XF44" s="1332"/>
      <c r="XG44" s="1332"/>
      <c r="XH44" s="1332"/>
      <c r="XI44" s="1332"/>
      <c r="XJ44" s="1332"/>
      <c r="XK44" s="1332"/>
      <c r="XL44" s="1332"/>
      <c r="XM44" s="1332"/>
      <c r="XN44" s="1332"/>
      <c r="XO44" s="1332"/>
      <c r="XP44" s="1332"/>
      <c r="XQ44" s="1332"/>
      <c r="XR44" s="1332"/>
      <c r="XS44" s="1332"/>
      <c r="XT44" s="1332"/>
      <c r="XU44" s="1332"/>
      <c r="XV44" s="1332"/>
      <c r="XW44" s="1332"/>
      <c r="XX44" s="1332"/>
      <c r="XY44" s="1332"/>
      <c r="XZ44" s="1332"/>
      <c r="YA44" s="1332"/>
      <c r="YB44" s="1332"/>
      <c r="YC44" s="1332"/>
      <c r="YD44" s="1332"/>
      <c r="YE44" s="1332"/>
      <c r="YF44" s="1332"/>
      <c r="YG44" s="1332"/>
      <c r="YH44" s="1332"/>
      <c r="YI44" s="1332"/>
      <c r="YJ44" s="1332"/>
      <c r="YK44" s="1332"/>
      <c r="YL44" s="1332"/>
      <c r="YM44" s="1332"/>
      <c r="YN44" s="1332"/>
      <c r="YO44" s="1332"/>
      <c r="YP44" s="1332"/>
      <c r="YQ44" s="1332"/>
      <c r="YR44" s="1332"/>
      <c r="YS44" s="1332"/>
      <c r="YT44" s="1332"/>
      <c r="YU44" s="1332"/>
      <c r="YV44" s="1332"/>
      <c r="YW44" s="1332"/>
      <c r="YX44" s="1332"/>
      <c r="YY44" s="1332"/>
      <c r="YZ44" s="1332"/>
      <c r="ZA44" s="1332"/>
      <c r="ZB44" s="1332"/>
      <c r="ZC44" s="1332"/>
      <c r="ZD44" s="1332"/>
      <c r="ZE44" s="1332"/>
      <c r="ZF44" s="1332"/>
      <c r="ZG44" s="1332"/>
      <c r="ZH44" s="1332"/>
      <c r="ZI44" s="1332"/>
      <c r="ZJ44" s="1332"/>
      <c r="ZK44" s="1332"/>
      <c r="ZL44" s="1332"/>
      <c r="ZM44" s="1332"/>
      <c r="ZN44" s="1332"/>
      <c r="ZO44" s="1332"/>
      <c r="ZP44" s="1332"/>
      <c r="ZQ44" s="1332"/>
      <c r="ZR44" s="1332"/>
      <c r="ZS44" s="1332"/>
      <c r="ZT44" s="1332"/>
      <c r="ZU44" s="1332"/>
      <c r="ZV44" s="1332"/>
      <c r="ZW44" s="1332"/>
      <c r="ZX44" s="1332"/>
      <c r="ZY44" s="645"/>
    </row>
    <row r="45" spans="1:701" s="643" customFormat="1">
      <c r="A45" s="645"/>
      <c r="B45" s="635" t="s">
        <v>56</v>
      </c>
      <c r="C45" s="1186" t="s">
        <v>436</v>
      </c>
      <c r="D45" s="1187">
        <v>20</v>
      </c>
      <c r="E45" s="604">
        <f t="shared" si="15"/>
        <v>2.1618336265228617</v>
      </c>
      <c r="F45" s="1181" t="s">
        <v>0</v>
      </c>
      <c r="G45" s="1188">
        <v>120</v>
      </c>
      <c r="H45" s="1193">
        <v>1082</v>
      </c>
      <c r="I45" s="1189">
        <v>500</v>
      </c>
      <c r="J45" s="1190">
        <v>500</v>
      </c>
      <c r="K45" s="1176">
        <f t="shared" si="1"/>
        <v>0</v>
      </c>
      <c r="L45" s="640">
        <f t="shared" si="6"/>
        <v>129840</v>
      </c>
      <c r="M45" s="639">
        <v>25212</v>
      </c>
      <c r="N45" s="639">
        <f t="shared" si="7"/>
        <v>60000</v>
      </c>
      <c r="O45" s="639">
        <f t="shared" si="8"/>
        <v>0</v>
      </c>
      <c r="P45" s="639">
        <f t="shared" si="9"/>
        <v>60000</v>
      </c>
      <c r="Q45" s="639"/>
      <c r="R45" s="639">
        <f t="shared" si="2"/>
        <v>85212</v>
      </c>
      <c r="S45" s="1191"/>
      <c r="T45" s="639">
        <f t="shared" si="10"/>
        <v>78827.012025901946</v>
      </c>
      <c r="U45" s="639">
        <f t="shared" si="3"/>
        <v>0</v>
      </c>
      <c r="V45" s="641">
        <f>IF(L45=0,0,(HLOOKUP(F45,'2012-2013 CE W T&amp;D &amp; ConsCredit'!$C$6:$P$36,D45+1,FALSE)))</f>
        <v>2.0523647707496258</v>
      </c>
      <c r="W45" s="641">
        <f t="shared" si="16"/>
        <v>266479.04183413141</v>
      </c>
      <c r="X45" s="642">
        <f t="shared" si="11"/>
        <v>3.3805549009845568</v>
      </c>
      <c r="Z45" s="1371">
        <f t="shared" si="4"/>
        <v>85212</v>
      </c>
      <c r="AA45" s="1371">
        <f t="shared" si="5"/>
        <v>78827.012025901946</v>
      </c>
      <c r="AB45" s="1371">
        <f>IF(L45=0,0,(HLOOKUP(F45,'2012-2013 CE W T&amp;D No ConsCredi'!$C$6:$P$36,D45+1,FALSE)))</f>
        <v>1.8657861552269326</v>
      </c>
      <c r="AC45" s="1371">
        <f t="shared" si="17"/>
        <v>242253.67439466494</v>
      </c>
      <c r="AD45" s="642">
        <f t="shared" si="12"/>
        <v>3.0732317281677792</v>
      </c>
      <c r="AE45" s="1332"/>
      <c r="AF45" s="1332"/>
      <c r="AG45" s="1332"/>
      <c r="AH45" s="1332"/>
      <c r="AI45" s="1332"/>
      <c r="AJ45" s="1332"/>
      <c r="AK45" s="1332"/>
      <c r="AL45" s="1332"/>
      <c r="AM45" s="1332"/>
      <c r="AN45" s="1332"/>
      <c r="AO45" s="1332"/>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c r="BJ45" s="1332"/>
      <c r="BK45" s="1332"/>
      <c r="BL45" s="1332"/>
      <c r="BM45" s="1332"/>
      <c r="BN45" s="1332"/>
      <c r="BO45" s="1332"/>
      <c r="BP45" s="1332"/>
      <c r="BQ45" s="1332"/>
      <c r="BR45" s="1332"/>
      <c r="BS45" s="1332"/>
      <c r="BT45" s="1332"/>
      <c r="BU45" s="1332"/>
      <c r="BV45" s="1332"/>
      <c r="BW45" s="1332"/>
      <c r="BX45" s="1332"/>
      <c r="BY45" s="1332"/>
      <c r="BZ45" s="1332"/>
      <c r="CA45" s="1332"/>
      <c r="CB45" s="1332"/>
      <c r="CC45" s="1332"/>
      <c r="CD45" s="1332"/>
      <c r="CE45" s="1332"/>
      <c r="CF45" s="1332"/>
      <c r="CG45" s="1332"/>
      <c r="CH45" s="1332"/>
      <c r="CI45" s="1332"/>
      <c r="CJ45" s="1332"/>
      <c r="CK45" s="1332"/>
      <c r="CL45" s="1332"/>
      <c r="CM45" s="1332"/>
      <c r="CN45" s="1332"/>
      <c r="CO45" s="1332"/>
      <c r="CP45" s="1332"/>
      <c r="CQ45" s="1332"/>
      <c r="CR45" s="1332"/>
      <c r="CS45" s="1332"/>
      <c r="CT45" s="1332"/>
      <c r="CU45" s="1332"/>
      <c r="CV45" s="1332"/>
      <c r="CW45" s="1332"/>
      <c r="CX45" s="1332"/>
      <c r="CY45" s="1332"/>
      <c r="CZ45" s="1332"/>
      <c r="DA45" s="1332"/>
      <c r="DB45" s="1332"/>
      <c r="DC45" s="1332"/>
      <c r="DD45" s="1332"/>
      <c r="DE45" s="1332"/>
      <c r="DF45" s="1332"/>
      <c r="DG45" s="1332"/>
      <c r="DH45" s="1332"/>
      <c r="DI45" s="1332"/>
      <c r="DJ45" s="1332"/>
      <c r="DK45" s="1332"/>
      <c r="DL45" s="1332"/>
      <c r="DM45" s="1332"/>
      <c r="DN45" s="1332"/>
      <c r="DO45" s="1332"/>
      <c r="DP45" s="1332"/>
      <c r="DQ45" s="1332"/>
      <c r="DR45" s="1332"/>
      <c r="DS45" s="1332"/>
      <c r="DT45" s="1332"/>
      <c r="DU45" s="1332"/>
      <c r="DV45" s="1332"/>
      <c r="DW45" s="1332"/>
      <c r="DX45" s="1332"/>
      <c r="DY45" s="1332"/>
      <c r="DZ45" s="1332"/>
      <c r="EA45" s="1332"/>
      <c r="EB45" s="1332"/>
      <c r="EC45" s="1332"/>
      <c r="ED45" s="1332"/>
      <c r="EE45" s="1332"/>
      <c r="EF45" s="1332"/>
      <c r="EG45" s="1332"/>
      <c r="EH45" s="1332"/>
      <c r="EI45" s="1332"/>
      <c r="EJ45" s="1332"/>
      <c r="EK45" s="1332"/>
      <c r="EL45" s="1332"/>
      <c r="EM45" s="1332"/>
      <c r="EN45" s="1332"/>
      <c r="EO45" s="1332"/>
      <c r="EP45" s="1332"/>
      <c r="EQ45" s="1332"/>
      <c r="ER45" s="1332"/>
      <c r="ES45" s="1332"/>
      <c r="ET45" s="1332"/>
      <c r="EU45" s="1332"/>
      <c r="EV45" s="1332"/>
      <c r="EW45" s="1332"/>
      <c r="EX45" s="1332"/>
      <c r="EY45" s="1332"/>
      <c r="EZ45" s="1332"/>
      <c r="FA45" s="1332"/>
      <c r="FB45" s="1332"/>
      <c r="FC45" s="1332"/>
      <c r="FD45" s="1332"/>
      <c r="FE45" s="1332"/>
      <c r="FF45" s="1332"/>
      <c r="FG45" s="1332"/>
      <c r="FH45" s="1332"/>
      <c r="FI45" s="1332"/>
      <c r="FJ45" s="1332"/>
      <c r="FK45" s="1332"/>
      <c r="FL45" s="1332"/>
      <c r="FM45" s="1332"/>
      <c r="FN45" s="1332"/>
      <c r="FO45" s="1332"/>
      <c r="FP45" s="1332"/>
      <c r="FQ45" s="1332"/>
      <c r="FR45" s="1332"/>
      <c r="FS45" s="1332"/>
      <c r="FT45" s="1332"/>
      <c r="FU45" s="1332"/>
      <c r="FV45" s="1332"/>
      <c r="FW45" s="1332"/>
      <c r="FX45" s="1332"/>
      <c r="FY45" s="1332"/>
      <c r="FZ45" s="1332"/>
      <c r="GA45" s="1332"/>
      <c r="GB45" s="1332"/>
      <c r="GC45" s="1332"/>
      <c r="GD45" s="1332"/>
      <c r="GE45" s="1332"/>
      <c r="GF45" s="1332"/>
      <c r="GG45" s="1332"/>
      <c r="GH45" s="1332"/>
      <c r="GI45" s="1332"/>
      <c r="GJ45" s="1332"/>
      <c r="GK45" s="1332"/>
      <c r="GL45" s="1332"/>
      <c r="GM45" s="1332"/>
      <c r="GN45" s="1332"/>
      <c r="GO45" s="1332"/>
      <c r="GP45" s="1332"/>
      <c r="GQ45" s="1332"/>
      <c r="GR45" s="1332"/>
      <c r="GS45" s="1332"/>
      <c r="GT45" s="1332"/>
      <c r="GU45" s="1332"/>
      <c r="GV45" s="1332"/>
      <c r="GW45" s="1332"/>
      <c r="GX45" s="1332"/>
      <c r="GY45" s="1332"/>
      <c r="GZ45" s="1332"/>
      <c r="HA45" s="1332"/>
      <c r="HB45" s="1332"/>
      <c r="HC45" s="1332"/>
      <c r="HD45" s="1332"/>
      <c r="HE45" s="1332"/>
      <c r="HF45" s="1332"/>
      <c r="HG45" s="1332"/>
      <c r="HH45" s="1332"/>
      <c r="HI45" s="1332"/>
      <c r="HJ45" s="1332"/>
      <c r="HK45" s="1332"/>
      <c r="HL45" s="1332"/>
      <c r="HM45" s="1332"/>
      <c r="HN45" s="1332"/>
      <c r="HO45" s="1332"/>
      <c r="HP45" s="1332"/>
      <c r="HQ45" s="1332"/>
      <c r="HR45" s="1332"/>
      <c r="HS45" s="1332"/>
      <c r="HT45" s="1332"/>
      <c r="HU45" s="1332"/>
      <c r="HV45" s="1332"/>
      <c r="HW45" s="1332"/>
      <c r="HX45" s="1332"/>
      <c r="HY45" s="1332"/>
      <c r="HZ45" s="1332"/>
      <c r="IA45" s="1332"/>
      <c r="IB45" s="1332"/>
      <c r="IC45" s="1332"/>
      <c r="ID45" s="1332"/>
      <c r="IE45" s="1332"/>
      <c r="IF45" s="1332"/>
      <c r="IG45" s="1332"/>
      <c r="IH45" s="1332"/>
      <c r="II45" s="1332"/>
      <c r="IJ45" s="1332"/>
      <c r="IK45" s="1332"/>
      <c r="IL45" s="1332"/>
      <c r="IM45" s="1332"/>
      <c r="IN45" s="1332"/>
      <c r="IO45" s="1332"/>
      <c r="IP45" s="1332"/>
      <c r="IQ45" s="1332"/>
      <c r="IR45" s="1332"/>
      <c r="IS45" s="1332"/>
      <c r="IT45" s="1332"/>
      <c r="IU45" s="1332"/>
      <c r="IV45" s="1332"/>
      <c r="IW45" s="1332"/>
      <c r="IX45" s="1332"/>
      <c r="IY45" s="1332"/>
      <c r="IZ45" s="1332"/>
      <c r="JA45" s="1332"/>
      <c r="JB45" s="1332"/>
      <c r="JC45" s="1332"/>
      <c r="JD45" s="1332"/>
      <c r="JE45" s="1332"/>
      <c r="JF45" s="1332"/>
      <c r="JG45" s="1332"/>
      <c r="JH45" s="1332"/>
      <c r="JI45" s="1332"/>
      <c r="JJ45" s="1332"/>
      <c r="JK45" s="1332"/>
      <c r="JL45" s="1332"/>
      <c r="JM45" s="1332"/>
      <c r="JN45" s="1332"/>
      <c r="JO45" s="1332"/>
      <c r="JP45" s="1332"/>
      <c r="JQ45" s="1332"/>
      <c r="JR45" s="1332"/>
      <c r="JS45" s="1332"/>
      <c r="JT45" s="1332"/>
      <c r="JU45" s="1332"/>
      <c r="JV45" s="1332"/>
      <c r="JW45" s="1332"/>
      <c r="JX45" s="1332"/>
      <c r="JY45" s="1332"/>
      <c r="JZ45" s="1332"/>
      <c r="KA45" s="1332"/>
      <c r="KB45" s="1332"/>
      <c r="KC45" s="1332"/>
      <c r="KD45" s="1332"/>
      <c r="KE45" s="1332"/>
      <c r="KF45" s="1332"/>
      <c r="KG45" s="1332"/>
      <c r="KH45" s="1332"/>
      <c r="KI45" s="1332"/>
      <c r="KJ45" s="1332"/>
      <c r="KK45" s="1332"/>
      <c r="KL45" s="1332"/>
      <c r="KM45" s="1332"/>
      <c r="KN45" s="1332"/>
      <c r="KO45" s="1332"/>
      <c r="KP45" s="1332"/>
      <c r="KQ45" s="1332"/>
      <c r="KR45" s="1332"/>
      <c r="KS45" s="1332"/>
      <c r="KT45" s="1332"/>
      <c r="KU45" s="1332"/>
      <c r="KV45" s="1332"/>
      <c r="KW45" s="1332"/>
      <c r="KX45" s="1332"/>
      <c r="KY45" s="1332"/>
      <c r="KZ45" s="1332"/>
      <c r="LA45" s="1332"/>
      <c r="LB45" s="1332"/>
      <c r="LC45" s="1332"/>
      <c r="LD45" s="1332"/>
      <c r="LE45" s="1332"/>
      <c r="LF45" s="1332"/>
      <c r="LG45" s="1332"/>
      <c r="LH45" s="1332"/>
      <c r="LI45" s="1332"/>
      <c r="LJ45" s="1332"/>
      <c r="LK45" s="1332"/>
      <c r="LL45" s="1332"/>
      <c r="LM45" s="1332"/>
      <c r="LN45" s="1332"/>
      <c r="LO45" s="1332"/>
      <c r="LP45" s="1332"/>
      <c r="LQ45" s="1332"/>
      <c r="LR45" s="1332"/>
      <c r="LS45" s="1332"/>
      <c r="LT45" s="1332"/>
      <c r="LU45" s="1332"/>
      <c r="LV45" s="1332"/>
      <c r="LW45" s="1332"/>
      <c r="LX45" s="1332"/>
      <c r="LY45" s="1332"/>
      <c r="LZ45" s="1332"/>
      <c r="MA45" s="1332"/>
      <c r="MB45" s="1332"/>
      <c r="MC45" s="1332"/>
      <c r="MD45" s="1332"/>
      <c r="ME45" s="1332"/>
      <c r="MF45" s="1332"/>
      <c r="MG45" s="1332"/>
      <c r="MH45" s="1332"/>
      <c r="MI45" s="1332"/>
      <c r="MJ45" s="1332"/>
      <c r="MK45" s="1332"/>
      <c r="ML45" s="1332"/>
      <c r="MM45" s="1332"/>
      <c r="MN45" s="1332"/>
      <c r="MO45" s="1332"/>
      <c r="MP45" s="1332"/>
      <c r="MQ45" s="1332"/>
      <c r="MR45" s="1332"/>
      <c r="MS45" s="1332"/>
      <c r="MT45" s="1332"/>
      <c r="MU45" s="1332"/>
      <c r="MV45" s="1332"/>
      <c r="MW45" s="1332"/>
      <c r="MX45" s="1332"/>
      <c r="MY45" s="1332"/>
      <c r="MZ45" s="1332"/>
      <c r="NA45" s="1332"/>
      <c r="NB45" s="1332"/>
      <c r="NC45" s="1332"/>
      <c r="ND45" s="1332"/>
      <c r="NE45" s="1332"/>
      <c r="NF45" s="1332"/>
      <c r="NG45" s="1332"/>
      <c r="NH45" s="1332"/>
      <c r="NI45" s="1332"/>
      <c r="NJ45" s="1332"/>
      <c r="NK45" s="1332"/>
      <c r="NL45" s="1332"/>
      <c r="NM45" s="1332"/>
      <c r="NN45" s="1332"/>
      <c r="NO45" s="1332"/>
      <c r="NP45" s="1332"/>
      <c r="NQ45" s="1332"/>
      <c r="NR45" s="1332"/>
      <c r="NS45" s="1332"/>
      <c r="NT45" s="1332"/>
      <c r="NU45" s="1332"/>
      <c r="NV45" s="1332"/>
      <c r="NW45" s="1332"/>
      <c r="NX45" s="1332"/>
      <c r="NY45" s="1332"/>
      <c r="NZ45" s="1332"/>
      <c r="OA45" s="1332"/>
      <c r="OB45" s="1332"/>
      <c r="OC45" s="1332"/>
      <c r="OD45" s="1332"/>
      <c r="OE45" s="1332"/>
      <c r="OF45" s="1332"/>
      <c r="OG45" s="1332"/>
      <c r="OH45" s="1332"/>
      <c r="OI45" s="1332"/>
      <c r="OJ45" s="1332"/>
      <c r="OK45" s="1332"/>
      <c r="OL45" s="1332"/>
      <c r="OM45" s="1332"/>
      <c r="ON45" s="1332"/>
      <c r="OO45" s="1332"/>
      <c r="OP45" s="1332"/>
      <c r="OQ45" s="1332"/>
      <c r="OR45" s="1332"/>
      <c r="OS45" s="1332"/>
      <c r="OT45" s="1332"/>
      <c r="OU45" s="1332"/>
      <c r="OV45" s="1332"/>
      <c r="OW45" s="1332"/>
      <c r="OX45" s="1332"/>
      <c r="OY45" s="1332"/>
      <c r="OZ45" s="1332"/>
      <c r="PA45" s="1332"/>
      <c r="PB45" s="1332"/>
      <c r="PC45" s="1332"/>
      <c r="PD45" s="1332"/>
      <c r="PE45" s="1332"/>
      <c r="PF45" s="1332"/>
      <c r="PG45" s="1332"/>
      <c r="PH45" s="1332"/>
      <c r="PI45" s="1332"/>
      <c r="PJ45" s="1332"/>
      <c r="PK45" s="1332"/>
      <c r="PL45" s="1332"/>
      <c r="PM45" s="1332"/>
      <c r="PN45" s="1332"/>
      <c r="PO45" s="1332"/>
      <c r="PP45" s="1332"/>
      <c r="PQ45" s="1332"/>
      <c r="PR45" s="1332"/>
      <c r="PS45" s="1332"/>
      <c r="PT45" s="1332"/>
      <c r="PU45" s="1332"/>
      <c r="PV45" s="1332"/>
      <c r="PW45" s="1332"/>
      <c r="PX45" s="1332"/>
      <c r="PY45" s="1332"/>
      <c r="PZ45" s="1332"/>
      <c r="QA45" s="1332"/>
      <c r="QB45" s="1332"/>
      <c r="QC45" s="1332"/>
      <c r="QD45" s="1332"/>
      <c r="QE45" s="1332"/>
      <c r="QF45" s="1332"/>
      <c r="QG45" s="1332"/>
      <c r="QH45" s="1332"/>
      <c r="QI45" s="1332"/>
      <c r="QJ45" s="1332"/>
      <c r="QK45" s="1332"/>
      <c r="QL45" s="1332"/>
      <c r="QM45" s="1332"/>
      <c r="QN45" s="1332"/>
      <c r="QO45" s="1332"/>
      <c r="QP45" s="1332"/>
      <c r="QQ45" s="1332"/>
      <c r="QR45" s="1332"/>
      <c r="QS45" s="1332"/>
      <c r="QT45" s="1332"/>
      <c r="QU45" s="1332"/>
      <c r="QV45" s="1332"/>
      <c r="QW45" s="1332"/>
      <c r="QX45" s="1332"/>
      <c r="QY45" s="1332"/>
      <c r="QZ45" s="1332"/>
      <c r="RA45" s="1332"/>
      <c r="RB45" s="1332"/>
      <c r="RC45" s="1332"/>
      <c r="RD45" s="1332"/>
      <c r="RE45" s="1332"/>
      <c r="RF45" s="1332"/>
      <c r="RG45" s="1332"/>
      <c r="RH45" s="1332"/>
      <c r="RI45" s="1332"/>
      <c r="RJ45" s="1332"/>
      <c r="RK45" s="1332"/>
      <c r="RL45" s="1332"/>
      <c r="RM45" s="1332"/>
      <c r="RN45" s="1332"/>
      <c r="RO45" s="1332"/>
      <c r="RP45" s="1332"/>
      <c r="RQ45" s="1332"/>
      <c r="RR45" s="1332"/>
      <c r="RS45" s="1332"/>
      <c r="RT45" s="1332"/>
      <c r="RU45" s="1332"/>
      <c r="RV45" s="1332"/>
      <c r="RW45" s="1332"/>
      <c r="RX45" s="1332"/>
      <c r="RY45" s="1332"/>
      <c r="RZ45" s="1332"/>
      <c r="SA45" s="1332"/>
      <c r="SB45" s="1332"/>
      <c r="SC45" s="1332"/>
      <c r="SD45" s="1332"/>
      <c r="SE45" s="1332"/>
      <c r="SF45" s="1332"/>
      <c r="SG45" s="1332"/>
      <c r="SH45" s="1332"/>
      <c r="SI45" s="1332"/>
      <c r="SJ45" s="1332"/>
      <c r="SK45" s="1332"/>
      <c r="SL45" s="1332"/>
      <c r="SM45" s="1332"/>
      <c r="SN45" s="1332"/>
      <c r="SO45" s="1332"/>
      <c r="SP45" s="1332"/>
      <c r="SQ45" s="1332"/>
      <c r="SR45" s="1332"/>
      <c r="SS45" s="1332"/>
      <c r="ST45" s="1332"/>
      <c r="SU45" s="1332"/>
      <c r="SV45" s="1332"/>
      <c r="SW45" s="1332"/>
      <c r="SX45" s="1332"/>
      <c r="SY45" s="1332"/>
      <c r="SZ45" s="1332"/>
      <c r="TA45" s="1332"/>
      <c r="TB45" s="1332"/>
      <c r="TC45" s="1332"/>
      <c r="TD45" s="1332"/>
      <c r="TE45" s="1332"/>
      <c r="TF45" s="1332"/>
      <c r="TG45" s="1332"/>
      <c r="TH45" s="1332"/>
      <c r="TI45" s="1332"/>
      <c r="TJ45" s="1332"/>
      <c r="TK45" s="1332"/>
      <c r="TL45" s="1332"/>
      <c r="TM45" s="1332"/>
      <c r="TN45" s="1332"/>
      <c r="TO45" s="1332"/>
      <c r="TP45" s="1332"/>
      <c r="TQ45" s="1332"/>
      <c r="TR45" s="1332"/>
      <c r="TS45" s="1332"/>
      <c r="TT45" s="1332"/>
      <c r="TU45" s="1332"/>
      <c r="TV45" s="1332"/>
      <c r="TW45" s="1332"/>
      <c r="TX45" s="1332"/>
      <c r="TY45" s="1332"/>
      <c r="TZ45" s="1332"/>
      <c r="UA45" s="1332"/>
      <c r="UB45" s="1332"/>
      <c r="UC45" s="1332"/>
      <c r="UD45" s="1332"/>
      <c r="UE45" s="1332"/>
      <c r="UF45" s="1332"/>
      <c r="UG45" s="1332"/>
      <c r="UH45" s="1332"/>
      <c r="UI45" s="1332"/>
      <c r="UJ45" s="1332"/>
      <c r="UK45" s="1332"/>
      <c r="UL45" s="1332"/>
      <c r="UM45" s="1332"/>
      <c r="UN45" s="1332"/>
      <c r="UO45" s="1332"/>
      <c r="UP45" s="1332"/>
      <c r="UQ45" s="1332"/>
      <c r="UR45" s="1332"/>
      <c r="US45" s="1332"/>
      <c r="UT45" s="1332"/>
      <c r="UU45" s="1332"/>
      <c r="UV45" s="1332"/>
      <c r="UW45" s="1332"/>
      <c r="UX45" s="1332"/>
      <c r="UY45" s="1332"/>
      <c r="UZ45" s="1332"/>
      <c r="VA45" s="1332"/>
      <c r="VB45" s="1332"/>
      <c r="VC45" s="1332"/>
      <c r="VD45" s="1332"/>
      <c r="VE45" s="1332"/>
      <c r="VF45" s="1332"/>
      <c r="VG45" s="1332"/>
      <c r="VH45" s="1332"/>
      <c r="VI45" s="1332"/>
      <c r="VJ45" s="1332"/>
      <c r="VK45" s="1332"/>
      <c r="VL45" s="1332"/>
      <c r="VM45" s="1332"/>
      <c r="VN45" s="1332"/>
      <c r="VO45" s="1332"/>
      <c r="VP45" s="1332"/>
      <c r="VQ45" s="1332"/>
      <c r="VR45" s="1332"/>
      <c r="VS45" s="1332"/>
      <c r="VT45" s="1332"/>
      <c r="VU45" s="1332"/>
      <c r="VV45" s="1332"/>
      <c r="VW45" s="1332"/>
      <c r="VX45" s="1332"/>
      <c r="VY45" s="1332"/>
      <c r="VZ45" s="1332"/>
      <c r="WA45" s="1332"/>
      <c r="WB45" s="1332"/>
      <c r="WC45" s="1332"/>
      <c r="WD45" s="1332"/>
      <c r="WE45" s="1332"/>
      <c r="WF45" s="1332"/>
      <c r="WG45" s="1332"/>
      <c r="WH45" s="1332"/>
      <c r="WI45" s="1332"/>
      <c r="WJ45" s="1332"/>
      <c r="WK45" s="1332"/>
      <c r="WL45" s="1332"/>
      <c r="WM45" s="1332"/>
      <c r="WN45" s="1332"/>
      <c r="WO45" s="1332"/>
      <c r="WP45" s="1332"/>
      <c r="WQ45" s="1332"/>
      <c r="WR45" s="1332"/>
      <c r="WS45" s="1332"/>
      <c r="WT45" s="1332"/>
      <c r="WU45" s="1332"/>
      <c r="WV45" s="1332"/>
      <c r="WW45" s="1332"/>
      <c r="WX45" s="1332"/>
      <c r="WY45" s="1332"/>
      <c r="WZ45" s="1332"/>
      <c r="XA45" s="1332"/>
      <c r="XB45" s="1332"/>
      <c r="XC45" s="1332"/>
      <c r="XD45" s="1332"/>
      <c r="XE45" s="1332"/>
      <c r="XF45" s="1332"/>
      <c r="XG45" s="1332"/>
      <c r="XH45" s="1332"/>
      <c r="XI45" s="1332"/>
      <c r="XJ45" s="1332"/>
      <c r="XK45" s="1332"/>
      <c r="XL45" s="1332"/>
      <c r="XM45" s="1332"/>
      <c r="XN45" s="1332"/>
      <c r="XO45" s="1332"/>
      <c r="XP45" s="1332"/>
      <c r="XQ45" s="1332"/>
      <c r="XR45" s="1332"/>
      <c r="XS45" s="1332"/>
      <c r="XT45" s="1332"/>
      <c r="XU45" s="1332"/>
      <c r="XV45" s="1332"/>
      <c r="XW45" s="1332"/>
      <c r="XX45" s="1332"/>
      <c r="XY45" s="1332"/>
      <c r="XZ45" s="1332"/>
      <c r="YA45" s="1332"/>
      <c r="YB45" s="1332"/>
      <c r="YC45" s="1332"/>
      <c r="YD45" s="1332"/>
      <c r="YE45" s="1332"/>
      <c r="YF45" s="1332"/>
      <c r="YG45" s="1332"/>
      <c r="YH45" s="1332"/>
      <c r="YI45" s="1332"/>
      <c r="YJ45" s="1332"/>
      <c r="YK45" s="1332"/>
      <c r="YL45" s="1332"/>
      <c r="YM45" s="1332"/>
      <c r="YN45" s="1332"/>
      <c r="YO45" s="1332"/>
      <c r="YP45" s="1332"/>
      <c r="YQ45" s="1332"/>
      <c r="YR45" s="1332"/>
      <c r="YS45" s="1332"/>
      <c r="YT45" s="1332"/>
      <c r="YU45" s="1332"/>
      <c r="YV45" s="1332"/>
      <c r="YW45" s="1332"/>
      <c r="YX45" s="1332"/>
      <c r="YY45" s="1332"/>
      <c r="YZ45" s="1332"/>
      <c r="ZA45" s="1332"/>
      <c r="ZB45" s="1332"/>
      <c r="ZC45" s="1332"/>
      <c r="ZD45" s="1332"/>
      <c r="ZE45" s="1332"/>
      <c r="ZF45" s="1332"/>
      <c r="ZG45" s="1332"/>
      <c r="ZH45" s="1332"/>
      <c r="ZI45" s="1332"/>
      <c r="ZJ45" s="1332"/>
      <c r="ZK45" s="1332"/>
      <c r="ZL45" s="1332"/>
      <c r="ZM45" s="1332"/>
      <c r="ZN45" s="1332"/>
      <c r="ZO45" s="1332"/>
      <c r="ZP45" s="1332"/>
      <c r="ZQ45" s="1332"/>
      <c r="ZR45" s="1332"/>
      <c r="ZS45" s="1332"/>
      <c r="ZT45" s="1332"/>
      <c r="ZU45" s="1332"/>
      <c r="ZV45" s="1332"/>
      <c r="ZW45" s="1332"/>
      <c r="ZX45" s="1332"/>
      <c r="ZY45" s="645"/>
    </row>
    <row r="46" spans="1:701" s="643" customFormat="1">
      <c r="A46" s="645"/>
      <c r="B46" s="635" t="s">
        <v>56</v>
      </c>
      <c r="C46" s="1186" t="s">
        <v>437</v>
      </c>
      <c r="D46" s="1187">
        <v>20</v>
      </c>
      <c r="E46" s="604">
        <f t="shared" si="15"/>
        <v>0.74565278134781143</v>
      </c>
      <c r="F46" s="1181" t="s">
        <v>0</v>
      </c>
      <c r="G46" s="1188">
        <v>36</v>
      </c>
      <c r="H46" s="1193">
        <v>1244</v>
      </c>
      <c r="I46" s="1189">
        <v>500</v>
      </c>
      <c r="J46" s="1190">
        <v>500</v>
      </c>
      <c r="K46" s="1176">
        <f t="shared" si="1"/>
        <v>0</v>
      </c>
      <c r="L46" s="640">
        <f t="shared" si="6"/>
        <v>44784</v>
      </c>
      <c r="M46" s="639">
        <v>7563.6</v>
      </c>
      <c r="N46" s="639">
        <f t="shared" si="7"/>
        <v>18000</v>
      </c>
      <c r="O46" s="639">
        <f t="shared" si="8"/>
        <v>0</v>
      </c>
      <c r="P46" s="639">
        <f t="shared" si="9"/>
        <v>18000</v>
      </c>
      <c r="Q46" s="639"/>
      <c r="R46" s="639">
        <f t="shared" si="2"/>
        <v>25563.599999999999</v>
      </c>
      <c r="S46" s="1191"/>
      <c r="T46" s="639">
        <f t="shared" si="10"/>
        <v>23648.103607770583</v>
      </c>
      <c r="U46" s="639">
        <f t="shared" si="3"/>
        <v>0</v>
      </c>
      <c r="V46" s="641">
        <f>IF(L46=0,0,(HLOOKUP(F46,'2012-2013 CE W T&amp;D &amp; ConsCredit'!$C$6:$P$36,D46+1,FALSE)))</f>
        <v>2.0523647707496258</v>
      </c>
      <c r="W46" s="641">
        <f t="shared" si="16"/>
        <v>91913.103893251246</v>
      </c>
      <c r="X46" s="642">
        <f t="shared" si="11"/>
        <v>3.8867008288584</v>
      </c>
      <c r="Z46" s="1371">
        <f t="shared" si="4"/>
        <v>25563.599999999999</v>
      </c>
      <c r="AA46" s="1371">
        <f t="shared" si="5"/>
        <v>23648.103607770583</v>
      </c>
      <c r="AB46" s="1371">
        <f>IF(L46=0,0,(HLOOKUP(F46,'2012-2013 CE W T&amp;D No ConsCredi'!$C$6:$P$36,D46+1,FALSE)))</f>
        <v>1.8657861552269326</v>
      </c>
      <c r="AC46" s="1371">
        <f t="shared" si="17"/>
        <v>83557.367175682943</v>
      </c>
      <c r="AD46" s="642">
        <f t="shared" si="12"/>
        <v>3.5333643898712723</v>
      </c>
      <c r="AE46" s="1332"/>
      <c r="AF46" s="1332"/>
      <c r="AG46" s="1332"/>
      <c r="AH46" s="1332"/>
      <c r="AI46" s="1332"/>
      <c r="AJ46" s="1332"/>
      <c r="AK46" s="1332"/>
      <c r="AL46" s="1332"/>
      <c r="AM46" s="1332"/>
      <c r="AN46" s="1332"/>
      <c r="AO46" s="1332"/>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32"/>
      <c r="DH46" s="1332"/>
      <c r="DI46" s="1332"/>
      <c r="DJ46" s="1332"/>
      <c r="DK46" s="1332"/>
      <c r="DL46" s="1332"/>
      <c r="DM46" s="1332"/>
      <c r="DN46" s="1332"/>
      <c r="DO46" s="1332"/>
      <c r="DP46" s="1332"/>
      <c r="DQ46" s="1332"/>
      <c r="DR46" s="1332"/>
      <c r="DS46" s="1332"/>
      <c r="DT46" s="1332"/>
      <c r="DU46" s="1332"/>
      <c r="DV46" s="1332"/>
      <c r="DW46" s="1332"/>
      <c r="DX46" s="1332"/>
      <c r="DY46" s="1332"/>
      <c r="DZ46" s="1332"/>
      <c r="EA46" s="1332"/>
      <c r="EB46" s="1332"/>
      <c r="EC46" s="1332"/>
      <c r="ED46" s="1332"/>
      <c r="EE46" s="1332"/>
      <c r="EF46" s="1332"/>
      <c r="EG46" s="1332"/>
      <c r="EH46" s="1332"/>
      <c r="EI46" s="1332"/>
      <c r="EJ46" s="1332"/>
      <c r="EK46" s="1332"/>
      <c r="EL46" s="1332"/>
      <c r="EM46" s="1332"/>
      <c r="EN46" s="1332"/>
      <c r="EO46" s="1332"/>
      <c r="EP46" s="1332"/>
      <c r="EQ46" s="1332"/>
      <c r="ER46" s="1332"/>
      <c r="ES46" s="1332"/>
      <c r="ET46" s="1332"/>
      <c r="EU46" s="1332"/>
      <c r="EV46" s="1332"/>
      <c r="EW46" s="1332"/>
      <c r="EX46" s="1332"/>
      <c r="EY46" s="1332"/>
      <c r="EZ46" s="1332"/>
      <c r="FA46" s="1332"/>
      <c r="FB46" s="1332"/>
      <c r="FC46" s="1332"/>
      <c r="FD46" s="1332"/>
      <c r="FE46" s="1332"/>
      <c r="FF46" s="1332"/>
      <c r="FG46" s="1332"/>
      <c r="FH46" s="1332"/>
      <c r="FI46" s="1332"/>
      <c r="FJ46" s="1332"/>
      <c r="FK46" s="1332"/>
      <c r="FL46" s="1332"/>
      <c r="FM46" s="1332"/>
      <c r="FN46" s="1332"/>
      <c r="FO46" s="1332"/>
      <c r="FP46" s="1332"/>
      <c r="FQ46" s="1332"/>
      <c r="FR46" s="1332"/>
      <c r="FS46" s="1332"/>
      <c r="FT46" s="1332"/>
      <c r="FU46" s="1332"/>
      <c r="FV46" s="1332"/>
      <c r="FW46" s="1332"/>
      <c r="FX46" s="1332"/>
      <c r="FY46" s="1332"/>
      <c r="FZ46" s="1332"/>
      <c r="GA46" s="1332"/>
      <c r="GB46" s="1332"/>
      <c r="GC46" s="1332"/>
      <c r="GD46" s="1332"/>
      <c r="GE46" s="1332"/>
      <c r="GF46" s="1332"/>
      <c r="GG46" s="1332"/>
      <c r="GH46" s="1332"/>
      <c r="GI46" s="1332"/>
      <c r="GJ46" s="1332"/>
      <c r="GK46" s="1332"/>
      <c r="GL46" s="1332"/>
      <c r="GM46" s="1332"/>
      <c r="GN46" s="1332"/>
      <c r="GO46" s="1332"/>
      <c r="GP46" s="1332"/>
      <c r="GQ46" s="1332"/>
      <c r="GR46" s="1332"/>
      <c r="GS46" s="1332"/>
      <c r="GT46" s="1332"/>
      <c r="GU46" s="1332"/>
      <c r="GV46" s="1332"/>
      <c r="GW46" s="1332"/>
      <c r="GX46" s="1332"/>
      <c r="GY46" s="1332"/>
      <c r="GZ46" s="1332"/>
      <c r="HA46" s="1332"/>
      <c r="HB46" s="1332"/>
      <c r="HC46" s="1332"/>
      <c r="HD46" s="1332"/>
      <c r="HE46" s="1332"/>
      <c r="HF46" s="1332"/>
      <c r="HG46" s="1332"/>
      <c r="HH46" s="1332"/>
      <c r="HI46" s="1332"/>
      <c r="HJ46" s="1332"/>
      <c r="HK46" s="1332"/>
      <c r="HL46" s="1332"/>
      <c r="HM46" s="1332"/>
      <c r="HN46" s="1332"/>
      <c r="HO46" s="1332"/>
      <c r="HP46" s="1332"/>
      <c r="HQ46" s="1332"/>
      <c r="HR46" s="1332"/>
      <c r="HS46" s="1332"/>
      <c r="HT46" s="1332"/>
      <c r="HU46" s="1332"/>
      <c r="HV46" s="1332"/>
      <c r="HW46" s="1332"/>
      <c r="HX46" s="1332"/>
      <c r="HY46" s="1332"/>
      <c r="HZ46" s="1332"/>
      <c r="IA46" s="1332"/>
      <c r="IB46" s="1332"/>
      <c r="IC46" s="1332"/>
      <c r="ID46" s="1332"/>
      <c r="IE46" s="1332"/>
      <c r="IF46" s="1332"/>
      <c r="IG46" s="1332"/>
      <c r="IH46" s="1332"/>
      <c r="II46" s="1332"/>
      <c r="IJ46" s="1332"/>
      <c r="IK46" s="1332"/>
      <c r="IL46" s="1332"/>
      <c r="IM46" s="1332"/>
      <c r="IN46" s="1332"/>
      <c r="IO46" s="1332"/>
      <c r="IP46" s="1332"/>
      <c r="IQ46" s="1332"/>
      <c r="IR46" s="1332"/>
      <c r="IS46" s="1332"/>
      <c r="IT46" s="1332"/>
      <c r="IU46" s="1332"/>
      <c r="IV46" s="1332"/>
      <c r="IW46" s="1332"/>
      <c r="IX46" s="1332"/>
      <c r="IY46" s="1332"/>
      <c r="IZ46" s="1332"/>
      <c r="JA46" s="1332"/>
      <c r="JB46" s="1332"/>
      <c r="JC46" s="1332"/>
      <c r="JD46" s="1332"/>
      <c r="JE46" s="1332"/>
      <c r="JF46" s="1332"/>
      <c r="JG46" s="1332"/>
      <c r="JH46" s="1332"/>
      <c r="JI46" s="1332"/>
      <c r="JJ46" s="1332"/>
      <c r="JK46" s="1332"/>
      <c r="JL46" s="1332"/>
      <c r="JM46" s="1332"/>
      <c r="JN46" s="1332"/>
      <c r="JO46" s="1332"/>
      <c r="JP46" s="1332"/>
      <c r="JQ46" s="1332"/>
      <c r="JR46" s="1332"/>
      <c r="JS46" s="1332"/>
      <c r="JT46" s="1332"/>
      <c r="JU46" s="1332"/>
      <c r="JV46" s="1332"/>
      <c r="JW46" s="1332"/>
      <c r="JX46" s="1332"/>
      <c r="JY46" s="1332"/>
      <c r="JZ46" s="1332"/>
      <c r="KA46" s="1332"/>
      <c r="KB46" s="1332"/>
      <c r="KC46" s="1332"/>
      <c r="KD46" s="1332"/>
      <c r="KE46" s="1332"/>
      <c r="KF46" s="1332"/>
      <c r="KG46" s="1332"/>
      <c r="KH46" s="1332"/>
      <c r="KI46" s="1332"/>
      <c r="KJ46" s="1332"/>
      <c r="KK46" s="1332"/>
      <c r="KL46" s="1332"/>
      <c r="KM46" s="1332"/>
      <c r="KN46" s="1332"/>
      <c r="KO46" s="1332"/>
      <c r="KP46" s="1332"/>
      <c r="KQ46" s="1332"/>
      <c r="KR46" s="1332"/>
      <c r="KS46" s="1332"/>
      <c r="KT46" s="1332"/>
      <c r="KU46" s="1332"/>
      <c r="KV46" s="1332"/>
      <c r="KW46" s="1332"/>
      <c r="KX46" s="1332"/>
      <c r="KY46" s="1332"/>
      <c r="KZ46" s="1332"/>
      <c r="LA46" s="1332"/>
      <c r="LB46" s="1332"/>
      <c r="LC46" s="1332"/>
      <c r="LD46" s="1332"/>
      <c r="LE46" s="1332"/>
      <c r="LF46" s="1332"/>
      <c r="LG46" s="1332"/>
      <c r="LH46" s="1332"/>
      <c r="LI46" s="1332"/>
      <c r="LJ46" s="1332"/>
      <c r="LK46" s="1332"/>
      <c r="LL46" s="1332"/>
      <c r="LM46" s="1332"/>
      <c r="LN46" s="1332"/>
      <c r="LO46" s="1332"/>
      <c r="LP46" s="1332"/>
      <c r="LQ46" s="1332"/>
      <c r="LR46" s="1332"/>
      <c r="LS46" s="1332"/>
      <c r="LT46" s="1332"/>
      <c r="LU46" s="1332"/>
      <c r="LV46" s="1332"/>
      <c r="LW46" s="1332"/>
      <c r="LX46" s="1332"/>
      <c r="LY46" s="1332"/>
      <c r="LZ46" s="1332"/>
      <c r="MA46" s="1332"/>
      <c r="MB46" s="1332"/>
      <c r="MC46" s="1332"/>
      <c r="MD46" s="1332"/>
      <c r="ME46" s="1332"/>
      <c r="MF46" s="1332"/>
      <c r="MG46" s="1332"/>
      <c r="MH46" s="1332"/>
      <c r="MI46" s="1332"/>
      <c r="MJ46" s="1332"/>
      <c r="MK46" s="1332"/>
      <c r="ML46" s="1332"/>
      <c r="MM46" s="1332"/>
      <c r="MN46" s="1332"/>
      <c r="MO46" s="1332"/>
      <c r="MP46" s="1332"/>
      <c r="MQ46" s="1332"/>
      <c r="MR46" s="1332"/>
      <c r="MS46" s="1332"/>
      <c r="MT46" s="1332"/>
      <c r="MU46" s="1332"/>
      <c r="MV46" s="1332"/>
      <c r="MW46" s="1332"/>
      <c r="MX46" s="1332"/>
      <c r="MY46" s="1332"/>
      <c r="MZ46" s="1332"/>
      <c r="NA46" s="1332"/>
      <c r="NB46" s="1332"/>
      <c r="NC46" s="1332"/>
      <c r="ND46" s="1332"/>
      <c r="NE46" s="1332"/>
      <c r="NF46" s="1332"/>
      <c r="NG46" s="1332"/>
      <c r="NH46" s="1332"/>
      <c r="NI46" s="1332"/>
      <c r="NJ46" s="1332"/>
      <c r="NK46" s="1332"/>
      <c r="NL46" s="1332"/>
      <c r="NM46" s="1332"/>
      <c r="NN46" s="1332"/>
      <c r="NO46" s="1332"/>
      <c r="NP46" s="1332"/>
      <c r="NQ46" s="1332"/>
      <c r="NR46" s="1332"/>
      <c r="NS46" s="1332"/>
      <c r="NT46" s="1332"/>
      <c r="NU46" s="1332"/>
      <c r="NV46" s="1332"/>
      <c r="NW46" s="1332"/>
      <c r="NX46" s="1332"/>
      <c r="NY46" s="1332"/>
      <c r="NZ46" s="1332"/>
      <c r="OA46" s="1332"/>
      <c r="OB46" s="1332"/>
      <c r="OC46" s="1332"/>
      <c r="OD46" s="1332"/>
      <c r="OE46" s="1332"/>
      <c r="OF46" s="1332"/>
      <c r="OG46" s="1332"/>
      <c r="OH46" s="1332"/>
      <c r="OI46" s="1332"/>
      <c r="OJ46" s="1332"/>
      <c r="OK46" s="1332"/>
      <c r="OL46" s="1332"/>
      <c r="OM46" s="1332"/>
      <c r="ON46" s="1332"/>
      <c r="OO46" s="1332"/>
      <c r="OP46" s="1332"/>
      <c r="OQ46" s="1332"/>
      <c r="OR46" s="1332"/>
      <c r="OS46" s="1332"/>
      <c r="OT46" s="1332"/>
      <c r="OU46" s="1332"/>
      <c r="OV46" s="1332"/>
      <c r="OW46" s="1332"/>
      <c r="OX46" s="1332"/>
      <c r="OY46" s="1332"/>
      <c r="OZ46" s="1332"/>
      <c r="PA46" s="1332"/>
      <c r="PB46" s="1332"/>
      <c r="PC46" s="1332"/>
      <c r="PD46" s="1332"/>
      <c r="PE46" s="1332"/>
      <c r="PF46" s="1332"/>
      <c r="PG46" s="1332"/>
      <c r="PH46" s="1332"/>
      <c r="PI46" s="1332"/>
      <c r="PJ46" s="1332"/>
      <c r="PK46" s="1332"/>
      <c r="PL46" s="1332"/>
      <c r="PM46" s="1332"/>
      <c r="PN46" s="1332"/>
      <c r="PO46" s="1332"/>
      <c r="PP46" s="1332"/>
      <c r="PQ46" s="1332"/>
      <c r="PR46" s="1332"/>
      <c r="PS46" s="1332"/>
      <c r="PT46" s="1332"/>
      <c r="PU46" s="1332"/>
      <c r="PV46" s="1332"/>
      <c r="PW46" s="1332"/>
      <c r="PX46" s="1332"/>
      <c r="PY46" s="1332"/>
      <c r="PZ46" s="1332"/>
      <c r="QA46" s="1332"/>
      <c r="QB46" s="1332"/>
      <c r="QC46" s="1332"/>
      <c r="QD46" s="1332"/>
      <c r="QE46" s="1332"/>
      <c r="QF46" s="1332"/>
      <c r="QG46" s="1332"/>
      <c r="QH46" s="1332"/>
      <c r="QI46" s="1332"/>
      <c r="QJ46" s="1332"/>
      <c r="QK46" s="1332"/>
      <c r="QL46" s="1332"/>
      <c r="QM46" s="1332"/>
      <c r="QN46" s="1332"/>
      <c r="QO46" s="1332"/>
      <c r="QP46" s="1332"/>
      <c r="QQ46" s="1332"/>
      <c r="QR46" s="1332"/>
      <c r="QS46" s="1332"/>
      <c r="QT46" s="1332"/>
      <c r="QU46" s="1332"/>
      <c r="QV46" s="1332"/>
      <c r="QW46" s="1332"/>
      <c r="QX46" s="1332"/>
      <c r="QY46" s="1332"/>
      <c r="QZ46" s="1332"/>
      <c r="RA46" s="1332"/>
      <c r="RB46" s="1332"/>
      <c r="RC46" s="1332"/>
      <c r="RD46" s="1332"/>
      <c r="RE46" s="1332"/>
      <c r="RF46" s="1332"/>
      <c r="RG46" s="1332"/>
      <c r="RH46" s="1332"/>
      <c r="RI46" s="1332"/>
      <c r="RJ46" s="1332"/>
      <c r="RK46" s="1332"/>
      <c r="RL46" s="1332"/>
      <c r="RM46" s="1332"/>
      <c r="RN46" s="1332"/>
      <c r="RO46" s="1332"/>
      <c r="RP46" s="1332"/>
      <c r="RQ46" s="1332"/>
      <c r="RR46" s="1332"/>
      <c r="RS46" s="1332"/>
      <c r="RT46" s="1332"/>
      <c r="RU46" s="1332"/>
      <c r="RV46" s="1332"/>
      <c r="RW46" s="1332"/>
      <c r="RX46" s="1332"/>
      <c r="RY46" s="1332"/>
      <c r="RZ46" s="1332"/>
      <c r="SA46" s="1332"/>
      <c r="SB46" s="1332"/>
      <c r="SC46" s="1332"/>
      <c r="SD46" s="1332"/>
      <c r="SE46" s="1332"/>
      <c r="SF46" s="1332"/>
      <c r="SG46" s="1332"/>
      <c r="SH46" s="1332"/>
      <c r="SI46" s="1332"/>
      <c r="SJ46" s="1332"/>
      <c r="SK46" s="1332"/>
      <c r="SL46" s="1332"/>
      <c r="SM46" s="1332"/>
      <c r="SN46" s="1332"/>
      <c r="SO46" s="1332"/>
      <c r="SP46" s="1332"/>
      <c r="SQ46" s="1332"/>
      <c r="SR46" s="1332"/>
      <c r="SS46" s="1332"/>
      <c r="ST46" s="1332"/>
      <c r="SU46" s="1332"/>
      <c r="SV46" s="1332"/>
      <c r="SW46" s="1332"/>
      <c r="SX46" s="1332"/>
      <c r="SY46" s="1332"/>
      <c r="SZ46" s="1332"/>
      <c r="TA46" s="1332"/>
      <c r="TB46" s="1332"/>
      <c r="TC46" s="1332"/>
      <c r="TD46" s="1332"/>
      <c r="TE46" s="1332"/>
      <c r="TF46" s="1332"/>
      <c r="TG46" s="1332"/>
      <c r="TH46" s="1332"/>
      <c r="TI46" s="1332"/>
      <c r="TJ46" s="1332"/>
      <c r="TK46" s="1332"/>
      <c r="TL46" s="1332"/>
      <c r="TM46" s="1332"/>
      <c r="TN46" s="1332"/>
      <c r="TO46" s="1332"/>
      <c r="TP46" s="1332"/>
      <c r="TQ46" s="1332"/>
      <c r="TR46" s="1332"/>
      <c r="TS46" s="1332"/>
      <c r="TT46" s="1332"/>
      <c r="TU46" s="1332"/>
      <c r="TV46" s="1332"/>
      <c r="TW46" s="1332"/>
      <c r="TX46" s="1332"/>
      <c r="TY46" s="1332"/>
      <c r="TZ46" s="1332"/>
      <c r="UA46" s="1332"/>
      <c r="UB46" s="1332"/>
      <c r="UC46" s="1332"/>
      <c r="UD46" s="1332"/>
      <c r="UE46" s="1332"/>
      <c r="UF46" s="1332"/>
      <c r="UG46" s="1332"/>
      <c r="UH46" s="1332"/>
      <c r="UI46" s="1332"/>
      <c r="UJ46" s="1332"/>
      <c r="UK46" s="1332"/>
      <c r="UL46" s="1332"/>
      <c r="UM46" s="1332"/>
      <c r="UN46" s="1332"/>
      <c r="UO46" s="1332"/>
      <c r="UP46" s="1332"/>
      <c r="UQ46" s="1332"/>
      <c r="UR46" s="1332"/>
      <c r="US46" s="1332"/>
      <c r="UT46" s="1332"/>
      <c r="UU46" s="1332"/>
      <c r="UV46" s="1332"/>
      <c r="UW46" s="1332"/>
      <c r="UX46" s="1332"/>
      <c r="UY46" s="1332"/>
      <c r="UZ46" s="1332"/>
      <c r="VA46" s="1332"/>
      <c r="VB46" s="1332"/>
      <c r="VC46" s="1332"/>
      <c r="VD46" s="1332"/>
      <c r="VE46" s="1332"/>
      <c r="VF46" s="1332"/>
      <c r="VG46" s="1332"/>
      <c r="VH46" s="1332"/>
      <c r="VI46" s="1332"/>
      <c r="VJ46" s="1332"/>
      <c r="VK46" s="1332"/>
      <c r="VL46" s="1332"/>
      <c r="VM46" s="1332"/>
      <c r="VN46" s="1332"/>
      <c r="VO46" s="1332"/>
      <c r="VP46" s="1332"/>
      <c r="VQ46" s="1332"/>
      <c r="VR46" s="1332"/>
      <c r="VS46" s="1332"/>
      <c r="VT46" s="1332"/>
      <c r="VU46" s="1332"/>
      <c r="VV46" s="1332"/>
      <c r="VW46" s="1332"/>
      <c r="VX46" s="1332"/>
      <c r="VY46" s="1332"/>
      <c r="VZ46" s="1332"/>
      <c r="WA46" s="1332"/>
      <c r="WB46" s="1332"/>
      <c r="WC46" s="1332"/>
      <c r="WD46" s="1332"/>
      <c r="WE46" s="1332"/>
      <c r="WF46" s="1332"/>
      <c r="WG46" s="1332"/>
      <c r="WH46" s="1332"/>
      <c r="WI46" s="1332"/>
      <c r="WJ46" s="1332"/>
      <c r="WK46" s="1332"/>
      <c r="WL46" s="1332"/>
      <c r="WM46" s="1332"/>
      <c r="WN46" s="1332"/>
      <c r="WO46" s="1332"/>
      <c r="WP46" s="1332"/>
      <c r="WQ46" s="1332"/>
      <c r="WR46" s="1332"/>
      <c r="WS46" s="1332"/>
      <c r="WT46" s="1332"/>
      <c r="WU46" s="1332"/>
      <c r="WV46" s="1332"/>
      <c r="WW46" s="1332"/>
      <c r="WX46" s="1332"/>
      <c r="WY46" s="1332"/>
      <c r="WZ46" s="1332"/>
      <c r="XA46" s="1332"/>
      <c r="XB46" s="1332"/>
      <c r="XC46" s="1332"/>
      <c r="XD46" s="1332"/>
      <c r="XE46" s="1332"/>
      <c r="XF46" s="1332"/>
      <c r="XG46" s="1332"/>
      <c r="XH46" s="1332"/>
      <c r="XI46" s="1332"/>
      <c r="XJ46" s="1332"/>
      <c r="XK46" s="1332"/>
      <c r="XL46" s="1332"/>
      <c r="XM46" s="1332"/>
      <c r="XN46" s="1332"/>
      <c r="XO46" s="1332"/>
      <c r="XP46" s="1332"/>
      <c r="XQ46" s="1332"/>
      <c r="XR46" s="1332"/>
      <c r="XS46" s="1332"/>
      <c r="XT46" s="1332"/>
      <c r="XU46" s="1332"/>
      <c r="XV46" s="1332"/>
      <c r="XW46" s="1332"/>
      <c r="XX46" s="1332"/>
      <c r="XY46" s="1332"/>
      <c r="XZ46" s="1332"/>
      <c r="YA46" s="1332"/>
      <c r="YB46" s="1332"/>
      <c r="YC46" s="1332"/>
      <c r="YD46" s="1332"/>
      <c r="YE46" s="1332"/>
      <c r="YF46" s="1332"/>
      <c r="YG46" s="1332"/>
      <c r="YH46" s="1332"/>
      <c r="YI46" s="1332"/>
      <c r="YJ46" s="1332"/>
      <c r="YK46" s="1332"/>
      <c r="YL46" s="1332"/>
      <c r="YM46" s="1332"/>
      <c r="YN46" s="1332"/>
      <c r="YO46" s="1332"/>
      <c r="YP46" s="1332"/>
      <c r="YQ46" s="1332"/>
      <c r="YR46" s="1332"/>
      <c r="YS46" s="1332"/>
      <c r="YT46" s="1332"/>
      <c r="YU46" s="1332"/>
      <c r="YV46" s="1332"/>
      <c r="YW46" s="1332"/>
      <c r="YX46" s="1332"/>
      <c r="YY46" s="1332"/>
      <c r="YZ46" s="1332"/>
      <c r="ZA46" s="1332"/>
      <c r="ZB46" s="1332"/>
      <c r="ZC46" s="1332"/>
      <c r="ZD46" s="1332"/>
      <c r="ZE46" s="1332"/>
      <c r="ZF46" s="1332"/>
      <c r="ZG46" s="1332"/>
      <c r="ZH46" s="1332"/>
      <c r="ZI46" s="1332"/>
      <c r="ZJ46" s="1332"/>
      <c r="ZK46" s="1332"/>
      <c r="ZL46" s="1332"/>
      <c r="ZM46" s="1332"/>
      <c r="ZN46" s="1332"/>
      <c r="ZO46" s="1332"/>
      <c r="ZP46" s="1332"/>
      <c r="ZQ46" s="1332"/>
      <c r="ZR46" s="1332"/>
      <c r="ZS46" s="1332"/>
      <c r="ZT46" s="1332"/>
      <c r="ZU46" s="1332"/>
      <c r="ZV46" s="1332"/>
      <c r="ZW46" s="1332"/>
      <c r="ZX46" s="1332"/>
      <c r="ZY46" s="645"/>
    </row>
    <row r="47" spans="1:701" s="643" customFormat="1">
      <c r="A47" s="645"/>
      <c r="B47" s="635" t="s">
        <v>56</v>
      </c>
      <c r="C47" s="1186" t="s">
        <v>438</v>
      </c>
      <c r="D47" s="1187">
        <v>25</v>
      </c>
      <c r="E47" s="604">
        <f t="shared" si="15"/>
        <v>2.2545407247397389</v>
      </c>
      <c r="F47" s="1181" t="s">
        <v>0</v>
      </c>
      <c r="G47" s="1188">
        <v>128960</v>
      </c>
      <c r="H47" s="1193">
        <v>0.84</v>
      </c>
      <c r="I47" s="1189">
        <v>1</v>
      </c>
      <c r="J47" s="1190">
        <v>1</v>
      </c>
      <c r="K47" s="1176">
        <f t="shared" si="1"/>
        <v>0</v>
      </c>
      <c r="L47" s="640">
        <f t="shared" si="6"/>
        <v>108326.39999999999</v>
      </c>
      <c r="M47" s="639">
        <v>54188.991999999998</v>
      </c>
      <c r="N47" s="639">
        <f t="shared" si="7"/>
        <v>128960</v>
      </c>
      <c r="O47" s="639">
        <f t="shared" si="8"/>
        <v>0</v>
      </c>
      <c r="P47" s="639">
        <f t="shared" si="9"/>
        <v>128960</v>
      </c>
      <c r="Q47" s="639"/>
      <c r="R47" s="639">
        <f t="shared" si="2"/>
        <v>183148.992</v>
      </c>
      <c r="S47" s="1191"/>
      <c r="T47" s="639">
        <f t="shared" si="10"/>
        <v>169425.52451433858</v>
      </c>
      <c r="U47" s="639">
        <f t="shared" si="3"/>
        <v>0</v>
      </c>
      <c r="V47" s="641">
        <f>IF(L47=0,0,(HLOOKUP(F47,'2012-2013 CE W T&amp;D &amp; ConsCredit'!$C$6:$P$36,D47+1,FALSE)))</f>
        <v>2.3210955900247425</v>
      </c>
      <c r="W47" s="641">
        <f t="shared" si="16"/>
        <v>251435.92932325625</v>
      </c>
      <c r="X47" s="642">
        <f t="shared" si="11"/>
        <v>1.484049879993006</v>
      </c>
      <c r="Z47" s="1371">
        <f t="shared" si="4"/>
        <v>183148.992</v>
      </c>
      <c r="AA47" s="1371">
        <f t="shared" si="5"/>
        <v>169425.52451433858</v>
      </c>
      <c r="AB47" s="1371">
        <f>IF(L47=0,0,(HLOOKUP(F47,'2012-2013 CE W T&amp;D No ConsCredi'!$C$6:$P$36,D47+1,FALSE)))</f>
        <v>2.1100869000224938</v>
      </c>
      <c r="AC47" s="1371">
        <f t="shared" si="17"/>
        <v>228578.11756659666</v>
      </c>
      <c r="AD47" s="642">
        <f t="shared" si="12"/>
        <v>1.3491362545390966</v>
      </c>
      <c r="AE47" s="1332"/>
      <c r="AF47" s="1332"/>
      <c r="AG47" s="1332"/>
      <c r="AH47" s="1332"/>
      <c r="AI47" s="1332"/>
      <c r="AJ47" s="1332"/>
      <c r="AK47" s="1332"/>
      <c r="AL47" s="1332"/>
      <c r="AM47" s="1332"/>
      <c r="AN47" s="1332"/>
      <c r="AO47" s="1332"/>
      <c r="AP47" s="1332"/>
      <c r="AQ47" s="1332"/>
      <c r="AR47" s="1332"/>
      <c r="AS47" s="1332"/>
      <c r="AT47" s="1332"/>
      <c r="AU47" s="1332"/>
      <c r="AV47" s="1332"/>
      <c r="AW47" s="1332"/>
      <c r="AX47" s="1332"/>
      <c r="AY47" s="1332"/>
      <c r="AZ47" s="1332"/>
      <c r="BA47" s="1332"/>
      <c r="BB47" s="1332"/>
      <c r="BC47" s="1332"/>
      <c r="BD47" s="1332"/>
      <c r="BE47" s="1332"/>
      <c r="BF47" s="1332"/>
      <c r="BG47" s="1332"/>
      <c r="BH47" s="1332"/>
      <c r="BI47" s="1332"/>
      <c r="BJ47" s="1332"/>
      <c r="BK47" s="1332"/>
      <c r="BL47" s="1332"/>
      <c r="BM47" s="1332"/>
      <c r="BN47" s="1332"/>
      <c r="BO47" s="1332"/>
      <c r="BP47" s="1332"/>
      <c r="BQ47" s="1332"/>
      <c r="BR47" s="1332"/>
      <c r="BS47" s="1332"/>
      <c r="BT47" s="1332"/>
      <c r="BU47" s="1332"/>
      <c r="BV47" s="1332"/>
      <c r="BW47" s="1332"/>
      <c r="BX47" s="1332"/>
      <c r="BY47" s="1332"/>
      <c r="BZ47" s="1332"/>
      <c r="CA47" s="1332"/>
      <c r="CB47" s="1332"/>
      <c r="CC47" s="1332"/>
      <c r="CD47" s="1332"/>
      <c r="CE47" s="1332"/>
      <c r="CF47" s="1332"/>
      <c r="CG47" s="1332"/>
      <c r="CH47" s="1332"/>
      <c r="CI47" s="1332"/>
      <c r="CJ47" s="1332"/>
      <c r="CK47" s="1332"/>
      <c r="CL47" s="1332"/>
      <c r="CM47" s="1332"/>
      <c r="CN47" s="1332"/>
      <c r="CO47" s="1332"/>
      <c r="CP47" s="1332"/>
      <c r="CQ47" s="1332"/>
      <c r="CR47" s="1332"/>
      <c r="CS47" s="1332"/>
      <c r="CT47" s="1332"/>
      <c r="CU47" s="1332"/>
      <c r="CV47" s="1332"/>
      <c r="CW47" s="1332"/>
      <c r="CX47" s="1332"/>
      <c r="CY47" s="1332"/>
      <c r="CZ47" s="1332"/>
      <c r="DA47" s="1332"/>
      <c r="DB47" s="1332"/>
      <c r="DC47" s="1332"/>
      <c r="DD47" s="1332"/>
      <c r="DE47" s="1332"/>
      <c r="DF47" s="1332"/>
      <c r="DG47" s="1332"/>
      <c r="DH47" s="1332"/>
      <c r="DI47" s="1332"/>
      <c r="DJ47" s="1332"/>
      <c r="DK47" s="1332"/>
      <c r="DL47" s="1332"/>
      <c r="DM47" s="1332"/>
      <c r="DN47" s="1332"/>
      <c r="DO47" s="1332"/>
      <c r="DP47" s="1332"/>
      <c r="DQ47" s="1332"/>
      <c r="DR47" s="1332"/>
      <c r="DS47" s="1332"/>
      <c r="DT47" s="1332"/>
      <c r="DU47" s="1332"/>
      <c r="DV47" s="1332"/>
      <c r="DW47" s="1332"/>
      <c r="DX47" s="1332"/>
      <c r="DY47" s="1332"/>
      <c r="DZ47" s="1332"/>
      <c r="EA47" s="1332"/>
      <c r="EB47" s="1332"/>
      <c r="EC47" s="1332"/>
      <c r="ED47" s="1332"/>
      <c r="EE47" s="1332"/>
      <c r="EF47" s="1332"/>
      <c r="EG47" s="1332"/>
      <c r="EH47" s="1332"/>
      <c r="EI47" s="1332"/>
      <c r="EJ47" s="1332"/>
      <c r="EK47" s="1332"/>
      <c r="EL47" s="1332"/>
      <c r="EM47" s="1332"/>
      <c r="EN47" s="1332"/>
      <c r="EO47" s="1332"/>
      <c r="EP47" s="1332"/>
      <c r="EQ47" s="1332"/>
      <c r="ER47" s="1332"/>
      <c r="ES47" s="1332"/>
      <c r="ET47" s="1332"/>
      <c r="EU47" s="1332"/>
      <c r="EV47" s="1332"/>
      <c r="EW47" s="1332"/>
      <c r="EX47" s="1332"/>
      <c r="EY47" s="1332"/>
      <c r="EZ47" s="1332"/>
      <c r="FA47" s="1332"/>
      <c r="FB47" s="1332"/>
      <c r="FC47" s="1332"/>
      <c r="FD47" s="1332"/>
      <c r="FE47" s="1332"/>
      <c r="FF47" s="1332"/>
      <c r="FG47" s="1332"/>
      <c r="FH47" s="1332"/>
      <c r="FI47" s="1332"/>
      <c r="FJ47" s="1332"/>
      <c r="FK47" s="1332"/>
      <c r="FL47" s="1332"/>
      <c r="FM47" s="1332"/>
      <c r="FN47" s="1332"/>
      <c r="FO47" s="1332"/>
      <c r="FP47" s="1332"/>
      <c r="FQ47" s="1332"/>
      <c r="FR47" s="1332"/>
      <c r="FS47" s="1332"/>
      <c r="FT47" s="1332"/>
      <c r="FU47" s="1332"/>
      <c r="FV47" s="1332"/>
      <c r="FW47" s="1332"/>
      <c r="FX47" s="1332"/>
      <c r="FY47" s="1332"/>
      <c r="FZ47" s="1332"/>
      <c r="GA47" s="1332"/>
      <c r="GB47" s="1332"/>
      <c r="GC47" s="1332"/>
      <c r="GD47" s="1332"/>
      <c r="GE47" s="1332"/>
      <c r="GF47" s="1332"/>
      <c r="GG47" s="1332"/>
      <c r="GH47" s="1332"/>
      <c r="GI47" s="1332"/>
      <c r="GJ47" s="1332"/>
      <c r="GK47" s="1332"/>
      <c r="GL47" s="1332"/>
      <c r="GM47" s="1332"/>
      <c r="GN47" s="1332"/>
      <c r="GO47" s="1332"/>
      <c r="GP47" s="1332"/>
      <c r="GQ47" s="1332"/>
      <c r="GR47" s="1332"/>
      <c r="GS47" s="1332"/>
      <c r="GT47" s="1332"/>
      <c r="GU47" s="1332"/>
      <c r="GV47" s="1332"/>
      <c r="GW47" s="1332"/>
      <c r="GX47" s="1332"/>
      <c r="GY47" s="1332"/>
      <c r="GZ47" s="1332"/>
      <c r="HA47" s="1332"/>
      <c r="HB47" s="1332"/>
      <c r="HC47" s="1332"/>
      <c r="HD47" s="1332"/>
      <c r="HE47" s="1332"/>
      <c r="HF47" s="1332"/>
      <c r="HG47" s="1332"/>
      <c r="HH47" s="1332"/>
      <c r="HI47" s="1332"/>
      <c r="HJ47" s="1332"/>
      <c r="HK47" s="1332"/>
      <c r="HL47" s="1332"/>
      <c r="HM47" s="1332"/>
      <c r="HN47" s="1332"/>
      <c r="HO47" s="1332"/>
      <c r="HP47" s="1332"/>
      <c r="HQ47" s="1332"/>
      <c r="HR47" s="1332"/>
      <c r="HS47" s="1332"/>
      <c r="HT47" s="1332"/>
      <c r="HU47" s="1332"/>
      <c r="HV47" s="1332"/>
      <c r="HW47" s="1332"/>
      <c r="HX47" s="1332"/>
      <c r="HY47" s="1332"/>
      <c r="HZ47" s="1332"/>
      <c r="IA47" s="1332"/>
      <c r="IB47" s="1332"/>
      <c r="IC47" s="1332"/>
      <c r="ID47" s="1332"/>
      <c r="IE47" s="1332"/>
      <c r="IF47" s="1332"/>
      <c r="IG47" s="1332"/>
      <c r="IH47" s="1332"/>
      <c r="II47" s="1332"/>
      <c r="IJ47" s="1332"/>
      <c r="IK47" s="1332"/>
      <c r="IL47" s="1332"/>
      <c r="IM47" s="1332"/>
      <c r="IN47" s="1332"/>
      <c r="IO47" s="1332"/>
      <c r="IP47" s="1332"/>
      <c r="IQ47" s="1332"/>
      <c r="IR47" s="1332"/>
      <c r="IS47" s="1332"/>
      <c r="IT47" s="1332"/>
      <c r="IU47" s="1332"/>
      <c r="IV47" s="1332"/>
      <c r="IW47" s="1332"/>
      <c r="IX47" s="1332"/>
      <c r="IY47" s="1332"/>
      <c r="IZ47" s="1332"/>
      <c r="JA47" s="1332"/>
      <c r="JB47" s="1332"/>
      <c r="JC47" s="1332"/>
      <c r="JD47" s="1332"/>
      <c r="JE47" s="1332"/>
      <c r="JF47" s="1332"/>
      <c r="JG47" s="1332"/>
      <c r="JH47" s="1332"/>
      <c r="JI47" s="1332"/>
      <c r="JJ47" s="1332"/>
      <c r="JK47" s="1332"/>
      <c r="JL47" s="1332"/>
      <c r="JM47" s="1332"/>
      <c r="JN47" s="1332"/>
      <c r="JO47" s="1332"/>
      <c r="JP47" s="1332"/>
      <c r="JQ47" s="1332"/>
      <c r="JR47" s="1332"/>
      <c r="JS47" s="1332"/>
      <c r="JT47" s="1332"/>
      <c r="JU47" s="1332"/>
      <c r="JV47" s="1332"/>
      <c r="JW47" s="1332"/>
      <c r="JX47" s="1332"/>
      <c r="JY47" s="1332"/>
      <c r="JZ47" s="1332"/>
      <c r="KA47" s="1332"/>
      <c r="KB47" s="1332"/>
      <c r="KC47" s="1332"/>
      <c r="KD47" s="1332"/>
      <c r="KE47" s="1332"/>
      <c r="KF47" s="1332"/>
      <c r="KG47" s="1332"/>
      <c r="KH47" s="1332"/>
      <c r="KI47" s="1332"/>
      <c r="KJ47" s="1332"/>
      <c r="KK47" s="1332"/>
      <c r="KL47" s="1332"/>
      <c r="KM47" s="1332"/>
      <c r="KN47" s="1332"/>
      <c r="KO47" s="1332"/>
      <c r="KP47" s="1332"/>
      <c r="KQ47" s="1332"/>
      <c r="KR47" s="1332"/>
      <c r="KS47" s="1332"/>
      <c r="KT47" s="1332"/>
      <c r="KU47" s="1332"/>
      <c r="KV47" s="1332"/>
      <c r="KW47" s="1332"/>
      <c r="KX47" s="1332"/>
      <c r="KY47" s="1332"/>
      <c r="KZ47" s="1332"/>
      <c r="LA47" s="1332"/>
      <c r="LB47" s="1332"/>
      <c r="LC47" s="1332"/>
      <c r="LD47" s="1332"/>
      <c r="LE47" s="1332"/>
      <c r="LF47" s="1332"/>
      <c r="LG47" s="1332"/>
      <c r="LH47" s="1332"/>
      <c r="LI47" s="1332"/>
      <c r="LJ47" s="1332"/>
      <c r="LK47" s="1332"/>
      <c r="LL47" s="1332"/>
      <c r="LM47" s="1332"/>
      <c r="LN47" s="1332"/>
      <c r="LO47" s="1332"/>
      <c r="LP47" s="1332"/>
      <c r="LQ47" s="1332"/>
      <c r="LR47" s="1332"/>
      <c r="LS47" s="1332"/>
      <c r="LT47" s="1332"/>
      <c r="LU47" s="1332"/>
      <c r="LV47" s="1332"/>
      <c r="LW47" s="1332"/>
      <c r="LX47" s="1332"/>
      <c r="LY47" s="1332"/>
      <c r="LZ47" s="1332"/>
      <c r="MA47" s="1332"/>
      <c r="MB47" s="1332"/>
      <c r="MC47" s="1332"/>
      <c r="MD47" s="1332"/>
      <c r="ME47" s="1332"/>
      <c r="MF47" s="1332"/>
      <c r="MG47" s="1332"/>
      <c r="MH47" s="1332"/>
      <c r="MI47" s="1332"/>
      <c r="MJ47" s="1332"/>
      <c r="MK47" s="1332"/>
      <c r="ML47" s="1332"/>
      <c r="MM47" s="1332"/>
      <c r="MN47" s="1332"/>
      <c r="MO47" s="1332"/>
      <c r="MP47" s="1332"/>
      <c r="MQ47" s="1332"/>
      <c r="MR47" s="1332"/>
      <c r="MS47" s="1332"/>
      <c r="MT47" s="1332"/>
      <c r="MU47" s="1332"/>
      <c r="MV47" s="1332"/>
      <c r="MW47" s="1332"/>
      <c r="MX47" s="1332"/>
      <c r="MY47" s="1332"/>
      <c r="MZ47" s="1332"/>
      <c r="NA47" s="1332"/>
      <c r="NB47" s="1332"/>
      <c r="NC47" s="1332"/>
      <c r="ND47" s="1332"/>
      <c r="NE47" s="1332"/>
      <c r="NF47" s="1332"/>
      <c r="NG47" s="1332"/>
      <c r="NH47" s="1332"/>
      <c r="NI47" s="1332"/>
      <c r="NJ47" s="1332"/>
      <c r="NK47" s="1332"/>
      <c r="NL47" s="1332"/>
      <c r="NM47" s="1332"/>
      <c r="NN47" s="1332"/>
      <c r="NO47" s="1332"/>
      <c r="NP47" s="1332"/>
      <c r="NQ47" s="1332"/>
      <c r="NR47" s="1332"/>
      <c r="NS47" s="1332"/>
      <c r="NT47" s="1332"/>
      <c r="NU47" s="1332"/>
      <c r="NV47" s="1332"/>
      <c r="NW47" s="1332"/>
      <c r="NX47" s="1332"/>
      <c r="NY47" s="1332"/>
      <c r="NZ47" s="1332"/>
      <c r="OA47" s="1332"/>
      <c r="OB47" s="1332"/>
      <c r="OC47" s="1332"/>
      <c r="OD47" s="1332"/>
      <c r="OE47" s="1332"/>
      <c r="OF47" s="1332"/>
      <c r="OG47" s="1332"/>
      <c r="OH47" s="1332"/>
      <c r="OI47" s="1332"/>
      <c r="OJ47" s="1332"/>
      <c r="OK47" s="1332"/>
      <c r="OL47" s="1332"/>
      <c r="OM47" s="1332"/>
      <c r="ON47" s="1332"/>
      <c r="OO47" s="1332"/>
      <c r="OP47" s="1332"/>
      <c r="OQ47" s="1332"/>
      <c r="OR47" s="1332"/>
      <c r="OS47" s="1332"/>
      <c r="OT47" s="1332"/>
      <c r="OU47" s="1332"/>
      <c r="OV47" s="1332"/>
      <c r="OW47" s="1332"/>
      <c r="OX47" s="1332"/>
      <c r="OY47" s="1332"/>
      <c r="OZ47" s="1332"/>
      <c r="PA47" s="1332"/>
      <c r="PB47" s="1332"/>
      <c r="PC47" s="1332"/>
      <c r="PD47" s="1332"/>
      <c r="PE47" s="1332"/>
      <c r="PF47" s="1332"/>
      <c r="PG47" s="1332"/>
      <c r="PH47" s="1332"/>
      <c r="PI47" s="1332"/>
      <c r="PJ47" s="1332"/>
      <c r="PK47" s="1332"/>
      <c r="PL47" s="1332"/>
      <c r="PM47" s="1332"/>
      <c r="PN47" s="1332"/>
      <c r="PO47" s="1332"/>
      <c r="PP47" s="1332"/>
      <c r="PQ47" s="1332"/>
      <c r="PR47" s="1332"/>
      <c r="PS47" s="1332"/>
      <c r="PT47" s="1332"/>
      <c r="PU47" s="1332"/>
      <c r="PV47" s="1332"/>
      <c r="PW47" s="1332"/>
      <c r="PX47" s="1332"/>
      <c r="PY47" s="1332"/>
      <c r="PZ47" s="1332"/>
      <c r="QA47" s="1332"/>
      <c r="QB47" s="1332"/>
      <c r="QC47" s="1332"/>
      <c r="QD47" s="1332"/>
      <c r="QE47" s="1332"/>
      <c r="QF47" s="1332"/>
      <c r="QG47" s="1332"/>
      <c r="QH47" s="1332"/>
      <c r="QI47" s="1332"/>
      <c r="QJ47" s="1332"/>
      <c r="QK47" s="1332"/>
      <c r="QL47" s="1332"/>
      <c r="QM47" s="1332"/>
      <c r="QN47" s="1332"/>
      <c r="QO47" s="1332"/>
      <c r="QP47" s="1332"/>
      <c r="QQ47" s="1332"/>
      <c r="QR47" s="1332"/>
      <c r="QS47" s="1332"/>
      <c r="QT47" s="1332"/>
      <c r="QU47" s="1332"/>
      <c r="QV47" s="1332"/>
      <c r="QW47" s="1332"/>
      <c r="QX47" s="1332"/>
      <c r="QY47" s="1332"/>
      <c r="QZ47" s="1332"/>
      <c r="RA47" s="1332"/>
      <c r="RB47" s="1332"/>
      <c r="RC47" s="1332"/>
      <c r="RD47" s="1332"/>
      <c r="RE47" s="1332"/>
      <c r="RF47" s="1332"/>
      <c r="RG47" s="1332"/>
      <c r="RH47" s="1332"/>
      <c r="RI47" s="1332"/>
      <c r="RJ47" s="1332"/>
      <c r="RK47" s="1332"/>
      <c r="RL47" s="1332"/>
      <c r="RM47" s="1332"/>
      <c r="RN47" s="1332"/>
      <c r="RO47" s="1332"/>
      <c r="RP47" s="1332"/>
      <c r="RQ47" s="1332"/>
      <c r="RR47" s="1332"/>
      <c r="RS47" s="1332"/>
      <c r="RT47" s="1332"/>
      <c r="RU47" s="1332"/>
      <c r="RV47" s="1332"/>
      <c r="RW47" s="1332"/>
      <c r="RX47" s="1332"/>
      <c r="RY47" s="1332"/>
      <c r="RZ47" s="1332"/>
      <c r="SA47" s="1332"/>
      <c r="SB47" s="1332"/>
      <c r="SC47" s="1332"/>
      <c r="SD47" s="1332"/>
      <c r="SE47" s="1332"/>
      <c r="SF47" s="1332"/>
      <c r="SG47" s="1332"/>
      <c r="SH47" s="1332"/>
      <c r="SI47" s="1332"/>
      <c r="SJ47" s="1332"/>
      <c r="SK47" s="1332"/>
      <c r="SL47" s="1332"/>
      <c r="SM47" s="1332"/>
      <c r="SN47" s="1332"/>
      <c r="SO47" s="1332"/>
      <c r="SP47" s="1332"/>
      <c r="SQ47" s="1332"/>
      <c r="SR47" s="1332"/>
      <c r="SS47" s="1332"/>
      <c r="ST47" s="1332"/>
      <c r="SU47" s="1332"/>
      <c r="SV47" s="1332"/>
      <c r="SW47" s="1332"/>
      <c r="SX47" s="1332"/>
      <c r="SY47" s="1332"/>
      <c r="SZ47" s="1332"/>
      <c r="TA47" s="1332"/>
      <c r="TB47" s="1332"/>
      <c r="TC47" s="1332"/>
      <c r="TD47" s="1332"/>
      <c r="TE47" s="1332"/>
      <c r="TF47" s="1332"/>
      <c r="TG47" s="1332"/>
      <c r="TH47" s="1332"/>
      <c r="TI47" s="1332"/>
      <c r="TJ47" s="1332"/>
      <c r="TK47" s="1332"/>
      <c r="TL47" s="1332"/>
      <c r="TM47" s="1332"/>
      <c r="TN47" s="1332"/>
      <c r="TO47" s="1332"/>
      <c r="TP47" s="1332"/>
      <c r="TQ47" s="1332"/>
      <c r="TR47" s="1332"/>
      <c r="TS47" s="1332"/>
      <c r="TT47" s="1332"/>
      <c r="TU47" s="1332"/>
      <c r="TV47" s="1332"/>
      <c r="TW47" s="1332"/>
      <c r="TX47" s="1332"/>
      <c r="TY47" s="1332"/>
      <c r="TZ47" s="1332"/>
      <c r="UA47" s="1332"/>
      <c r="UB47" s="1332"/>
      <c r="UC47" s="1332"/>
      <c r="UD47" s="1332"/>
      <c r="UE47" s="1332"/>
      <c r="UF47" s="1332"/>
      <c r="UG47" s="1332"/>
      <c r="UH47" s="1332"/>
      <c r="UI47" s="1332"/>
      <c r="UJ47" s="1332"/>
      <c r="UK47" s="1332"/>
      <c r="UL47" s="1332"/>
      <c r="UM47" s="1332"/>
      <c r="UN47" s="1332"/>
      <c r="UO47" s="1332"/>
      <c r="UP47" s="1332"/>
      <c r="UQ47" s="1332"/>
      <c r="UR47" s="1332"/>
      <c r="US47" s="1332"/>
      <c r="UT47" s="1332"/>
      <c r="UU47" s="1332"/>
      <c r="UV47" s="1332"/>
      <c r="UW47" s="1332"/>
      <c r="UX47" s="1332"/>
      <c r="UY47" s="1332"/>
      <c r="UZ47" s="1332"/>
      <c r="VA47" s="1332"/>
      <c r="VB47" s="1332"/>
      <c r="VC47" s="1332"/>
      <c r="VD47" s="1332"/>
      <c r="VE47" s="1332"/>
      <c r="VF47" s="1332"/>
      <c r="VG47" s="1332"/>
      <c r="VH47" s="1332"/>
      <c r="VI47" s="1332"/>
      <c r="VJ47" s="1332"/>
      <c r="VK47" s="1332"/>
      <c r="VL47" s="1332"/>
      <c r="VM47" s="1332"/>
      <c r="VN47" s="1332"/>
      <c r="VO47" s="1332"/>
      <c r="VP47" s="1332"/>
      <c r="VQ47" s="1332"/>
      <c r="VR47" s="1332"/>
      <c r="VS47" s="1332"/>
      <c r="VT47" s="1332"/>
      <c r="VU47" s="1332"/>
      <c r="VV47" s="1332"/>
      <c r="VW47" s="1332"/>
      <c r="VX47" s="1332"/>
      <c r="VY47" s="1332"/>
      <c r="VZ47" s="1332"/>
      <c r="WA47" s="1332"/>
      <c r="WB47" s="1332"/>
      <c r="WC47" s="1332"/>
      <c r="WD47" s="1332"/>
      <c r="WE47" s="1332"/>
      <c r="WF47" s="1332"/>
      <c r="WG47" s="1332"/>
      <c r="WH47" s="1332"/>
      <c r="WI47" s="1332"/>
      <c r="WJ47" s="1332"/>
      <c r="WK47" s="1332"/>
      <c r="WL47" s="1332"/>
      <c r="WM47" s="1332"/>
      <c r="WN47" s="1332"/>
      <c r="WO47" s="1332"/>
      <c r="WP47" s="1332"/>
      <c r="WQ47" s="1332"/>
      <c r="WR47" s="1332"/>
      <c r="WS47" s="1332"/>
      <c r="WT47" s="1332"/>
      <c r="WU47" s="1332"/>
      <c r="WV47" s="1332"/>
      <c r="WW47" s="1332"/>
      <c r="WX47" s="1332"/>
      <c r="WY47" s="1332"/>
      <c r="WZ47" s="1332"/>
      <c r="XA47" s="1332"/>
      <c r="XB47" s="1332"/>
      <c r="XC47" s="1332"/>
      <c r="XD47" s="1332"/>
      <c r="XE47" s="1332"/>
      <c r="XF47" s="1332"/>
      <c r="XG47" s="1332"/>
      <c r="XH47" s="1332"/>
      <c r="XI47" s="1332"/>
      <c r="XJ47" s="1332"/>
      <c r="XK47" s="1332"/>
      <c r="XL47" s="1332"/>
      <c r="XM47" s="1332"/>
      <c r="XN47" s="1332"/>
      <c r="XO47" s="1332"/>
      <c r="XP47" s="1332"/>
      <c r="XQ47" s="1332"/>
      <c r="XR47" s="1332"/>
      <c r="XS47" s="1332"/>
      <c r="XT47" s="1332"/>
      <c r="XU47" s="1332"/>
      <c r="XV47" s="1332"/>
      <c r="XW47" s="1332"/>
      <c r="XX47" s="1332"/>
      <c r="XY47" s="1332"/>
      <c r="XZ47" s="1332"/>
      <c r="YA47" s="1332"/>
      <c r="YB47" s="1332"/>
      <c r="YC47" s="1332"/>
      <c r="YD47" s="1332"/>
      <c r="YE47" s="1332"/>
      <c r="YF47" s="1332"/>
      <c r="YG47" s="1332"/>
      <c r="YH47" s="1332"/>
      <c r="YI47" s="1332"/>
      <c r="YJ47" s="1332"/>
      <c r="YK47" s="1332"/>
      <c r="YL47" s="1332"/>
      <c r="YM47" s="1332"/>
      <c r="YN47" s="1332"/>
      <c r="YO47" s="1332"/>
      <c r="YP47" s="1332"/>
      <c r="YQ47" s="1332"/>
      <c r="YR47" s="1332"/>
      <c r="YS47" s="1332"/>
      <c r="YT47" s="1332"/>
      <c r="YU47" s="1332"/>
      <c r="YV47" s="1332"/>
      <c r="YW47" s="1332"/>
      <c r="YX47" s="1332"/>
      <c r="YY47" s="1332"/>
      <c r="YZ47" s="1332"/>
      <c r="ZA47" s="1332"/>
      <c r="ZB47" s="1332"/>
      <c r="ZC47" s="1332"/>
      <c r="ZD47" s="1332"/>
      <c r="ZE47" s="1332"/>
      <c r="ZF47" s="1332"/>
      <c r="ZG47" s="1332"/>
      <c r="ZH47" s="1332"/>
      <c r="ZI47" s="1332"/>
      <c r="ZJ47" s="1332"/>
      <c r="ZK47" s="1332"/>
      <c r="ZL47" s="1332"/>
      <c r="ZM47" s="1332"/>
      <c r="ZN47" s="1332"/>
      <c r="ZO47" s="1332"/>
      <c r="ZP47" s="1332"/>
      <c r="ZQ47" s="1332"/>
      <c r="ZR47" s="1332"/>
      <c r="ZS47" s="1332"/>
      <c r="ZT47" s="1332"/>
      <c r="ZU47" s="1332"/>
      <c r="ZV47" s="1332"/>
      <c r="ZW47" s="1332"/>
      <c r="ZX47" s="1332"/>
      <c r="ZY47" s="645"/>
    </row>
    <row r="48" spans="1:701" s="643" customFormat="1">
      <c r="A48" s="645"/>
      <c r="B48" s="635" t="s">
        <v>56</v>
      </c>
      <c r="C48" s="1186" t="s">
        <v>439</v>
      </c>
      <c r="D48" s="1187">
        <v>20</v>
      </c>
      <c r="E48" s="604">
        <f t="shared" si="15"/>
        <v>2.3743906231565353</v>
      </c>
      <c r="F48" s="1181" t="s">
        <v>0</v>
      </c>
      <c r="G48" s="1188">
        <v>83886</v>
      </c>
      <c r="H48" s="1193">
        <v>1.7</v>
      </c>
      <c r="I48" s="1189">
        <v>1</v>
      </c>
      <c r="J48" s="1190">
        <v>1</v>
      </c>
      <c r="K48" s="1176">
        <f t="shared" si="1"/>
        <v>0</v>
      </c>
      <c r="L48" s="640">
        <f t="shared" si="6"/>
        <v>142606.19999999998</v>
      </c>
      <c r="M48" s="639">
        <v>35248.897200000007</v>
      </c>
      <c r="N48" s="639">
        <f t="shared" si="7"/>
        <v>83886</v>
      </c>
      <c r="O48" s="639">
        <f t="shared" si="8"/>
        <v>0</v>
      </c>
      <c r="P48" s="639">
        <f t="shared" si="9"/>
        <v>83886</v>
      </c>
      <c r="Q48" s="639"/>
      <c r="R48" s="639">
        <f t="shared" si="2"/>
        <v>119134.89720000001</v>
      </c>
      <c r="S48" s="1191"/>
      <c r="T48" s="639">
        <f t="shared" si="10"/>
        <v>110208.04551341351</v>
      </c>
      <c r="U48" s="639">
        <f t="shared" si="3"/>
        <v>0</v>
      </c>
      <c r="V48" s="641">
        <f>IF(L48=0,0,(HLOOKUP(F48,'2012-2013 CE W T&amp;D &amp; ConsCredit'!$C$6:$P$36,D48+1,FALSE)))</f>
        <v>2.0523647707496258</v>
      </c>
      <c r="W48" s="641">
        <f t="shared" si="16"/>
        <v>292679.94097047526</v>
      </c>
      <c r="X48" s="642">
        <f t="shared" si="11"/>
        <v>2.6557039425479418</v>
      </c>
      <c r="Z48" s="1371">
        <f t="shared" si="4"/>
        <v>119134.89720000001</v>
      </c>
      <c r="AA48" s="1371">
        <f t="shared" si="5"/>
        <v>110208.04551341351</v>
      </c>
      <c r="AB48" s="1371">
        <f>IF(L48=0,0,(HLOOKUP(F48,'2012-2013 CE W T&amp;D No ConsCredi'!$C$6:$P$36,D48+1,FALSE)))</f>
        <v>1.8657861552269326</v>
      </c>
      <c r="AC48" s="1371">
        <f t="shared" si="17"/>
        <v>266072.67360952299</v>
      </c>
      <c r="AD48" s="642">
        <f t="shared" si="12"/>
        <v>2.4142763114072201</v>
      </c>
      <c r="AE48" s="1332"/>
      <c r="AF48" s="1332"/>
      <c r="AG48" s="1332"/>
      <c r="AH48" s="1332"/>
      <c r="AI48" s="1332"/>
      <c r="AJ48" s="1332"/>
      <c r="AK48" s="1332"/>
      <c r="AL48" s="1332"/>
      <c r="AM48" s="1332"/>
      <c r="AN48" s="1332"/>
      <c r="AO48" s="1332"/>
      <c r="AP48" s="1332"/>
      <c r="AQ48" s="1332"/>
      <c r="AR48" s="1332"/>
      <c r="AS48" s="1332"/>
      <c r="AT48" s="1332"/>
      <c r="AU48" s="1332"/>
      <c r="AV48" s="1332"/>
      <c r="AW48" s="1332"/>
      <c r="AX48" s="1332"/>
      <c r="AY48" s="1332"/>
      <c r="AZ48" s="1332"/>
      <c r="BA48" s="1332"/>
      <c r="BB48" s="1332"/>
      <c r="BC48" s="1332"/>
      <c r="BD48" s="1332"/>
      <c r="BE48" s="1332"/>
      <c r="BF48" s="1332"/>
      <c r="BG48" s="1332"/>
      <c r="BH48" s="1332"/>
      <c r="BI48" s="1332"/>
      <c r="BJ48" s="1332"/>
      <c r="BK48" s="1332"/>
      <c r="BL48" s="1332"/>
      <c r="BM48" s="1332"/>
      <c r="BN48" s="1332"/>
      <c r="BO48" s="1332"/>
      <c r="BP48" s="1332"/>
      <c r="BQ48" s="1332"/>
      <c r="BR48" s="1332"/>
      <c r="BS48" s="1332"/>
      <c r="BT48" s="1332"/>
      <c r="BU48" s="1332"/>
      <c r="BV48" s="1332"/>
      <c r="BW48" s="1332"/>
      <c r="BX48" s="1332"/>
      <c r="BY48" s="1332"/>
      <c r="BZ48" s="1332"/>
      <c r="CA48" s="1332"/>
      <c r="CB48" s="1332"/>
      <c r="CC48" s="1332"/>
      <c r="CD48" s="1332"/>
      <c r="CE48" s="1332"/>
      <c r="CF48" s="1332"/>
      <c r="CG48" s="1332"/>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32"/>
      <c r="DH48" s="1332"/>
      <c r="DI48" s="1332"/>
      <c r="DJ48" s="1332"/>
      <c r="DK48" s="1332"/>
      <c r="DL48" s="1332"/>
      <c r="DM48" s="1332"/>
      <c r="DN48" s="1332"/>
      <c r="DO48" s="1332"/>
      <c r="DP48" s="1332"/>
      <c r="DQ48" s="1332"/>
      <c r="DR48" s="1332"/>
      <c r="DS48" s="1332"/>
      <c r="DT48" s="1332"/>
      <c r="DU48" s="1332"/>
      <c r="DV48" s="1332"/>
      <c r="DW48" s="1332"/>
      <c r="DX48" s="1332"/>
      <c r="DY48" s="1332"/>
      <c r="DZ48" s="1332"/>
      <c r="EA48" s="1332"/>
      <c r="EB48" s="1332"/>
      <c r="EC48" s="1332"/>
      <c r="ED48" s="1332"/>
      <c r="EE48" s="1332"/>
      <c r="EF48" s="1332"/>
      <c r="EG48" s="1332"/>
      <c r="EH48" s="1332"/>
      <c r="EI48" s="1332"/>
      <c r="EJ48" s="1332"/>
      <c r="EK48" s="1332"/>
      <c r="EL48" s="1332"/>
      <c r="EM48" s="1332"/>
      <c r="EN48" s="1332"/>
      <c r="EO48" s="1332"/>
      <c r="EP48" s="1332"/>
      <c r="EQ48" s="1332"/>
      <c r="ER48" s="1332"/>
      <c r="ES48" s="1332"/>
      <c r="ET48" s="1332"/>
      <c r="EU48" s="1332"/>
      <c r="EV48" s="1332"/>
      <c r="EW48" s="1332"/>
      <c r="EX48" s="1332"/>
      <c r="EY48" s="1332"/>
      <c r="EZ48" s="1332"/>
      <c r="FA48" s="1332"/>
      <c r="FB48" s="1332"/>
      <c r="FC48" s="1332"/>
      <c r="FD48" s="1332"/>
      <c r="FE48" s="1332"/>
      <c r="FF48" s="1332"/>
      <c r="FG48" s="1332"/>
      <c r="FH48" s="1332"/>
      <c r="FI48" s="1332"/>
      <c r="FJ48" s="1332"/>
      <c r="FK48" s="1332"/>
      <c r="FL48" s="1332"/>
      <c r="FM48" s="1332"/>
      <c r="FN48" s="1332"/>
      <c r="FO48" s="1332"/>
      <c r="FP48" s="1332"/>
      <c r="FQ48" s="1332"/>
      <c r="FR48" s="1332"/>
      <c r="FS48" s="1332"/>
      <c r="FT48" s="1332"/>
      <c r="FU48" s="1332"/>
      <c r="FV48" s="1332"/>
      <c r="FW48" s="1332"/>
      <c r="FX48" s="1332"/>
      <c r="FY48" s="1332"/>
      <c r="FZ48" s="1332"/>
      <c r="GA48" s="1332"/>
      <c r="GB48" s="1332"/>
      <c r="GC48" s="1332"/>
      <c r="GD48" s="1332"/>
      <c r="GE48" s="1332"/>
      <c r="GF48" s="1332"/>
      <c r="GG48" s="1332"/>
      <c r="GH48" s="1332"/>
      <c r="GI48" s="1332"/>
      <c r="GJ48" s="1332"/>
      <c r="GK48" s="1332"/>
      <c r="GL48" s="1332"/>
      <c r="GM48" s="1332"/>
      <c r="GN48" s="1332"/>
      <c r="GO48" s="1332"/>
      <c r="GP48" s="1332"/>
      <c r="GQ48" s="1332"/>
      <c r="GR48" s="1332"/>
      <c r="GS48" s="1332"/>
      <c r="GT48" s="1332"/>
      <c r="GU48" s="1332"/>
      <c r="GV48" s="1332"/>
      <c r="GW48" s="1332"/>
      <c r="GX48" s="1332"/>
      <c r="GY48" s="1332"/>
      <c r="GZ48" s="1332"/>
      <c r="HA48" s="1332"/>
      <c r="HB48" s="1332"/>
      <c r="HC48" s="1332"/>
      <c r="HD48" s="1332"/>
      <c r="HE48" s="1332"/>
      <c r="HF48" s="1332"/>
      <c r="HG48" s="1332"/>
      <c r="HH48" s="1332"/>
      <c r="HI48" s="1332"/>
      <c r="HJ48" s="1332"/>
      <c r="HK48" s="1332"/>
      <c r="HL48" s="1332"/>
      <c r="HM48" s="1332"/>
      <c r="HN48" s="1332"/>
      <c r="HO48" s="1332"/>
      <c r="HP48" s="1332"/>
      <c r="HQ48" s="1332"/>
      <c r="HR48" s="1332"/>
      <c r="HS48" s="1332"/>
      <c r="HT48" s="1332"/>
      <c r="HU48" s="1332"/>
      <c r="HV48" s="1332"/>
      <c r="HW48" s="1332"/>
      <c r="HX48" s="1332"/>
      <c r="HY48" s="1332"/>
      <c r="HZ48" s="1332"/>
      <c r="IA48" s="1332"/>
      <c r="IB48" s="1332"/>
      <c r="IC48" s="1332"/>
      <c r="ID48" s="1332"/>
      <c r="IE48" s="1332"/>
      <c r="IF48" s="1332"/>
      <c r="IG48" s="1332"/>
      <c r="IH48" s="1332"/>
      <c r="II48" s="1332"/>
      <c r="IJ48" s="1332"/>
      <c r="IK48" s="1332"/>
      <c r="IL48" s="1332"/>
      <c r="IM48" s="1332"/>
      <c r="IN48" s="1332"/>
      <c r="IO48" s="1332"/>
      <c r="IP48" s="1332"/>
      <c r="IQ48" s="1332"/>
      <c r="IR48" s="1332"/>
      <c r="IS48" s="1332"/>
      <c r="IT48" s="1332"/>
      <c r="IU48" s="1332"/>
      <c r="IV48" s="1332"/>
      <c r="IW48" s="1332"/>
      <c r="IX48" s="1332"/>
      <c r="IY48" s="1332"/>
      <c r="IZ48" s="1332"/>
      <c r="JA48" s="1332"/>
      <c r="JB48" s="1332"/>
      <c r="JC48" s="1332"/>
      <c r="JD48" s="1332"/>
      <c r="JE48" s="1332"/>
      <c r="JF48" s="1332"/>
      <c r="JG48" s="1332"/>
      <c r="JH48" s="1332"/>
      <c r="JI48" s="1332"/>
      <c r="JJ48" s="1332"/>
      <c r="JK48" s="1332"/>
      <c r="JL48" s="1332"/>
      <c r="JM48" s="1332"/>
      <c r="JN48" s="1332"/>
      <c r="JO48" s="1332"/>
      <c r="JP48" s="1332"/>
      <c r="JQ48" s="1332"/>
      <c r="JR48" s="1332"/>
      <c r="JS48" s="1332"/>
      <c r="JT48" s="1332"/>
      <c r="JU48" s="1332"/>
      <c r="JV48" s="1332"/>
      <c r="JW48" s="1332"/>
      <c r="JX48" s="1332"/>
      <c r="JY48" s="1332"/>
      <c r="JZ48" s="1332"/>
      <c r="KA48" s="1332"/>
      <c r="KB48" s="1332"/>
      <c r="KC48" s="1332"/>
      <c r="KD48" s="1332"/>
      <c r="KE48" s="1332"/>
      <c r="KF48" s="1332"/>
      <c r="KG48" s="1332"/>
      <c r="KH48" s="1332"/>
      <c r="KI48" s="1332"/>
      <c r="KJ48" s="1332"/>
      <c r="KK48" s="1332"/>
      <c r="KL48" s="1332"/>
      <c r="KM48" s="1332"/>
      <c r="KN48" s="1332"/>
      <c r="KO48" s="1332"/>
      <c r="KP48" s="1332"/>
      <c r="KQ48" s="1332"/>
      <c r="KR48" s="1332"/>
      <c r="KS48" s="1332"/>
      <c r="KT48" s="1332"/>
      <c r="KU48" s="1332"/>
      <c r="KV48" s="1332"/>
      <c r="KW48" s="1332"/>
      <c r="KX48" s="1332"/>
      <c r="KY48" s="1332"/>
      <c r="KZ48" s="1332"/>
      <c r="LA48" s="1332"/>
      <c r="LB48" s="1332"/>
      <c r="LC48" s="1332"/>
      <c r="LD48" s="1332"/>
      <c r="LE48" s="1332"/>
      <c r="LF48" s="1332"/>
      <c r="LG48" s="1332"/>
      <c r="LH48" s="1332"/>
      <c r="LI48" s="1332"/>
      <c r="LJ48" s="1332"/>
      <c r="LK48" s="1332"/>
      <c r="LL48" s="1332"/>
      <c r="LM48" s="1332"/>
      <c r="LN48" s="1332"/>
      <c r="LO48" s="1332"/>
      <c r="LP48" s="1332"/>
      <c r="LQ48" s="1332"/>
      <c r="LR48" s="1332"/>
      <c r="LS48" s="1332"/>
      <c r="LT48" s="1332"/>
      <c r="LU48" s="1332"/>
      <c r="LV48" s="1332"/>
      <c r="LW48" s="1332"/>
      <c r="LX48" s="1332"/>
      <c r="LY48" s="1332"/>
      <c r="LZ48" s="1332"/>
      <c r="MA48" s="1332"/>
      <c r="MB48" s="1332"/>
      <c r="MC48" s="1332"/>
      <c r="MD48" s="1332"/>
      <c r="ME48" s="1332"/>
      <c r="MF48" s="1332"/>
      <c r="MG48" s="1332"/>
      <c r="MH48" s="1332"/>
      <c r="MI48" s="1332"/>
      <c r="MJ48" s="1332"/>
      <c r="MK48" s="1332"/>
      <c r="ML48" s="1332"/>
      <c r="MM48" s="1332"/>
      <c r="MN48" s="1332"/>
      <c r="MO48" s="1332"/>
      <c r="MP48" s="1332"/>
      <c r="MQ48" s="1332"/>
      <c r="MR48" s="1332"/>
      <c r="MS48" s="1332"/>
      <c r="MT48" s="1332"/>
      <c r="MU48" s="1332"/>
      <c r="MV48" s="1332"/>
      <c r="MW48" s="1332"/>
      <c r="MX48" s="1332"/>
      <c r="MY48" s="1332"/>
      <c r="MZ48" s="1332"/>
      <c r="NA48" s="1332"/>
      <c r="NB48" s="1332"/>
      <c r="NC48" s="1332"/>
      <c r="ND48" s="1332"/>
      <c r="NE48" s="1332"/>
      <c r="NF48" s="1332"/>
      <c r="NG48" s="1332"/>
      <c r="NH48" s="1332"/>
      <c r="NI48" s="1332"/>
      <c r="NJ48" s="1332"/>
      <c r="NK48" s="1332"/>
      <c r="NL48" s="1332"/>
      <c r="NM48" s="1332"/>
      <c r="NN48" s="1332"/>
      <c r="NO48" s="1332"/>
      <c r="NP48" s="1332"/>
      <c r="NQ48" s="1332"/>
      <c r="NR48" s="1332"/>
      <c r="NS48" s="1332"/>
      <c r="NT48" s="1332"/>
      <c r="NU48" s="1332"/>
      <c r="NV48" s="1332"/>
      <c r="NW48" s="1332"/>
      <c r="NX48" s="1332"/>
      <c r="NY48" s="1332"/>
      <c r="NZ48" s="1332"/>
      <c r="OA48" s="1332"/>
      <c r="OB48" s="1332"/>
      <c r="OC48" s="1332"/>
      <c r="OD48" s="1332"/>
      <c r="OE48" s="1332"/>
      <c r="OF48" s="1332"/>
      <c r="OG48" s="1332"/>
      <c r="OH48" s="1332"/>
      <c r="OI48" s="1332"/>
      <c r="OJ48" s="1332"/>
      <c r="OK48" s="1332"/>
      <c r="OL48" s="1332"/>
      <c r="OM48" s="1332"/>
      <c r="ON48" s="1332"/>
      <c r="OO48" s="1332"/>
      <c r="OP48" s="1332"/>
      <c r="OQ48" s="1332"/>
      <c r="OR48" s="1332"/>
      <c r="OS48" s="1332"/>
      <c r="OT48" s="1332"/>
      <c r="OU48" s="1332"/>
      <c r="OV48" s="1332"/>
      <c r="OW48" s="1332"/>
      <c r="OX48" s="1332"/>
      <c r="OY48" s="1332"/>
      <c r="OZ48" s="1332"/>
      <c r="PA48" s="1332"/>
      <c r="PB48" s="1332"/>
      <c r="PC48" s="1332"/>
      <c r="PD48" s="1332"/>
      <c r="PE48" s="1332"/>
      <c r="PF48" s="1332"/>
      <c r="PG48" s="1332"/>
      <c r="PH48" s="1332"/>
      <c r="PI48" s="1332"/>
      <c r="PJ48" s="1332"/>
      <c r="PK48" s="1332"/>
      <c r="PL48" s="1332"/>
      <c r="PM48" s="1332"/>
      <c r="PN48" s="1332"/>
      <c r="PO48" s="1332"/>
      <c r="PP48" s="1332"/>
      <c r="PQ48" s="1332"/>
      <c r="PR48" s="1332"/>
      <c r="PS48" s="1332"/>
      <c r="PT48" s="1332"/>
      <c r="PU48" s="1332"/>
      <c r="PV48" s="1332"/>
      <c r="PW48" s="1332"/>
      <c r="PX48" s="1332"/>
      <c r="PY48" s="1332"/>
      <c r="PZ48" s="1332"/>
      <c r="QA48" s="1332"/>
      <c r="QB48" s="1332"/>
      <c r="QC48" s="1332"/>
      <c r="QD48" s="1332"/>
      <c r="QE48" s="1332"/>
      <c r="QF48" s="1332"/>
      <c r="QG48" s="1332"/>
      <c r="QH48" s="1332"/>
      <c r="QI48" s="1332"/>
      <c r="QJ48" s="1332"/>
      <c r="QK48" s="1332"/>
      <c r="QL48" s="1332"/>
      <c r="QM48" s="1332"/>
      <c r="QN48" s="1332"/>
      <c r="QO48" s="1332"/>
      <c r="QP48" s="1332"/>
      <c r="QQ48" s="1332"/>
      <c r="QR48" s="1332"/>
      <c r="QS48" s="1332"/>
      <c r="QT48" s="1332"/>
      <c r="QU48" s="1332"/>
      <c r="QV48" s="1332"/>
      <c r="QW48" s="1332"/>
      <c r="QX48" s="1332"/>
      <c r="QY48" s="1332"/>
      <c r="QZ48" s="1332"/>
      <c r="RA48" s="1332"/>
      <c r="RB48" s="1332"/>
      <c r="RC48" s="1332"/>
      <c r="RD48" s="1332"/>
      <c r="RE48" s="1332"/>
      <c r="RF48" s="1332"/>
      <c r="RG48" s="1332"/>
      <c r="RH48" s="1332"/>
      <c r="RI48" s="1332"/>
      <c r="RJ48" s="1332"/>
      <c r="RK48" s="1332"/>
      <c r="RL48" s="1332"/>
      <c r="RM48" s="1332"/>
      <c r="RN48" s="1332"/>
      <c r="RO48" s="1332"/>
      <c r="RP48" s="1332"/>
      <c r="RQ48" s="1332"/>
      <c r="RR48" s="1332"/>
      <c r="RS48" s="1332"/>
      <c r="RT48" s="1332"/>
      <c r="RU48" s="1332"/>
      <c r="RV48" s="1332"/>
      <c r="RW48" s="1332"/>
      <c r="RX48" s="1332"/>
      <c r="RY48" s="1332"/>
      <c r="RZ48" s="1332"/>
      <c r="SA48" s="1332"/>
      <c r="SB48" s="1332"/>
      <c r="SC48" s="1332"/>
      <c r="SD48" s="1332"/>
      <c r="SE48" s="1332"/>
      <c r="SF48" s="1332"/>
      <c r="SG48" s="1332"/>
      <c r="SH48" s="1332"/>
      <c r="SI48" s="1332"/>
      <c r="SJ48" s="1332"/>
      <c r="SK48" s="1332"/>
      <c r="SL48" s="1332"/>
      <c r="SM48" s="1332"/>
      <c r="SN48" s="1332"/>
      <c r="SO48" s="1332"/>
      <c r="SP48" s="1332"/>
      <c r="SQ48" s="1332"/>
      <c r="SR48" s="1332"/>
      <c r="SS48" s="1332"/>
      <c r="ST48" s="1332"/>
      <c r="SU48" s="1332"/>
      <c r="SV48" s="1332"/>
      <c r="SW48" s="1332"/>
      <c r="SX48" s="1332"/>
      <c r="SY48" s="1332"/>
      <c r="SZ48" s="1332"/>
      <c r="TA48" s="1332"/>
      <c r="TB48" s="1332"/>
      <c r="TC48" s="1332"/>
      <c r="TD48" s="1332"/>
      <c r="TE48" s="1332"/>
      <c r="TF48" s="1332"/>
      <c r="TG48" s="1332"/>
      <c r="TH48" s="1332"/>
      <c r="TI48" s="1332"/>
      <c r="TJ48" s="1332"/>
      <c r="TK48" s="1332"/>
      <c r="TL48" s="1332"/>
      <c r="TM48" s="1332"/>
      <c r="TN48" s="1332"/>
      <c r="TO48" s="1332"/>
      <c r="TP48" s="1332"/>
      <c r="TQ48" s="1332"/>
      <c r="TR48" s="1332"/>
      <c r="TS48" s="1332"/>
      <c r="TT48" s="1332"/>
      <c r="TU48" s="1332"/>
      <c r="TV48" s="1332"/>
      <c r="TW48" s="1332"/>
      <c r="TX48" s="1332"/>
      <c r="TY48" s="1332"/>
      <c r="TZ48" s="1332"/>
      <c r="UA48" s="1332"/>
      <c r="UB48" s="1332"/>
      <c r="UC48" s="1332"/>
      <c r="UD48" s="1332"/>
      <c r="UE48" s="1332"/>
      <c r="UF48" s="1332"/>
      <c r="UG48" s="1332"/>
      <c r="UH48" s="1332"/>
      <c r="UI48" s="1332"/>
      <c r="UJ48" s="1332"/>
      <c r="UK48" s="1332"/>
      <c r="UL48" s="1332"/>
      <c r="UM48" s="1332"/>
      <c r="UN48" s="1332"/>
      <c r="UO48" s="1332"/>
      <c r="UP48" s="1332"/>
      <c r="UQ48" s="1332"/>
      <c r="UR48" s="1332"/>
      <c r="US48" s="1332"/>
      <c r="UT48" s="1332"/>
      <c r="UU48" s="1332"/>
      <c r="UV48" s="1332"/>
      <c r="UW48" s="1332"/>
      <c r="UX48" s="1332"/>
      <c r="UY48" s="1332"/>
      <c r="UZ48" s="1332"/>
      <c r="VA48" s="1332"/>
      <c r="VB48" s="1332"/>
      <c r="VC48" s="1332"/>
      <c r="VD48" s="1332"/>
      <c r="VE48" s="1332"/>
      <c r="VF48" s="1332"/>
      <c r="VG48" s="1332"/>
      <c r="VH48" s="1332"/>
      <c r="VI48" s="1332"/>
      <c r="VJ48" s="1332"/>
      <c r="VK48" s="1332"/>
      <c r="VL48" s="1332"/>
      <c r="VM48" s="1332"/>
      <c r="VN48" s="1332"/>
      <c r="VO48" s="1332"/>
      <c r="VP48" s="1332"/>
      <c r="VQ48" s="1332"/>
      <c r="VR48" s="1332"/>
      <c r="VS48" s="1332"/>
      <c r="VT48" s="1332"/>
      <c r="VU48" s="1332"/>
      <c r="VV48" s="1332"/>
      <c r="VW48" s="1332"/>
      <c r="VX48" s="1332"/>
      <c r="VY48" s="1332"/>
      <c r="VZ48" s="1332"/>
      <c r="WA48" s="1332"/>
      <c r="WB48" s="1332"/>
      <c r="WC48" s="1332"/>
      <c r="WD48" s="1332"/>
      <c r="WE48" s="1332"/>
      <c r="WF48" s="1332"/>
      <c r="WG48" s="1332"/>
      <c r="WH48" s="1332"/>
      <c r="WI48" s="1332"/>
      <c r="WJ48" s="1332"/>
      <c r="WK48" s="1332"/>
      <c r="WL48" s="1332"/>
      <c r="WM48" s="1332"/>
      <c r="WN48" s="1332"/>
      <c r="WO48" s="1332"/>
      <c r="WP48" s="1332"/>
      <c r="WQ48" s="1332"/>
      <c r="WR48" s="1332"/>
      <c r="WS48" s="1332"/>
      <c r="WT48" s="1332"/>
      <c r="WU48" s="1332"/>
      <c r="WV48" s="1332"/>
      <c r="WW48" s="1332"/>
      <c r="WX48" s="1332"/>
      <c r="WY48" s="1332"/>
      <c r="WZ48" s="1332"/>
      <c r="XA48" s="1332"/>
      <c r="XB48" s="1332"/>
      <c r="XC48" s="1332"/>
      <c r="XD48" s="1332"/>
      <c r="XE48" s="1332"/>
      <c r="XF48" s="1332"/>
      <c r="XG48" s="1332"/>
      <c r="XH48" s="1332"/>
      <c r="XI48" s="1332"/>
      <c r="XJ48" s="1332"/>
      <c r="XK48" s="1332"/>
      <c r="XL48" s="1332"/>
      <c r="XM48" s="1332"/>
      <c r="XN48" s="1332"/>
      <c r="XO48" s="1332"/>
      <c r="XP48" s="1332"/>
      <c r="XQ48" s="1332"/>
      <c r="XR48" s="1332"/>
      <c r="XS48" s="1332"/>
      <c r="XT48" s="1332"/>
      <c r="XU48" s="1332"/>
      <c r="XV48" s="1332"/>
      <c r="XW48" s="1332"/>
      <c r="XX48" s="1332"/>
      <c r="XY48" s="1332"/>
      <c r="XZ48" s="1332"/>
      <c r="YA48" s="1332"/>
      <c r="YB48" s="1332"/>
      <c r="YC48" s="1332"/>
      <c r="YD48" s="1332"/>
      <c r="YE48" s="1332"/>
      <c r="YF48" s="1332"/>
      <c r="YG48" s="1332"/>
      <c r="YH48" s="1332"/>
      <c r="YI48" s="1332"/>
      <c r="YJ48" s="1332"/>
      <c r="YK48" s="1332"/>
      <c r="YL48" s="1332"/>
      <c r="YM48" s="1332"/>
      <c r="YN48" s="1332"/>
      <c r="YO48" s="1332"/>
      <c r="YP48" s="1332"/>
      <c r="YQ48" s="1332"/>
      <c r="YR48" s="1332"/>
      <c r="YS48" s="1332"/>
      <c r="YT48" s="1332"/>
      <c r="YU48" s="1332"/>
      <c r="YV48" s="1332"/>
      <c r="YW48" s="1332"/>
      <c r="YX48" s="1332"/>
      <c r="YY48" s="1332"/>
      <c r="YZ48" s="1332"/>
      <c r="ZA48" s="1332"/>
      <c r="ZB48" s="1332"/>
      <c r="ZC48" s="1332"/>
      <c r="ZD48" s="1332"/>
      <c r="ZE48" s="1332"/>
      <c r="ZF48" s="1332"/>
      <c r="ZG48" s="1332"/>
      <c r="ZH48" s="1332"/>
      <c r="ZI48" s="1332"/>
      <c r="ZJ48" s="1332"/>
      <c r="ZK48" s="1332"/>
      <c r="ZL48" s="1332"/>
      <c r="ZM48" s="1332"/>
      <c r="ZN48" s="1332"/>
      <c r="ZO48" s="1332"/>
      <c r="ZP48" s="1332"/>
      <c r="ZQ48" s="1332"/>
      <c r="ZR48" s="1332"/>
      <c r="ZS48" s="1332"/>
      <c r="ZT48" s="1332"/>
      <c r="ZU48" s="1332"/>
      <c r="ZV48" s="1332"/>
      <c r="ZW48" s="1332"/>
      <c r="ZX48" s="1332"/>
      <c r="ZY48" s="645"/>
    </row>
    <row r="49" spans="1:701" s="643" customFormat="1">
      <c r="A49" s="645"/>
      <c r="B49" s="635" t="s">
        <v>56</v>
      </c>
      <c r="C49" s="1186" t="s">
        <v>480</v>
      </c>
      <c r="D49" s="1187">
        <v>15</v>
      </c>
      <c r="E49" s="604">
        <f t="shared" si="15"/>
        <v>2.1728226144580517E-2</v>
      </c>
      <c r="F49" s="1181" t="s">
        <v>0</v>
      </c>
      <c r="G49" s="1188">
        <v>5</v>
      </c>
      <c r="H49" s="1193">
        <v>348</v>
      </c>
      <c r="I49" s="1189">
        <v>202.5</v>
      </c>
      <c r="J49" s="1190">
        <v>202.5</v>
      </c>
      <c r="K49" s="1176">
        <f t="shared" si="1"/>
        <v>0</v>
      </c>
      <c r="L49" s="640">
        <f t="shared" si="6"/>
        <v>1740</v>
      </c>
      <c r="M49" s="639">
        <v>349.51499999999999</v>
      </c>
      <c r="N49" s="639">
        <f t="shared" si="7"/>
        <v>1012.5</v>
      </c>
      <c r="O49" s="639">
        <f t="shared" si="8"/>
        <v>0</v>
      </c>
      <c r="P49" s="639">
        <f t="shared" si="9"/>
        <v>1012.5</v>
      </c>
      <c r="Q49" s="639"/>
      <c r="R49" s="639">
        <f t="shared" si="2"/>
        <v>1362.0149999999999</v>
      </c>
      <c r="S49" s="1191"/>
      <c r="T49" s="639">
        <f t="shared" si="10"/>
        <v>1259.9583718778908</v>
      </c>
      <c r="U49" s="639">
        <f t="shared" si="3"/>
        <v>0</v>
      </c>
      <c r="V49" s="641">
        <f>IF(L49=0,0,(HLOOKUP(F49,'2012-2013 CE W T&amp;D &amp; ConsCredit'!$C$6:$P$36,D49+1,FALSE)))</f>
        <v>1.742281829696477</v>
      </c>
      <c r="W49" s="641">
        <f t="shared" si="16"/>
        <v>3031.5703836718699</v>
      </c>
      <c r="X49" s="642">
        <f t="shared" si="11"/>
        <v>2.4060877337982998</v>
      </c>
      <c r="Z49" s="1371">
        <f t="shared" si="4"/>
        <v>1362.0149999999999</v>
      </c>
      <c r="AA49" s="1371">
        <f t="shared" si="5"/>
        <v>1259.9583718778908</v>
      </c>
      <c r="AB49" s="1371">
        <f>IF(L49=0,0,(HLOOKUP(F49,'2012-2013 CE W T&amp;D No ConsCredi'!$C$6:$P$36,D49+1,FALSE)))</f>
        <v>1.5838925724513431</v>
      </c>
      <c r="AC49" s="1371">
        <f t="shared" si="17"/>
        <v>2755.973076065337</v>
      </c>
      <c r="AD49" s="642">
        <f t="shared" si="12"/>
        <v>2.1873524852711821</v>
      </c>
      <c r="AE49" s="1332"/>
      <c r="AF49" s="1332"/>
      <c r="AG49" s="1332"/>
      <c r="AH49" s="1332"/>
      <c r="AI49" s="1332"/>
      <c r="AJ49" s="1332"/>
      <c r="AK49" s="1332"/>
      <c r="AL49" s="1332"/>
      <c r="AM49" s="1332"/>
      <c r="AN49" s="1332"/>
      <c r="AO49" s="1332"/>
      <c r="AP49" s="1332"/>
      <c r="AQ49" s="1332"/>
      <c r="AR49" s="1332"/>
      <c r="AS49" s="1332"/>
      <c r="AT49" s="1332"/>
      <c r="AU49" s="1332"/>
      <c r="AV49" s="1332"/>
      <c r="AW49" s="1332"/>
      <c r="AX49" s="1332"/>
      <c r="AY49" s="1332"/>
      <c r="AZ49" s="1332"/>
      <c r="BA49" s="1332"/>
      <c r="BB49" s="1332"/>
      <c r="BC49" s="1332"/>
      <c r="BD49" s="1332"/>
      <c r="BE49" s="1332"/>
      <c r="BF49" s="1332"/>
      <c r="BG49" s="1332"/>
      <c r="BH49" s="1332"/>
      <c r="BI49" s="1332"/>
      <c r="BJ49" s="1332"/>
      <c r="BK49" s="1332"/>
      <c r="BL49" s="1332"/>
      <c r="BM49" s="1332"/>
      <c r="BN49" s="1332"/>
      <c r="BO49" s="1332"/>
      <c r="BP49" s="1332"/>
      <c r="BQ49" s="1332"/>
      <c r="BR49" s="1332"/>
      <c r="BS49" s="1332"/>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2"/>
      <c r="DC49" s="1332"/>
      <c r="DD49" s="1332"/>
      <c r="DE49" s="1332"/>
      <c r="DF49" s="1332"/>
      <c r="DG49" s="1332"/>
      <c r="DH49" s="1332"/>
      <c r="DI49" s="1332"/>
      <c r="DJ49" s="1332"/>
      <c r="DK49" s="1332"/>
      <c r="DL49" s="1332"/>
      <c r="DM49" s="1332"/>
      <c r="DN49" s="1332"/>
      <c r="DO49" s="1332"/>
      <c r="DP49" s="1332"/>
      <c r="DQ49" s="1332"/>
      <c r="DR49" s="1332"/>
      <c r="DS49" s="1332"/>
      <c r="DT49" s="1332"/>
      <c r="DU49" s="1332"/>
      <c r="DV49" s="1332"/>
      <c r="DW49" s="1332"/>
      <c r="DX49" s="1332"/>
      <c r="DY49" s="1332"/>
      <c r="DZ49" s="1332"/>
      <c r="EA49" s="1332"/>
      <c r="EB49" s="1332"/>
      <c r="EC49" s="1332"/>
      <c r="ED49" s="1332"/>
      <c r="EE49" s="1332"/>
      <c r="EF49" s="1332"/>
      <c r="EG49" s="1332"/>
      <c r="EH49" s="1332"/>
      <c r="EI49" s="1332"/>
      <c r="EJ49" s="1332"/>
      <c r="EK49" s="1332"/>
      <c r="EL49" s="1332"/>
      <c r="EM49" s="1332"/>
      <c r="EN49" s="1332"/>
      <c r="EO49" s="1332"/>
      <c r="EP49" s="1332"/>
      <c r="EQ49" s="1332"/>
      <c r="ER49" s="1332"/>
      <c r="ES49" s="1332"/>
      <c r="ET49" s="1332"/>
      <c r="EU49" s="1332"/>
      <c r="EV49" s="1332"/>
      <c r="EW49" s="1332"/>
      <c r="EX49" s="1332"/>
      <c r="EY49" s="1332"/>
      <c r="EZ49" s="1332"/>
      <c r="FA49" s="1332"/>
      <c r="FB49" s="1332"/>
      <c r="FC49" s="1332"/>
      <c r="FD49" s="1332"/>
      <c r="FE49" s="1332"/>
      <c r="FF49" s="1332"/>
      <c r="FG49" s="1332"/>
      <c r="FH49" s="1332"/>
      <c r="FI49" s="1332"/>
      <c r="FJ49" s="1332"/>
      <c r="FK49" s="1332"/>
      <c r="FL49" s="1332"/>
      <c r="FM49" s="1332"/>
      <c r="FN49" s="1332"/>
      <c r="FO49" s="1332"/>
      <c r="FP49" s="1332"/>
      <c r="FQ49" s="1332"/>
      <c r="FR49" s="1332"/>
      <c r="FS49" s="1332"/>
      <c r="FT49" s="1332"/>
      <c r="FU49" s="1332"/>
      <c r="FV49" s="1332"/>
      <c r="FW49" s="1332"/>
      <c r="FX49" s="1332"/>
      <c r="FY49" s="1332"/>
      <c r="FZ49" s="1332"/>
      <c r="GA49" s="1332"/>
      <c r="GB49" s="1332"/>
      <c r="GC49" s="1332"/>
      <c r="GD49" s="1332"/>
      <c r="GE49" s="1332"/>
      <c r="GF49" s="1332"/>
      <c r="GG49" s="1332"/>
      <c r="GH49" s="1332"/>
      <c r="GI49" s="1332"/>
      <c r="GJ49" s="1332"/>
      <c r="GK49" s="1332"/>
      <c r="GL49" s="1332"/>
      <c r="GM49" s="1332"/>
      <c r="GN49" s="1332"/>
      <c r="GO49" s="1332"/>
      <c r="GP49" s="1332"/>
      <c r="GQ49" s="1332"/>
      <c r="GR49" s="1332"/>
      <c r="GS49" s="1332"/>
      <c r="GT49" s="1332"/>
      <c r="GU49" s="1332"/>
      <c r="GV49" s="1332"/>
      <c r="GW49" s="1332"/>
      <c r="GX49" s="1332"/>
      <c r="GY49" s="1332"/>
      <c r="GZ49" s="1332"/>
      <c r="HA49" s="1332"/>
      <c r="HB49" s="1332"/>
      <c r="HC49" s="1332"/>
      <c r="HD49" s="1332"/>
      <c r="HE49" s="1332"/>
      <c r="HF49" s="1332"/>
      <c r="HG49" s="1332"/>
      <c r="HH49" s="1332"/>
      <c r="HI49" s="1332"/>
      <c r="HJ49" s="1332"/>
      <c r="HK49" s="1332"/>
      <c r="HL49" s="1332"/>
      <c r="HM49" s="1332"/>
      <c r="HN49" s="1332"/>
      <c r="HO49" s="1332"/>
      <c r="HP49" s="1332"/>
      <c r="HQ49" s="1332"/>
      <c r="HR49" s="1332"/>
      <c r="HS49" s="1332"/>
      <c r="HT49" s="1332"/>
      <c r="HU49" s="1332"/>
      <c r="HV49" s="1332"/>
      <c r="HW49" s="1332"/>
      <c r="HX49" s="1332"/>
      <c r="HY49" s="1332"/>
      <c r="HZ49" s="1332"/>
      <c r="IA49" s="1332"/>
      <c r="IB49" s="1332"/>
      <c r="IC49" s="1332"/>
      <c r="ID49" s="1332"/>
      <c r="IE49" s="1332"/>
      <c r="IF49" s="1332"/>
      <c r="IG49" s="1332"/>
      <c r="IH49" s="1332"/>
      <c r="II49" s="1332"/>
      <c r="IJ49" s="1332"/>
      <c r="IK49" s="1332"/>
      <c r="IL49" s="1332"/>
      <c r="IM49" s="1332"/>
      <c r="IN49" s="1332"/>
      <c r="IO49" s="1332"/>
      <c r="IP49" s="1332"/>
      <c r="IQ49" s="1332"/>
      <c r="IR49" s="1332"/>
      <c r="IS49" s="1332"/>
      <c r="IT49" s="1332"/>
      <c r="IU49" s="1332"/>
      <c r="IV49" s="1332"/>
      <c r="IW49" s="1332"/>
      <c r="IX49" s="1332"/>
      <c r="IY49" s="1332"/>
      <c r="IZ49" s="1332"/>
      <c r="JA49" s="1332"/>
      <c r="JB49" s="1332"/>
      <c r="JC49" s="1332"/>
      <c r="JD49" s="1332"/>
      <c r="JE49" s="1332"/>
      <c r="JF49" s="1332"/>
      <c r="JG49" s="1332"/>
      <c r="JH49" s="1332"/>
      <c r="JI49" s="1332"/>
      <c r="JJ49" s="1332"/>
      <c r="JK49" s="1332"/>
      <c r="JL49" s="1332"/>
      <c r="JM49" s="1332"/>
      <c r="JN49" s="1332"/>
      <c r="JO49" s="1332"/>
      <c r="JP49" s="1332"/>
      <c r="JQ49" s="1332"/>
      <c r="JR49" s="1332"/>
      <c r="JS49" s="1332"/>
      <c r="JT49" s="1332"/>
      <c r="JU49" s="1332"/>
      <c r="JV49" s="1332"/>
      <c r="JW49" s="1332"/>
      <c r="JX49" s="1332"/>
      <c r="JY49" s="1332"/>
      <c r="JZ49" s="1332"/>
      <c r="KA49" s="1332"/>
      <c r="KB49" s="1332"/>
      <c r="KC49" s="1332"/>
      <c r="KD49" s="1332"/>
      <c r="KE49" s="1332"/>
      <c r="KF49" s="1332"/>
      <c r="KG49" s="1332"/>
      <c r="KH49" s="1332"/>
      <c r="KI49" s="1332"/>
      <c r="KJ49" s="1332"/>
      <c r="KK49" s="1332"/>
      <c r="KL49" s="1332"/>
      <c r="KM49" s="1332"/>
      <c r="KN49" s="1332"/>
      <c r="KO49" s="1332"/>
      <c r="KP49" s="1332"/>
      <c r="KQ49" s="1332"/>
      <c r="KR49" s="1332"/>
      <c r="KS49" s="1332"/>
      <c r="KT49" s="1332"/>
      <c r="KU49" s="1332"/>
      <c r="KV49" s="1332"/>
      <c r="KW49" s="1332"/>
      <c r="KX49" s="1332"/>
      <c r="KY49" s="1332"/>
      <c r="KZ49" s="1332"/>
      <c r="LA49" s="1332"/>
      <c r="LB49" s="1332"/>
      <c r="LC49" s="1332"/>
      <c r="LD49" s="1332"/>
      <c r="LE49" s="1332"/>
      <c r="LF49" s="1332"/>
      <c r="LG49" s="1332"/>
      <c r="LH49" s="1332"/>
      <c r="LI49" s="1332"/>
      <c r="LJ49" s="1332"/>
      <c r="LK49" s="1332"/>
      <c r="LL49" s="1332"/>
      <c r="LM49" s="1332"/>
      <c r="LN49" s="1332"/>
      <c r="LO49" s="1332"/>
      <c r="LP49" s="1332"/>
      <c r="LQ49" s="1332"/>
      <c r="LR49" s="1332"/>
      <c r="LS49" s="1332"/>
      <c r="LT49" s="1332"/>
      <c r="LU49" s="1332"/>
      <c r="LV49" s="1332"/>
      <c r="LW49" s="1332"/>
      <c r="LX49" s="1332"/>
      <c r="LY49" s="1332"/>
      <c r="LZ49" s="1332"/>
      <c r="MA49" s="1332"/>
      <c r="MB49" s="1332"/>
      <c r="MC49" s="1332"/>
      <c r="MD49" s="1332"/>
      <c r="ME49" s="1332"/>
      <c r="MF49" s="1332"/>
      <c r="MG49" s="1332"/>
      <c r="MH49" s="1332"/>
      <c r="MI49" s="1332"/>
      <c r="MJ49" s="1332"/>
      <c r="MK49" s="1332"/>
      <c r="ML49" s="1332"/>
      <c r="MM49" s="1332"/>
      <c r="MN49" s="1332"/>
      <c r="MO49" s="1332"/>
      <c r="MP49" s="1332"/>
      <c r="MQ49" s="1332"/>
      <c r="MR49" s="1332"/>
      <c r="MS49" s="1332"/>
      <c r="MT49" s="1332"/>
      <c r="MU49" s="1332"/>
      <c r="MV49" s="1332"/>
      <c r="MW49" s="1332"/>
      <c r="MX49" s="1332"/>
      <c r="MY49" s="1332"/>
      <c r="MZ49" s="1332"/>
      <c r="NA49" s="1332"/>
      <c r="NB49" s="1332"/>
      <c r="NC49" s="1332"/>
      <c r="ND49" s="1332"/>
      <c r="NE49" s="1332"/>
      <c r="NF49" s="1332"/>
      <c r="NG49" s="1332"/>
      <c r="NH49" s="1332"/>
      <c r="NI49" s="1332"/>
      <c r="NJ49" s="1332"/>
      <c r="NK49" s="1332"/>
      <c r="NL49" s="1332"/>
      <c r="NM49" s="1332"/>
      <c r="NN49" s="1332"/>
      <c r="NO49" s="1332"/>
      <c r="NP49" s="1332"/>
      <c r="NQ49" s="1332"/>
      <c r="NR49" s="1332"/>
      <c r="NS49" s="1332"/>
      <c r="NT49" s="1332"/>
      <c r="NU49" s="1332"/>
      <c r="NV49" s="1332"/>
      <c r="NW49" s="1332"/>
      <c r="NX49" s="1332"/>
      <c r="NY49" s="1332"/>
      <c r="NZ49" s="1332"/>
      <c r="OA49" s="1332"/>
      <c r="OB49" s="1332"/>
      <c r="OC49" s="1332"/>
      <c r="OD49" s="1332"/>
      <c r="OE49" s="1332"/>
      <c r="OF49" s="1332"/>
      <c r="OG49" s="1332"/>
      <c r="OH49" s="1332"/>
      <c r="OI49" s="1332"/>
      <c r="OJ49" s="1332"/>
      <c r="OK49" s="1332"/>
      <c r="OL49" s="1332"/>
      <c r="OM49" s="1332"/>
      <c r="ON49" s="1332"/>
      <c r="OO49" s="1332"/>
      <c r="OP49" s="1332"/>
      <c r="OQ49" s="1332"/>
      <c r="OR49" s="1332"/>
      <c r="OS49" s="1332"/>
      <c r="OT49" s="1332"/>
      <c r="OU49" s="1332"/>
      <c r="OV49" s="1332"/>
      <c r="OW49" s="1332"/>
      <c r="OX49" s="1332"/>
      <c r="OY49" s="1332"/>
      <c r="OZ49" s="1332"/>
      <c r="PA49" s="1332"/>
      <c r="PB49" s="1332"/>
      <c r="PC49" s="1332"/>
      <c r="PD49" s="1332"/>
      <c r="PE49" s="1332"/>
      <c r="PF49" s="1332"/>
      <c r="PG49" s="1332"/>
      <c r="PH49" s="1332"/>
      <c r="PI49" s="1332"/>
      <c r="PJ49" s="1332"/>
      <c r="PK49" s="1332"/>
      <c r="PL49" s="1332"/>
      <c r="PM49" s="1332"/>
      <c r="PN49" s="1332"/>
      <c r="PO49" s="1332"/>
      <c r="PP49" s="1332"/>
      <c r="PQ49" s="1332"/>
      <c r="PR49" s="1332"/>
      <c r="PS49" s="1332"/>
      <c r="PT49" s="1332"/>
      <c r="PU49" s="1332"/>
      <c r="PV49" s="1332"/>
      <c r="PW49" s="1332"/>
      <c r="PX49" s="1332"/>
      <c r="PY49" s="1332"/>
      <c r="PZ49" s="1332"/>
      <c r="QA49" s="1332"/>
      <c r="QB49" s="1332"/>
      <c r="QC49" s="1332"/>
      <c r="QD49" s="1332"/>
      <c r="QE49" s="1332"/>
      <c r="QF49" s="1332"/>
      <c r="QG49" s="1332"/>
      <c r="QH49" s="1332"/>
      <c r="QI49" s="1332"/>
      <c r="QJ49" s="1332"/>
      <c r="QK49" s="1332"/>
      <c r="QL49" s="1332"/>
      <c r="QM49" s="1332"/>
      <c r="QN49" s="1332"/>
      <c r="QO49" s="1332"/>
      <c r="QP49" s="1332"/>
      <c r="QQ49" s="1332"/>
      <c r="QR49" s="1332"/>
      <c r="QS49" s="1332"/>
      <c r="QT49" s="1332"/>
      <c r="QU49" s="1332"/>
      <c r="QV49" s="1332"/>
      <c r="QW49" s="1332"/>
      <c r="QX49" s="1332"/>
      <c r="QY49" s="1332"/>
      <c r="QZ49" s="1332"/>
      <c r="RA49" s="1332"/>
      <c r="RB49" s="1332"/>
      <c r="RC49" s="1332"/>
      <c r="RD49" s="1332"/>
      <c r="RE49" s="1332"/>
      <c r="RF49" s="1332"/>
      <c r="RG49" s="1332"/>
      <c r="RH49" s="1332"/>
      <c r="RI49" s="1332"/>
      <c r="RJ49" s="1332"/>
      <c r="RK49" s="1332"/>
      <c r="RL49" s="1332"/>
      <c r="RM49" s="1332"/>
      <c r="RN49" s="1332"/>
      <c r="RO49" s="1332"/>
      <c r="RP49" s="1332"/>
      <c r="RQ49" s="1332"/>
      <c r="RR49" s="1332"/>
      <c r="RS49" s="1332"/>
      <c r="RT49" s="1332"/>
      <c r="RU49" s="1332"/>
      <c r="RV49" s="1332"/>
      <c r="RW49" s="1332"/>
      <c r="RX49" s="1332"/>
      <c r="RY49" s="1332"/>
      <c r="RZ49" s="1332"/>
      <c r="SA49" s="1332"/>
      <c r="SB49" s="1332"/>
      <c r="SC49" s="1332"/>
      <c r="SD49" s="1332"/>
      <c r="SE49" s="1332"/>
      <c r="SF49" s="1332"/>
      <c r="SG49" s="1332"/>
      <c r="SH49" s="1332"/>
      <c r="SI49" s="1332"/>
      <c r="SJ49" s="1332"/>
      <c r="SK49" s="1332"/>
      <c r="SL49" s="1332"/>
      <c r="SM49" s="1332"/>
      <c r="SN49" s="1332"/>
      <c r="SO49" s="1332"/>
      <c r="SP49" s="1332"/>
      <c r="SQ49" s="1332"/>
      <c r="SR49" s="1332"/>
      <c r="SS49" s="1332"/>
      <c r="ST49" s="1332"/>
      <c r="SU49" s="1332"/>
      <c r="SV49" s="1332"/>
      <c r="SW49" s="1332"/>
      <c r="SX49" s="1332"/>
      <c r="SY49" s="1332"/>
      <c r="SZ49" s="1332"/>
      <c r="TA49" s="1332"/>
      <c r="TB49" s="1332"/>
      <c r="TC49" s="1332"/>
      <c r="TD49" s="1332"/>
      <c r="TE49" s="1332"/>
      <c r="TF49" s="1332"/>
      <c r="TG49" s="1332"/>
      <c r="TH49" s="1332"/>
      <c r="TI49" s="1332"/>
      <c r="TJ49" s="1332"/>
      <c r="TK49" s="1332"/>
      <c r="TL49" s="1332"/>
      <c r="TM49" s="1332"/>
      <c r="TN49" s="1332"/>
      <c r="TO49" s="1332"/>
      <c r="TP49" s="1332"/>
      <c r="TQ49" s="1332"/>
      <c r="TR49" s="1332"/>
      <c r="TS49" s="1332"/>
      <c r="TT49" s="1332"/>
      <c r="TU49" s="1332"/>
      <c r="TV49" s="1332"/>
      <c r="TW49" s="1332"/>
      <c r="TX49" s="1332"/>
      <c r="TY49" s="1332"/>
      <c r="TZ49" s="1332"/>
      <c r="UA49" s="1332"/>
      <c r="UB49" s="1332"/>
      <c r="UC49" s="1332"/>
      <c r="UD49" s="1332"/>
      <c r="UE49" s="1332"/>
      <c r="UF49" s="1332"/>
      <c r="UG49" s="1332"/>
      <c r="UH49" s="1332"/>
      <c r="UI49" s="1332"/>
      <c r="UJ49" s="1332"/>
      <c r="UK49" s="1332"/>
      <c r="UL49" s="1332"/>
      <c r="UM49" s="1332"/>
      <c r="UN49" s="1332"/>
      <c r="UO49" s="1332"/>
      <c r="UP49" s="1332"/>
      <c r="UQ49" s="1332"/>
      <c r="UR49" s="1332"/>
      <c r="US49" s="1332"/>
      <c r="UT49" s="1332"/>
      <c r="UU49" s="1332"/>
      <c r="UV49" s="1332"/>
      <c r="UW49" s="1332"/>
      <c r="UX49" s="1332"/>
      <c r="UY49" s="1332"/>
      <c r="UZ49" s="1332"/>
      <c r="VA49" s="1332"/>
      <c r="VB49" s="1332"/>
      <c r="VC49" s="1332"/>
      <c r="VD49" s="1332"/>
      <c r="VE49" s="1332"/>
      <c r="VF49" s="1332"/>
      <c r="VG49" s="1332"/>
      <c r="VH49" s="1332"/>
      <c r="VI49" s="1332"/>
      <c r="VJ49" s="1332"/>
      <c r="VK49" s="1332"/>
      <c r="VL49" s="1332"/>
      <c r="VM49" s="1332"/>
      <c r="VN49" s="1332"/>
      <c r="VO49" s="1332"/>
      <c r="VP49" s="1332"/>
      <c r="VQ49" s="1332"/>
      <c r="VR49" s="1332"/>
      <c r="VS49" s="1332"/>
      <c r="VT49" s="1332"/>
      <c r="VU49" s="1332"/>
      <c r="VV49" s="1332"/>
      <c r="VW49" s="1332"/>
      <c r="VX49" s="1332"/>
      <c r="VY49" s="1332"/>
      <c r="VZ49" s="1332"/>
      <c r="WA49" s="1332"/>
      <c r="WB49" s="1332"/>
      <c r="WC49" s="1332"/>
      <c r="WD49" s="1332"/>
      <c r="WE49" s="1332"/>
      <c r="WF49" s="1332"/>
      <c r="WG49" s="1332"/>
      <c r="WH49" s="1332"/>
      <c r="WI49" s="1332"/>
      <c r="WJ49" s="1332"/>
      <c r="WK49" s="1332"/>
      <c r="WL49" s="1332"/>
      <c r="WM49" s="1332"/>
      <c r="WN49" s="1332"/>
      <c r="WO49" s="1332"/>
      <c r="WP49" s="1332"/>
      <c r="WQ49" s="1332"/>
      <c r="WR49" s="1332"/>
      <c r="WS49" s="1332"/>
      <c r="WT49" s="1332"/>
      <c r="WU49" s="1332"/>
      <c r="WV49" s="1332"/>
      <c r="WW49" s="1332"/>
      <c r="WX49" s="1332"/>
      <c r="WY49" s="1332"/>
      <c r="WZ49" s="1332"/>
      <c r="XA49" s="1332"/>
      <c r="XB49" s="1332"/>
      <c r="XC49" s="1332"/>
      <c r="XD49" s="1332"/>
      <c r="XE49" s="1332"/>
      <c r="XF49" s="1332"/>
      <c r="XG49" s="1332"/>
      <c r="XH49" s="1332"/>
      <c r="XI49" s="1332"/>
      <c r="XJ49" s="1332"/>
      <c r="XK49" s="1332"/>
      <c r="XL49" s="1332"/>
      <c r="XM49" s="1332"/>
      <c r="XN49" s="1332"/>
      <c r="XO49" s="1332"/>
      <c r="XP49" s="1332"/>
      <c r="XQ49" s="1332"/>
      <c r="XR49" s="1332"/>
      <c r="XS49" s="1332"/>
      <c r="XT49" s="1332"/>
      <c r="XU49" s="1332"/>
      <c r="XV49" s="1332"/>
      <c r="XW49" s="1332"/>
      <c r="XX49" s="1332"/>
      <c r="XY49" s="1332"/>
      <c r="XZ49" s="1332"/>
      <c r="YA49" s="1332"/>
      <c r="YB49" s="1332"/>
      <c r="YC49" s="1332"/>
      <c r="YD49" s="1332"/>
      <c r="YE49" s="1332"/>
      <c r="YF49" s="1332"/>
      <c r="YG49" s="1332"/>
      <c r="YH49" s="1332"/>
      <c r="YI49" s="1332"/>
      <c r="YJ49" s="1332"/>
      <c r="YK49" s="1332"/>
      <c r="YL49" s="1332"/>
      <c r="YM49" s="1332"/>
      <c r="YN49" s="1332"/>
      <c r="YO49" s="1332"/>
      <c r="YP49" s="1332"/>
      <c r="YQ49" s="1332"/>
      <c r="YR49" s="1332"/>
      <c r="YS49" s="1332"/>
      <c r="YT49" s="1332"/>
      <c r="YU49" s="1332"/>
      <c r="YV49" s="1332"/>
      <c r="YW49" s="1332"/>
      <c r="YX49" s="1332"/>
      <c r="YY49" s="1332"/>
      <c r="YZ49" s="1332"/>
      <c r="ZA49" s="1332"/>
      <c r="ZB49" s="1332"/>
      <c r="ZC49" s="1332"/>
      <c r="ZD49" s="1332"/>
      <c r="ZE49" s="1332"/>
      <c r="ZF49" s="1332"/>
      <c r="ZG49" s="1332"/>
      <c r="ZH49" s="1332"/>
      <c r="ZI49" s="1332"/>
      <c r="ZJ49" s="1332"/>
      <c r="ZK49" s="1332"/>
      <c r="ZL49" s="1332"/>
      <c r="ZM49" s="1332"/>
      <c r="ZN49" s="1332"/>
      <c r="ZO49" s="1332"/>
      <c r="ZP49" s="1332"/>
      <c r="ZQ49" s="1332"/>
      <c r="ZR49" s="1332"/>
      <c r="ZS49" s="1332"/>
      <c r="ZT49" s="1332"/>
      <c r="ZU49" s="1332"/>
      <c r="ZV49" s="1332"/>
      <c r="ZW49" s="1332"/>
      <c r="ZX49" s="1332"/>
      <c r="ZY49" s="645"/>
    </row>
    <row r="50" spans="1:701" s="643" customFormat="1">
      <c r="A50" s="645"/>
      <c r="B50" s="635" t="s">
        <v>56</v>
      </c>
      <c r="C50" s="1186" t="s">
        <v>481</v>
      </c>
      <c r="D50" s="1187">
        <v>15</v>
      </c>
      <c r="E50" s="604">
        <f t="shared" si="15"/>
        <v>1.9630328447862402E-2</v>
      </c>
      <c r="F50" s="1181" t="s">
        <v>32</v>
      </c>
      <c r="G50" s="1188">
        <v>12</v>
      </c>
      <c r="H50" s="1193">
        <v>131</v>
      </c>
      <c r="I50" s="1189">
        <v>67</v>
      </c>
      <c r="J50" s="1190">
        <v>67</v>
      </c>
      <c r="K50" s="1176">
        <f t="shared" si="1"/>
        <v>0</v>
      </c>
      <c r="L50" s="640">
        <f t="shared" si="6"/>
        <v>1572</v>
      </c>
      <c r="M50" s="639">
        <v>337.8408</v>
      </c>
      <c r="N50" s="639">
        <f t="shared" si="7"/>
        <v>804</v>
      </c>
      <c r="O50" s="639">
        <f t="shared" si="8"/>
        <v>0</v>
      </c>
      <c r="P50" s="639">
        <f t="shared" si="9"/>
        <v>804</v>
      </c>
      <c r="Q50" s="639"/>
      <c r="R50" s="639">
        <f t="shared" si="2"/>
        <v>1141.8407999999999</v>
      </c>
      <c r="S50" s="1191"/>
      <c r="T50" s="639">
        <f t="shared" si="10"/>
        <v>1056.2819611470861</v>
      </c>
      <c r="U50" s="639">
        <f t="shared" si="3"/>
        <v>0</v>
      </c>
      <c r="V50" s="641">
        <f>IF(L50=0,0,(HLOOKUP(F50,'2012-2013 CE W T&amp;D &amp; ConsCredit'!$C$6:$P$36,D50+1,FALSE)))</f>
        <v>1.0250515210594204</v>
      </c>
      <c r="W50" s="641">
        <f t="shared" si="16"/>
        <v>1611.3809911054088</v>
      </c>
      <c r="X50" s="642">
        <f t="shared" si="11"/>
        <v>1.5255216413574877</v>
      </c>
      <c r="Z50" s="1371">
        <f t="shared" si="4"/>
        <v>1141.8407999999999</v>
      </c>
      <c r="AA50" s="1371">
        <f t="shared" si="5"/>
        <v>1056.2819611470861</v>
      </c>
      <c r="AB50" s="1371">
        <f>IF(L50=0,0,(HLOOKUP(F50,'2012-2013 CE W T&amp;D No ConsCredi'!$C$6:$P$36,D50+1,FALSE)))</f>
        <v>0.93186501914492781</v>
      </c>
      <c r="AC50" s="1371">
        <f t="shared" si="17"/>
        <v>1464.8918100958265</v>
      </c>
      <c r="AD50" s="642">
        <f t="shared" si="12"/>
        <v>1.3868378557795344</v>
      </c>
      <c r="AE50" s="1332"/>
      <c r="AF50" s="1332"/>
      <c r="AG50" s="1332"/>
      <c r="AH50" s="1332"/>
      <c r="AI50" s="1332"/>
      <c r="AJ50" s="1332"/>
      <c r="AK50" s="1332"/>
      <c r="AL50" s="1332"/>
      <c r="AM50" s="1332"/>
      <c r="AN50" s="1332"/>
      <c r="AO50" s="1332"/>
      <c r="AP50" s="1332"/>
      <c r="AQ50" s="1332"/>
      <c r="AR50" s="1332"/>
      <c r="AS50" s="1332"/>
      <c r="AT50" s="1332"/>
      <c r="AU50" s="1332"/>
      <c r="AV50" s="1332"/>
      <c r="AW50" s="1332"/>
      <c r="AX50" s="1332"/>
      <c r="AY50" s="1332"/>
      <c r="AZ50" s="1332"/>
      <c r="BA50" s="1332"/>
      <c r="BB50" s="1332"/>
      <c r="BC50" s="1332"/>
      <c r="BD50" s="1332"/>
      <c r="BE50" s="1332"/>
      <c r="BF50" s="1332"/>
      <c r="BG50" s="1332"/>
      <c r="BH50" s="1332"/>
      <c r="BI50" s="1332"/>
      <c r="BJ50" s="1332"/>
      <c r="BK50" s="1332"/>
      <c r="BL50" s="1332"/>
      <c r="BM50" s="1332"/>
      <c r="BN50" s="1332"/>
      <c r="BO50" s="1332"/>
      <c r="BP50" s="1332"/>
      <c r="BQ50" s="1332"/>
      <c r="BR50" s="1332"/>
      <c r="BS50" s="1332"/>
      <c r="BT50" s="1332"/>
      <c r="BU50" s="1332"/>
      <c r="BV50" s="1332"/>
      <c r="BW50" s="1332"/>
      <c r="BX50" s="1332"/>
      <c r="BY50" s="1332"/>
      <c r="BZ50" s="1332"/>
      <c r="CA50" s="1332"/>
      <c r="CB50" s="1332"/>
      <c r="CC50" s="1332"/>
      <c r="CD50" s="1332"/>
      <c r="CE50" s="1332"/>
      <c r="CF50" s="1332"/>
      <c r="CG50" s="1332"/>
      <c r="CH50" s="1332"/>
      <c r="CI50" s="1332"/>
      <c r="CJ50" s="1332"/>
      <c r="CK50" s="1332"/>
      <c r="CL50" s="1332"/>
      <c r="CM50" s="1332"/>
      <c r="CN50" s="1332"/>
      <c r="CO50" s="1332"/>
      <c r="CP50" s="1332"/>
      <c r="CQ50" s="1332"/>
      <c r="CR50" s="1332"/>
      <c r="CS50" s="1332"/>
      <c r="CT50" s="1332"/>
      <c r="CU50" s="1332"/>
      <c r="CV50" s="1332"/>
      <c r="CW50" s="1332"/>
      <c r="CX50" s="1332"/>
      <c r="CY50" s="1332"/>
      <c r="CZ50" s="1332"/>
      <c r="DA50" s="1332"/>
      <c r="DB50" s="1332"/>
      <c r="DC50" s="1332"/>
      <c r="DD50" s="1332"/>
      <c r="DE50" s="1332"/>
      <c r="DF50" s="1332"/>
      <c r="DG50" s="1332"/>
      <c r="DH50" s="1332"/>
      <c r="DI50" s="1332"/>
      <c r="DJ50" s="1332"/>
      <c r="DK50" s="1332"/>
      <c r="DL50" s="1332"/>
      <c r="DM50" s="1332"/>
      <c r="DN50" s="1332"/>
      <c r="DO50" s="1332"/>
      <c r="DP50" s="1332"/>
      <c r="DQ50" s="1332"/>
      <c r="DR50" s="1332"/>
      <c r="DS50" s="1332"/>
      <c r="DT50" s="1332"/>
      <c r="DU50" s="1332"/>
      <c r="DV50" s="1332"/>
      <c r="DW50" s="1332"/>
      <c r="DX50" s="1332"/>
      <c r="DY50" s="1332"/>
      <c r="DZ50" s="1332"/>
      <c r="EA50" s="1332"/>
      <c r="EB50" s="1332"/>
      <c r="EC50" s="1332"/>
      <c r="ED50" s="1332"/>
      <c r="EE50" s="1332"/>
      <c r="EF50" s="1332"/>
      <c r="EG50" s="1332"/>
      <c r="EH50" s="1332"/>
      <c r="EI50" s="1332"/>
      <c r="EJ50" s="1332"/>
      <c r="EK50" s="1332"/>
      <c r="EL50" s="1332"/>
      <c r="EM50" s="1332"/>
      <c r="EN50" s="1332"/>
      <c r="EO50" s="1332"/>
      <c r="EP50" s="1332"/>
      <c r="EQ50" s="1332"/>
      <c r="ER50" s="1332"/>
      <c r="ES50" s="1332"/>
      <c r="ET50" s="1332"/>
      <c r="EU50" s="1332"/>
      <c r="EV50" s="1332"/>
      <c r="EW50" s="1332"/>
      <c r="EX50" s="1332"/>
      <c r="EY50" s="1332"/>
      <c r="EZ50" s="1332"/>
      <c r="FA50" s="1332"/>
      <c r="FB50" s="1332"/>
      <c r="FC50" s="1332"/>
      <c r="FD50" s="1332"/>
      <c r="FE50" s="1332"/>
      <c r="FF50" s="1332"/>
      <c r="FG50" s="1332"/>
      <c r="FH50" s="1332"/>
      <c r="FI50" s="1332"/>
      <c r="FJ50" s="1332"/>
      <c r="FK50" s="1332"/>
      <c r="FL50" s="1332"/>
      <c r="FM50" s="1332"/>
      <c r="FN50" s="1332"/>
      <c r="FO50" s="1332"/>
      <c r="FP50" s="1332"/>
      <c r="FQ50" s="1332"/>
      <c r="FR50" s="1332"/>
      <c r="FS50" s="1332"/>
      <c r="FT50" s="1332"/>
      <c r="FU50" s="1332"/>
      <c r="FV50" s="1332"/>
      <c r="FW50" s="1332"/>
      <c r="FX50" s="1332"/>
      <c r="FY50" s="1332"/>
      <c r="FZ50" s="1332"/>
      <c r="GA50" s="1332"/>
      <c r="GB50" s="1332"/>
      <c r="GC50" s="1332"/>
      <c r="GD50" s="1332"/>
      <c r="GE50" s="1332"/>
      <c r="GF50" s="1332"/>
      <c r="GG50" s="1332"/>
      <c r="GH50" s="1332"/>
      <c r="GI50" s="1332"/>
      <c r="GJ50" s="1332"/>
      <c r="GK50" s="1332"/>
      <c r="GL50" s="1332"/>
      <c r="GM50" s="1332"/>
      <c r="GN50" s="1332"/>
      <c r="GO50" s="1332"/>
      <c r="GP50" s="1332"/>
      <c r="GQ50" s="1332"/>
      <c r="GR50" s="1332"/>
      <c r="GS50" s="1332"/>
      <c r="GT50" s="1332"/>
      <c r="GU50" s="1332"/>
      <c r="GV50" s="1332"/>
      <c r="GW50" s="1332"/>
      <c r="GX50" s="1332"/>
      <c r="GY50" s="1332"/>
      <c r="GZ50" s="1332"/>
      <c r="HA50" s="1332"/>
      <c r="HB50" s="1332"/>
      <c r="HC50" s="1332"/>
      <c r="HD50" s="1332"/>
      <c r="HE50" s="1332"/>
      <c r="HF50" s="1332"/>
      <c r="HG50" s="1332"/>
      <c r="HH50" s="1332"/>
      <c r="HI50" s="1332"/>
      <c r="HJ50" s="1332"/>
      <c r="HK50" s="1332"/>
      <c r="HL50" s="1332"/>
      <c r="HM50" s="1332"/>
      <c r="HN50" s="1332"/>
      <c r="HO50" s="1332"/>
      <c r="HP50" s="1332"/>
      <c r="HQ50" s="1332"/>
      <c r="HR50" s="1332"/>
      <c r="HS50" s="1332"/>
      <c r="HT50" s="1332"/>
      <c r="HU50" s="1332"/>
      <c r="HV50" s="1332"/>
      <c r="HW50" s="1332"/>
      <c r="HX50" s="1332"/>
      <c r="HY50" s="1332"/>
      <c r="HZ50" s="1332"/>
      <c r="IA50" s="1332"/>
      <c r="IB50" s="1332"/>
      <c r="IC50" s="1332"/>
      <c r="ID50" s="1332"/>
      <c r="IE50" s="1332"/>
      <c r="IF50" s="1332"/>
      <c r="IG50" s="1332"/>
      <c r="IH50" s="1332"/>
      <c r="II50" s="1332"/>
      <c r="IJ50" s="1332"/>
      <c r="IK50" s="1332"/>
      <c r="IL50" s="1332"/>
      <c r="IM50" s="1332"/>
      <c r="IN50" s="1332"/>
      <c r="IO50" s="1332"/>
      <c r="IP50" s="1332"/>
      <c r="IQ50" s="1332"/>
      <c r="IR50" s="1332"/>
      <c r="IS50" s="1332"/>
      <c r="IT50" s="1332"/>
      <c r="IU50" s="1332"/>
      <c r="IV50" s="1332"/>
      <c r="IW50" s="1332"/>
      <c r="IX50" s="1332"/>
      <c r="IY50" s="1332"/>
      <c r="IZ50" s="1332"/>
      <c r="JA50" s="1332"/>
      <c r="JB50" s="1332"/>
      <c r="JC50" s="1332"/>
      <c r="JD50" s="1332"/>
      <c r="JE50" s="1332"/>
      <c r="JF50" s="1332"/>
      <c r="JG50" s="1332"/>
      <c r="JH50" s="1332"/>
      <c r="JI50" s="1332"/>
      <c r="JJ50" s="1332"/>
      <c r="JK50" s="1332"/>
      <c r="JL50" s="1332"/>
      <c r="JM50" s="1332"/>
      <c r="JN50" s="1332"/>
      <c r="JO50" s="1332"/>
      <c r="JP50" s="1332"/>
      <c r="JQ50" s="1332"/>
      <c r="JR50" s="1332"/>
      <c r="JS50" s="1332"/>
      <c r="JT50" s="1332"/>
      <c r="JU50" s="1332"/>
      <c r="JV50" s="1332"/>
      <c r="JW50" s="1332"/>
      <c r="JX50" s="1332"/>
      <c r="JY50" s="1332"/>
      <c r="JZ50" s="1332"/>
      <c r="KA50" s="1332"/>
      <c r="KB50" s="1332"/>
      <c r="KC50" s="1332"/>
      <c r="KD50" s="1332"/>
      <c r="KE50" s="1332"/>
      <c r="KF50" s="1332"/>
      <c r="KG50" s="1332"/>
      <c r="KH50" s="1332"/>
      <c r="KI50" s="1332"/>
      <c r="KJ50" s="1332"/>
      <c r="KK50" s="1332"/>
      <c r="KL50" s="1332"/>
      <c r="KM50" s="1332"/>
      <c r="KN50" s="1332"/>
      <c r="KO50" s="1332"/>
      <c r="KP50" s="1332"/>
      <c r="KQ50" s="1332"/>
      <c r="KR50" s="1332"/>
      <c r="KS50" s="1332"/>
      <c r="KT50" s="1332"/>
      <c r="KU50" s="1332"/>
      <c r="KV50" s="1332"/>
      <c r="KW50" s="1332"/>
      <c r="KX50" s="1332"/>
      <c r="KY50" s="1332"/>
      <c r="KZ50" s="1332"/>
      <c r="LA50" s="1332"/>
      <c r="LB50" s="1332"/>
      <c r="LC50" s="1332"/>
      <c r="LD50" s="1332"/>
      <c r="LE50" s="1332"/>
      <c r="LF50" s="1332"/>
      <c r="LG50" s="1332"/>
      <c r="LH50" s="1332"/>
      <c r="LI50" s="1332"/>
      <c r="LJ50" s="1332"/>
      <c r="LK50" s="1332"/>
      <c r="LL50" s="1332"/>
      <c r="LM50" s="1332"/>
      <c r="LN50" s="1332"/>
      <c r="LO50" s="1332"/>
      <c r="LP50" s="1332"/>
      <c r="LQ50" s="1332"/>
      <c r="LR50" s="1332"/>
      <c r="LS50" s="1332"/>
      <c r="LT50" s="1332"/>
      <c r="LU50" s="1332"/>
      <c r="LV50" s="1332"/>
      <c r="LW50" s="1332"/>
      <c r="LX50" s="1332"/>
      <c r="LY50" s="1332"/>
      <c r="LZ50" s="1332"/>
      <c r="MA50" s="1332"/>
      <c r="MB50" s="1332"/>
      <c r="MC50" s="1332"/>
      <c r="MD50" s="1332"/>
      <c r="ME50" s="1332"/>
      <c r="MF50" s="1332"/>
      <c r="MG50" s="1332"/>
      <c r="MH50" s="1332"/>
      <c r="MI50" s="1332"/>
      <c r="MJ50" s="1332"/>
      <c r="MK50" s="1332"/>
      <c r="ML50" s="1332"/>
      <c r="MM50" s="1332"/>
      <c r="MN50" s="1332"/>
      <c r="MO50" s="1332"/>
      <c r="MP50" s="1332"/>
      <c r="MQ50" s="1332"/>
      <c r="MR50" s="1332"/>
      <c r="MS50" s="1332"/>
      <c r="MT50" s="1332"/>
      <c r="MU50" s="1332"/>
      <c r="MV50" s="1332"/>
      <c r="MW50" s="1332"/>
      <c r="MX50" s="1332"/>
      <c r="MY50" s="1332"/>
      <c r="MZ50" s="1332"/>
      <c r="NA50" s="1332"/>
      <c r="NB50" s="1332"/>
      <c r="NC50" s="1332"/>
      <c r="ND50" s="1332"/>
      <c r="NE50" s="1332"/>
      <c r="NF50" s="1332"/>
      <c r="NG50" s="1332"/>
      <c r="NH50" s="1332"/>
      <c r="NI50" s="1332"/>
      <c r="NJ50" s="1332"/>
      <c r="NK50" s="1332"/>
      <c r="NL50" s="1332"/>
      <c r="NM50" s="1332"/>
      <c r="NN50" s="1332"/>
      <c r="NO50" s="1332"/>
      <c r="NP50" s="1332"/>
      <c r="NQ50" s="1332"/>
      <c r="NR50" s="1332"/>
      <c r="NS50" s="1332"/>
      <c r="NT50" s="1332"/>
      <c r="NU50" s="1332"/>
      <c r="NV50" s="1332"/>
      <c r="NW50" s="1332"/>
      <c r="NX50" s="1332"/>
      <c r="NY50" s="1332"/>
      <c r="NZ50" s="1332"/>
      <c r="OA50" s="1332"/>
      <c r="OB50" s="1332"/>
      <c r="OC50" s="1332"/>
      <c r="OD50" s="1332"/>
      <c r="OE50" s="1332"/>
      <c r="OF50" s="1332"/>
      <c r="OG50" s="1332"/>
      <c r="OH50" s="1332"/>
      <c r="OI50" s="1332"/>
      <c r="OJ50" s="1332"/>
      <c r="OK50" s="1332"/>
      <c r="OL50" s="1332"/>
      <c r="OM50" s="1332"/>
      <c r="ON50" s="1332"/>
      <c r="OO50" s="1332"/>
      <c r="OP50" s="1332"/>
      <c r="OQ50" s="1332"/>
      <c r="OR50" s="1332"/>
      <c r="OS50" s="1332"/>
      <c r="OT50" s="1332"/>
      <c r="OU50" s="1332"/>
      <c r="OV50" s="1332"/>
      <c r="OW50" s="1332"/>
      <c r="OX50" s="1332"/>
      <c r="OY50" s="1332"/>
      <c r="OZ50" s="1332"/>
      <c r="PA50" s="1332"/>
      <c r="PB50" s="1332"/>
      <c r="PC50" s="1332"/>
      <c r="PD50" s="1332"/>
      <c r="PE50" s="1332"/>
      <c r="PF50" s="1332"/>
      <c r="PG50" s="1332"/>
      <c r="PH50" s="1332"/>
      <c r="PI50" s="1332"/>
      <c r="PJ50" s="1332"/>
      <c r="PK50" s="1332"/>
      <c r="PL50" s="1332"/>
      <c r="PM50" s="1332"/>
      <c r="PN50" s="1332"/>
      <c r="PO50" s="1332"/>
      <c r="PP50" s="1332"/>
      <c r="PQ50" s="1332"/>
      <c r="PR50" s="1332"/>
      <c r="PS50" s="1332"/>
      <c r="PT50" s="1332"/>
      <c r="PU50" s="1332"/>
      <c r="PV50" s="1332"/>
      <c r="PW50" s="1332"/>
      <c r="PX50" s="1332"/>
      <c r="PY50" s="1332"/>
      <c r="PZ50" s="1332"/>
      <c r="QA50" s="1332"/>
      <c r="QB50" s="1332"/>
      <c r="QC50" s="1332"/>
      <c r="QD50" s="1332"/>
      <c r="QE50" s="1332"/>
      <c r="QF50" s="1332"/>
      <c r="QG50" s="1332"/>
      <c r="QH50" s="1332"/>
      <c r="QI50" s="1332"/>
      <c r="QJ50" s="1332"/>
      <c r="QK50" s="1332"/>
      <c r="QL50" s="1332"/>
      <c r="QM50" s="1332"/>
      <c r="QN50" s="1332"/>
      <c r="QO50" s="1332"/>
      <c r="QP50" s="1332"/>
      <c r="QQ50" s="1332"/>
      <c r="QR50" s="1332"/>
      <c r="QS50" s="1332"/>
      <c r="QT50" s="1332"/>
      <c r="QU50" s="1332"/>
      <c r="QV50" s="1332"/>
      <c r="QW50" s="1332"/>
      <c r="QX50" s="1332"/>
      <c r="QY50" s="1332"/>
      <c r="QZ50" s="1332"/>
      <c r="RA50" s="1332"/>
      <c r="RB50" s="1332"/>
      <c r="RC50" s="1332"/>
      <c r="RD50" s="1332"/>
      <c r="RE50" s="1332"/>
      <c r="RF50" s="1332"/>
      <c r="RG50" s="1332"/>
      <c r="RH50" s="1332"/>
      <c r="RI50" s="1332"/>
      <c r="RJ50" s="1332"/>
      <c r="RK50" s="1332"/>
      <c r="RL50" s="1332"/>
      <c r="RM50" s="1332"/>
      <c r="RN50" s="1332"/>
      <c r="RO50" s="1332"/>
      <c r="RP50" s="1332"/>
      <c r="RQ50" s="1332"/>
      <c r="RR50" s="1332"/>
      <c r="RS50" s="1332"/>
      <c r="RT50" s="1332"/>
      <c r="RU50" s="1332"/>
      <c r="RV50" s="1332"/>
      <c r="RW50" s="1332"/>
      <c r="RX50" s="1332"/>
      <c r="RY50" s="1332"/>
      <c r="RZ50" s="1332"/>
      <c r="SA50" s="1332"/>
      <c r="SB50" s="1332"/>
      <c r="SC50" s="1332"/>
      <c r="SD50" s="1332"/>
      <c r="SE50" s="1332"/>
      <c r="SF50" s="1332"/>
      <c r="SG50" s="1332"/>
      <c r="SH50" s="1332"/>
      <c r="SI50" s="1332"/>
      <c r="SJ50" s="1332"/>
      <c r="SK50" s="1332"/>
      <c r="SL50" s="1332"/>
      <c r="SM50" s="1332"/>
      <c r="SN50" s="1332"/>
      <c r="SO50" s="1332"/>
      <c r="SP50" s="1332"/>
      <c r="SQ50" s="1332"/>
      <c r="SR50" s="1332"/>
      <c r="SS50" s="1332"/>
      <c r="ST50" s="1332"/>
      <c r="SU50" s="1332"/>
      <c r="SV50" s="1332"/>
      <c r="SW50" s="1332"/>
      <c r="SX50" s="1332"/>
      <c r="SY50" s="1332"/>
      <c r="SZ50" s="1332"/>
      <c r="TA50" s="1332"/>
      <c r="TB50" s="1332"/>
      <c r="TC50" s="1332"/>
      <c r="TD50" s="1332"/>
      <c r="TE50" s="1332"/>
      <c r="TF50" s="1332"/>
      <c r="TG50" s="1332"/>
      <c r="TH50" s="1332"/>
      <c r="TI50" s="1332"/>
      <c r="TJ50" s="1332"/>
      <c r="TK50" s="1332"/>
      <c r="TL50" s="1332"/>
      <c r="TM50" s="1332"/>
      <c r="TN50" s="1332"/>
      <c r="TO50" s="1332"/>
      <c r="TP50" s="1332"/>
      <c r="TQ50" s="1332"/>
      <c r="TR50" s="1332"/>
      <c r="TS50" s="1332"/>
      <c r="TT50" s="1332"/>
      <c r="TU50" s="1332"/>
      <c r="TV50" s="1332"/>
      <c r="TW50" s="1332"/>
      <c r="TX50" s="1332"/>
      <c r="TY50" s="1332"/>
      <c r="TZ50" s="1332"/>
      <c r="UA50" s="1332"/>
      <c r="UB50" s="1332"/>
      <c r="UC50" s="1332"/>
      <c r="UD50" s="1332"/>
      <c r="UE50" s="1332"/>
      <c r="UF50" s="1332"/>
      <c r="UG50" s="1332"/>
      <c r="UH50" s="1332"/>
      <c r="UI50" s="1332"/>
      <c r="UJ50" s="1332"/>
      <c r="UK50" s="1332"/>
      <c r="UL50" s="1332"/>
      <c r="UM50" s="1332"/>
      <c r="UN50" s="1332"/>
      <c r="UO50" s="1332"/>
      <c r="UP50" s="1332"/>
      <c r="UQ50" s="1332"/>
      <c r="UR50" s="1332"/>
      <c r="US50" s="1332"/>
      <c r="UT50" s="1332"/>
      <c r="UU50" s="1332"/>
      <c r="UV50" s="1332"/>
      <c r="UW50" s="1332"/>
      <c r="UX50" s="1332"/>
      <c r="UY50" s="1332"/>
      <c r="UZ50" s="1332"/>
      <c r="VA50" s="1332"/>
      <c r="VB50" s="1332"/>
      <c r="VC50" s="1332"/>
      <c r="VD50" s="1332"/>
      <c r="VE50" s="1332"/>
      <c r="VF50" s="1332"/>
      <c r="VG50" s="1332"/>
      <c r="VH50" s="1332"/>
      <c r="VI50" s="1332"/>
      <c r="VJ50" s="1332"/>
      <c r="VK50" s="1332"/>
      <c r="VL50" s="1332"/>
      <c r="VM50" s="1332"/>
      <c r="VN50" s="1332"/>
      <c r="VO50" s="1332"/>
      <c r="VP50" s="1332"/>
      <c r="VQ50" s="1332"/>
      <c r="VR50" s="1332"/>
      <c r="VS50" s="1332"/>
      <c r="VT50" s="1332"/>
      <c r="VU50" s="1332"/>
      <c r="VV50" s="1332"/>
      <c r="VW50" s="1332"/>
      <c r="VX50" s="1332"/>
      <c r="VY50" s="1332"/>
      <c r="VZ50" s="1332"/>
      <c r="WA50" s="1332"/>
      <c r="WB50" s="1332"/>
      <c r="WC50" s="1332"/>
      <c r="WD50" s="1332"/>
      <c r="WE50" s="1332"/>
      <c r="WF50" s="1332"/>
      <c r="WG50" s="1332"/>
      <c r="WH50" s="1332"/>
      <c r="WI50" s="1332"/>
      <c r="WJ50" s="1332"/>
      <c r="WK50" s="1332"/>
      <c r="WL50" s="1332"/>
      <c r="WM50" s="1332"/>
      <c r="WN50" s="1332"/>
      <c r="WO50" s="1332"/>
      <c r="WP50" s="1332"/>
      <c r="WQ50" s="1332"/>
      <c r="WR50" s="1332"/>
      <c r="WS50" s="1332"/>
      <c r="WT50" s="1332"/>
      <c r="WU50" s="1332"/>
      <c r="WV50" s="1332"/>
      <c r="WW50" s="1332"/>
      <c r="WX50" s="1332"/>
      <c r="WY50" s="1332"/>
      <c r="WZ50" s="1332"/>
      <c r="XA50" s="1332"/>
      <c r="XB50" s="1332"/>
      <c r="XC50" s="1332"/>
      <c r="XD50" s="1332"/>
      <c r="XE50" s="1332"/>
      <c r="XF50" s="1332"/>
      <c r="XG50" s="1332"/>
      <c r="XH50" s="1332"/>
      <c r="XI50" s="1332"/>
      <c r="XJ50" s="1332"/>
      <c r="XK50" s="1332"/>
      <c r="XL50" s="1332"/>
      <c r="XM50" s="1332"/>
      <c r="XN50" s="1332"/>
      <c r="XO50" s="1332"/>
      <c r="XP50" s="1332"/>
      <c r="XQ50" s="1332"/>
      <c r="XR50" s="1332"/>
      <c r="XS50" s="1332"/>
      <c r="XT50" s="1332"/>
      <c r="XU50" s="1332"/>
      <c r="XV50" s="1332"/>
      <c r="XW50" s="1332"/>
      <c r="XX50" s="1332"/>
      <c r="XY50" s="1332"/>
      <c r="XZ50" s="1332"/>
      <c r="YA50" s="1332"/>
      <c r="YB50" s="1332"/>
      <c r="YC50" s="1332"/>
      <c r="YD50" s="1332"/>
      <c r="YE50" s="1332"/>
      <c r="YF50" s="1332"/>
      <c r="YG50" s="1332"/>
      <c r="YH50" s="1332"/>
      <c r="YI50" s="1332"/>
      <c r="YJ50" s="1332"/>
      <c r="YK50" s="1332"/>
      <c r="YL50" s="1332"/>
      <c r="YM50" s="1332"/>
      <c r="YN50" s="1332"/>
      <c r="YO50" s="1332"/>
      <c r="YP50" s="1332"/>
      <c r="YQ50" s="1332"/>
      <c r="YR50" s="1332"/>
      <c r="YS50" s="1332"/>
      <c r="YT50" s="1332"/>
      <c r="YU50" s="1332"/>
      <c r="YV50" s="1332"/>
      <c r="YW50" s="1332"/>
      <c r="YX50" s="1332"/>
      <c r="YY50" s="1332"/>
      <c r="YZ50" s="1332"/>
      <c r="ZA50" s="1332"/>
      <c r="ZB50" s="1332"/>
      <c r="ZC50" s="1332"/>
      <c r="ZD50" s="1332"/>
      <c r="ZE50" s="1332"/>
      <c r="ZF50" s="1332"/>
      <c r="ZG50" s="1332"/>
      <c r="ZH50" s="1332"/>
      <c r="ZI50" s="1332"/>
      <c r="ZJ50" s="1332"/>
      <c r="ZK50" s="1332"/>
      <c r="ZL50" s="1332"/>
      <c r="ZM50" s="1332"/>
      <c r="ZN50" s="1332"/>
      <c r="ZO50" s="1332"/>
      <c r="ZP50" s="1332"/>
      <c r="ZQ50" s="1332"/>
      <c r="ZR50" s="1332"/>
      <c r="ZS50" s="1332"/>
      <c r="ZT50" s="1332"/>
      <c r="ZU50" s="1332"/>
      <c r="ZV50" s="1332"/>
      <c r="ZW50" s="1332"/>
      <c r="ZX50" s="1332"/>
      <c r="ZY50" s="645"/>
    </row>
    <row r="51" spans="1:701" s="643" customFormat="1">
      <c r="A51" s="645"/>
      <c r="B51" s="635" t="s">
        <v>56</v>
      </c>
      <c r="C51" s="1186" t="s">
        <v>482</v>
      </c>
      <c r="D51" s="1187">
        <v>15</v>
      </c>
      <c r="E51" s="604">
        <f t="shared" si="15"/>
        <v>1.9630328447862402E-2</v>
      </c>
      <c r="F51" s="1181" t="s">
        <v>32</v>
      </c>
      <c r="G51" s="1188">
        <v>12</v>
      </c>
      <c r="H51" s="1193">
        <v>131</v>
      </c>
      <c r="I51" s="1189">
        <v>67</v>
      </c>
      <c r="J51" s="1190">
        <v>67</v>
      </c>
      <c r="K51" s="1176">
        <f t="shared" si="1"/>
        <v>0</v>
      </c>
      <c r="L51" s="640">
        <f t="shared" si="6"/>
        <v>1572</v>
      </c>
      <c r="M51" s="639">
        <v>337.8408</v>
      </c>
      <c r="N51" s="639">
        <f t="shared" si="7"/>
        <v>804</v>
      </c>
      <c r="O51" s="639">
        <f t="shared" si="8"/>
        <v>0</v>
      </c>
      <c r="P51" s="639">
        <f t="shared" si="9"/>
        <v>804</v>
      </c>
      <c r="Q51" s="639"/>
      <c r="R51" s="639">
        <f t="shared" si="2"/>
        <v>1141.8407999999999</v>
      </c>
      <c r="S51" s="1191"/>
      <c r="T51" s="639">
        <f t="shared" si="10"/>
        <v>1056.2819611470861</v>
      </c>
      <c r="U51" s="639">
        <f t="shared" si="3"/>
        <v>0</v>
      </c>
      <c r="V51" s="641">
        <f>IF(L51=0,0,(HLOOKUP(F51,'2012-2013 CE W T&amp;D &amp; ConsCredit'!$C$6:$P$36,D51+1,FALSE)))</f>
        <v>1.0250515210594204</v>
      </c>
      <c r="W51" s="641">
        <f t="shared" si="16"/>
        <v>1611.3809911054088</v>
      </c>
      <c r="X51" s="642">
        <f t="shared" si="11"/>
        <v>1.5255216413574877</v>
      </c>
      <c r="Z51" s="1371">
        <f t="shared" si="4"/>
        <v>1141.8407999999999</v>
      </c>
      <c r="AA51" s="1371">
        <f t="shared" si="5"/>
        <v>1056.2819611470861</v>
      </c>
      <c r="AB51" s="1371">
        <f>IF(L51=0,0,(HLOOKUP(F51,'2012-2013 CE W T&amp;D No ConsCredi'!$C$6:$P$36,D51+1,FALSE)))</f>
        <v>0.93186501914492781</v>
      </c>
      <c r="AC51" s="1371">
        <f t="shared" si="17"/>
        <v>1464.8918100958265</v>
      </c>
      <c r="AD51" s="642">
        <f t="shared" si="12"/>
        <v>1.3868378557795344</v>
      </c>
      <c r="AE51" s="1332"/>
      <c r="AF51" s="1332"/>
      <c r="AG51" s="1332"/>
      <c r="AH51" s="1332"/>
      <c r="AI51" s="1332"/>
      <c r="AJ51" s="1332"/>
      <c r="AK51" s="1332"/>
      <c r="AL51" s="1332"/>
      <c r="AM51" s="1332"/>
      <c r="AN51" s="1332"/>
      <c r="AO51" s="1332"/>
      <c r="AP51" s="1332"/>
      <c r="AQ51" s="1332"/>
      <c r="AR51" s="1332"/>
      <c r="AS51" s="1332"/>
      <c r="AT51" s="1332"/>
      <c r="AU51" s="1332"/>
      <c r="AV51" s="1332"/>
      <c r="AW51" s="1332"/>
      <c r="AX51" s="1332"/>
      <c r="AY51" s="1332"/>
      <c r="AZ51" s="1332"/>
      <c r="BA51" s="1332"/>
      <c r="BB51" s="1332"/>
      <c r="BC51" s="1332"/>
      <c r="BD51" s="1332"/>
      <c r="BE51" s="1332"/>
      <c r="BF51" s="1332"/>
      <c r="BG51" s="1332"/>
      <c r="BH51" s="1332"/>
      <c r="BI51" s="1332"/>
      <c r="BJ51" s="1332"/>
      <c r="BK51" s="1332"/>
      <c r="BL51" s="1332"/>
      <c r="BM51" s="1332"/>
      <c r="BN51" s="1332"/>
      <c r="BO51" s="1332"/>
      <c r="BP51" s="1332"/>
      <c r="BQ51" s="1332"/>
      <c r="BR51" s="1332"/>
      <c r="BS51" s="1332"/>
      <c r="BT51" s="1332"/>
      <c r="BU51" s="1332"/>
      <c r="BV51" s="1332"/>
      <c r="BW51" s="1332"/>
      <c r="BX51" s="1332"/>
      <c r="BY51" s="1332"/>
      <c r="BZ51" s="1332"/>
      <c r="CA51" s="1332"/>
      <c r="CB51" s="1332"/>
      <c r="CC51" s="1332"/>
      <c r="CD51" s="1332"/>
      <c r="CE51" s="1332"/>
      <c r="CF51" s="1332"/>
      <c r="CG51" s="1332"/>
      <c r="CH51" s="1332"/>
      <c r="CI51" s="1332"/>
      <c r="CJ51" s="1332"/>
      <c r="CK51" s="1332"/>
      <c r="CL51" s="1332"/>
      <c r="CM51" s="1332"/>
      <c r="CN51" s="1332"/>
      <c r="CO51" s="1332"/>
      <c r="CP51" s="1332"/>
      <c r="CQ51" s="1332"/>
      <c r="CR51" s="1332"/>
      <c r="CS51" s="1332"/>
      <c r="CT51" s="1332"/>
      <c r="CU51" s="1332"/>
      <c r="CV51" s="1332"/>
      <c r="CW51" s="1332"/>
      <c r="CX51" s="1332"/>
      <c r="CY51" s="1332"/>
      <c r="CZ51" s="1332"/>
      <c r="DA51" s="1332"/>
      <c r="DB51" s="1332"/>
      <c r="DC51" s="1332"/>
      <c r="DD51" s="1332"/>
      <c r="DE51" s="1332"/>
      <c r="DF51" s="1332"/>
      <c r="DG51" s="1332"/>
      <c r="DH51" s="1332"/>
      <c r="DI51" s="1332"/>
      <c r="DJ51" s="1332"/>
      <c r="DK51" s="1332"/>
      <c r="DL51" s="1332"/>
      <c r="DM51" s="1332"/>
      <c r="DN51" s="1332"/>
      <c r="DO51" s="1332"/>
      <c r="DP51" s="1332"/>
      <c r="DQ51" s="1332"/>
      <c r="DR51" s="1332"/>
      <c r="DS51" s="1332"/>
      <c r="DT51" s="1332"/>
      <c r="DU51" s="1332"/>
      <c r="DV51" s="1332"/>
      <c r="DW51" s="1332"/>
      <c r="DX51" s="1332"/>
      <c r="DY51" s="1332"/>
      <c r="DZ51" s="1332"/>
      <c r="EA51" s="1332"/>
      <c r="EB51" s="1332"/>
      <c r="EC51" s="1332"/>
      <c r="ED51" s="1332"/>
      <c r="EE51" s="1332"/>
      <c r="EF51" s="1332"/>
      <c r="EG51" s="1332"/>
      <c r="EH51" s="1332"/>
      <c r="EI51" s="1332"/>
      <c r="EJ51" s="1332"/>
      <c r="EK51" s="1332"/>
      <c r="EL51" s="1332"/>
      <c r="EM51" s="1332"/>
      <c r="EN51" s="1332"/>
      <c r="EO51" s="1332"/>
      <c r="EP51" s="1332"/>
      <c r="EQ51" s="1332"/>
      <c r="ER51" s="1332"/>
      <c r="ES51" s="1332"/>
      <c r="ET51" s="1332"/>
      <c r="EU51" s="1332"/>
      <c r="EV51" s="1332"/>
      <c r="EW51" s="1332"/>
      <c r="EX51" s="1332"/>
      <c r="EY51" s="1332"/>
      <c r="EZ51" s="1332"/>
      <c r="FA51" s="1332"/>
      <c r="FB51" s="1332"/>
      <c r="FC51" s="1332"/>
      <c r="FD51" s="1332"/>
      <c r="FE51" s="1332"/>
      <c r="FF51" s="1332"/>
      <c r="FG51" s="1332"/>
      <c r="FH51" s="1332"/>
      <c r="FI51" s="1332"/>
      <c r="FJ51" s="1332"/>
      <c r="FK51" s="1332"/>
      <c r="FL51" s="1332"/>
      <c r="FM51" s="1332"/>
      <c r="FN51" s="1332"/>
      <c r="FO51" s="1332"/>
      <c r="FP51" s="1332"/>
      <c r="FQ51" s="1332"/>
      <c r="FR51" s="1332"/>
      <c r="FS51" s="1332"/>
      <c r="FT51" s="1332"/>
      <c r="FU51" s="1332"/>
      <c r="FV51" s="1332"/>
      <c r="FW51" s="1332"/>
      <c r="FX51" s="1332"/>
      <c r="FY51" s="1332"/>
      <c r="FZ51" s="1332"/>
      <c r="GA51" s="1332"/>
      <c r="GB51" s="1332"/>
      <c r="GC51" s="1332"/>
      <c r="GD51" s="1332"/>
      <c r="GE51" s="1332"/>
      <c r="GF51" s="1332"/>
      <c r="GG51" s="1332"/>
      <c r="GH51" s="1332"/>
      <c r="GI51" s="1332"/>
      <c r="GJ51" s="1332"/>
      <c r="GK51" s="1332"/>
      <c r="GL51" s="1332"/>
      <c r="GM51" s="1332"/>
      <c r="GN51" s="1332"/>
      <c r="GO51" s="1332"/>
      <c r="GP51" s="1332"/>
      <c r="GQ51" s="1332"/>
      <c r="GR51" s="1332"/>
      <c r="GS51" s="1332"/>
      <c r="GT51" s="1332"/>
      <c r="GU51" s="1332"/>
      <c r="GV51" s="1332"/>
      <c r="GW51" s="1332"/>
      <c r="GX51" s="1332"/>
      <c r="GY51" s="1332"/>
      <c r="GZ51" s="1332"/>
      <c r="HA51" s="1332"/>
      <c r="HB51" s="1332"/>
      <c r="HC51" s="1332"/>
      <c r="HD51" s="1332"/>
      <c r="HE51" s="1332"/>
      <c r="HF51" s="1332"/>
      <c r="HG51" s="1332"/>
      <c r="HH51" s="1332"/>
      <c r="HI51" s="1332"/>
      <c r="HJ51" s="1332"/>
      <c r="HK51" s="1332"/>
      <c r="HL51" s="1332"/>
      <c r="HM51" s="1332"/>
      <c r="HN51" s="1332"/>
      <c r="HO51" s="1332"/>
      <c r="HP51" s="1332"/>
      <c r="HQ51" s="1332"/>
      <c r="HR51" s="1332"/>
      <c r="HS51" s="1332"/>
      <c r="HT51" s="1332"/>
      <c r="HU51" s="1332"/>
      <c r="HV51" s="1332"/>
      <c r="HW51" s="1332"/>
      <c r="HX51" s="1332"/>
      <c r="HY51" s="1332"/>
      <c r="HZ51" s="1332"/>
      <c r="IA51" s="1332"/>
      <c r="IB51" s="1332"/>
      <c r="IC51" s="1332"/>
      <c r="ID51" s="1332"/>
      <c r="IE51" s="1332"/>
      <c r="IF51" s="1332"/>
      <c r="IG51" s="1332"/>
      <c r="IH51" s="1332"/>
      <c r="II51" s="1332"/>
      <c r="IJ51" s="1332"/>
      <c r="IK51" s="1332"/>
      <c r="IL51" s="1332"/>
      <c r="IM51" s="1332"/>
      <c r="IN51" s="1332"/>
      <c r="IO51" s="1332"/>
      <c r="IP51" s="1332"/>
      <c r="IQ51" s="1332"/>
      <c r="IR51" s="1332"/>
      <c r="IS51" s="1332"/>
      <c r="IT51" s="1332"/>
      <c r="IU51" s="1332"/>
      <c r="IV51" s="1332"/>
      <c r="IW51" s="1332"/>
      <c r="IX51" s="1332"/>
      <c r="IY51" s="1332"/>
      <c r="IZ51" s="1332"/>
      <c r="JA51" s="1332"/>
      <c r="JB51" s="1332"/>
      <c r="JC51" s="1332"/>
      <c r="JD51" s="1332"/>
      <c r="JE51" s="1332"/>
      <c r="JF51" s="1332"/>
      <c r="JG51" s="1332"/>
      <c r="JH51" s="1332"/>
      <c r="JI51" s="1332"/>
      <c r="JJ51" s="1332"/>
      <c r="JK51" s="1332"/>
      <c r="JL51" s="1332"/>
      <c r="JM51" s="1332"/>
      <c r="JN51" s="1332"/>
      <c r="JO51" s="1332"/>
      <c r="JP51" s="1332"/>
      <c r="JQ51" s="1332"/>
      <c r="JR51" s="1332"/>
      <c r="JS51" s="1332"/>
      <c r="JT51" s="1332"/>
      <c r="JU51" s="1332"/>
      <c r="JV51" s="1332"/>
      <c r="JW51" s="1332"/>
      <c r="JX51" s="1332"/>
      <c r="JY51" s="1332"/>
      <c r="JZ51" s="1332"/>
      <c r="KA51" s="1332"/>
      <c r="KB51" s="1332"/>
      <c r="KC51" s="1332"/>
      <c r="KD51" s="1332"/>
      <c r="KE51" s="1332"/>
      <c r="KF51" s="1332"/>
      <c r="KG51" s="1332"/>
      <c r="KH51" s="1332"/>
      <c r="KI51" s="1332"/>
      <c r="KJ51" s="1332"/>
      <c r="KK51" s="1332"/>
      <c r="KL51" s="1332"/>
      <c r="KM51" s="1332"/>
      <c r="KN51" s="1332"/>
      <c r="KO51" s="1332"/>
      <c r="KP51" s="1332"/>
      <c r="KQ51" s="1332"/>
      <c r="KR51" s="1332"/>
      <c r="KS51" s="1332"/>
      <c r="KT51" s="1332"/>
      <c r="KU51" s="1332"/>
      <c r="KV51" s="1332"/>
      <c r="KW51" s="1332"/>
      <c r="KX51" s="1332"/>
      <c r="KY51" s="1332"/>
      <c r="KZ51" s="1332"/>
      <c r="LA51" s="1332"/>
      <c r="LB51" s="1332"/>
      <c r="LC51" s="1332"/>
      <c r="LD51" s="1332"/>
      <c r="LE51" s="1332"/>
      <c r="LF51" s="1332"/>
      <c r="LG51" s="1332"/>
      <c r="LH51" s="1332"/>
      <c r="LI51" s="1332"/>
      <c r="LJ51" s="1332"/>
      <c r="LK51" s="1332"/>
      <c r="LL51" s="1332"/>
      <c r="LM51" s="1332"/>
      <c r="LN51" s="1332"/>
      <c r="LO51" s="1332"/>
      <c r="LP51" s="1332"/>
      <c r="LQ51" s="1332"/>
      <c r="LR51" s="1332"/>
      <c r="LS51" s="1332"/>
      <c r="LT51" s="1332"/>
      <c r="LU51" s="1332"/>
      <c r="LV51" s="1332"/>
      <c r="LW51" s="1332"/>
      <c r="LX51" s="1332"/>
      <c r="LY51" s="1332"/>
      <c r="LZ51" s="1332"/>
      <c r="MA51" s="1332"/>
      <c r="MB51" s="1332"/>
      <c r="MC51" s="1332"/>
      <c r="MD51" s="1332"/>
      <c r="ME51" s="1332"/>
      <c r="MF51" s="1332"/>
      <c r="MG51" s="1332"/>
      <c r="MH51" s="1332"/>
      <c r="MI51" s="1332"/>
      <c r="MJ51" s="1332"/>
      <c r="MK51" s="1332"/>
      <c r="ML51" s="1332"/>
      <c r="MM51" s="1332"/>
      <c r="MN51" s="1332"/>
      <c r="MO51" s="1332"/>
      <c r="MP51" s="1332"/>
      <c r="MQ51" s="1332"/>
      <c r="MR51" s="1332"/>
      <c r="MS51" s="1332"/>
      <c r="MT51" s="1332"/>
      <c r="MU51" s="1332"/>
      <c r="MV51" s="1332"/>
      <c r="MW51" s="1332"/>
      <c r="MX51" s="1332"/>
      <c r="MY51" s="1332"/>
      <c r="MZ51" s="1332"/>
      <c r="NA51" s="1332"/>
      <c r="NB51" s="1332"/>
      <c r="NC51" s="1332"/>
      <c r="ND51" s="1332"/>
      <c r="NE51" s="1332"/>
      <c r="NF51" s="1332"/>
      <c r="NG51" s="1332"/>
      <c r="NH51" s="1332"/>
      <c r="NI51" s="1332"/>
      <c r="NJ51" s="1332"/>
      <c r="NK51" s="1332"/>
      <c r="NL51" s="1332"/>
      <c r="NM51" s="1332"/>
      <c r="NN51" s="1332"/>
      <c r="NO51" s="1332"/>
      <c r="NP51" s="1332"/>
      <c r="NQ51" s="1332"/>
      <c r="NR51" s="1332"/>
      <c r="NS51" s="1332"/>
      <c r="NT51" s="1332"/>
      <c r="NU51" s="1332"/>
      <c r="NV51" s="1332"/>
      <c r="NW51" s="1332"/>
      <c r="NX51" s="1332"/>
      <c r="NY51" s="1332"/>
      <c r="NZ51" s="1332"/>
      <c r="OA51" s="1332"/>
      <c r="OB51" s="1332"/>
      <c r="OC51" s="1332"/>
      <c r="OD51" s="1332"/>
      <c r="OE51" s="1332"/>
      <c r="OF51" s="1332"/>
      <c r="OG51" s="1332"/>
      <c r="OH51" s="1332"/>
      <c r="OI51" s="1332"/>
      <c r="OJ51" s="1332"/>
      <c r="OK51" s="1332"/>
      <c r="OL51" s="1332"/>
      <c r="OM51" s="1332"/>
      <c r="ON51" s="1332"/>
      <c r="OO51" s="1332"/>
      <c r="OP51" s="1332"/>
      <c r="OQ51" s="1332"/>
      <c r="OR51" s="1332"/>
      <c r="OS51" s="1332"/>
      <c r="OT51" s="1332"/>
      <c r="OU51" s="1332"/>
      <c r="OV51" s="1332"/>
      <c r="OW51" s="1332"/>
      <c r="OX51" s="1332"/>
      <c r="OY51" s="1332"/>
      <c r="OZ51" s="1332"/>
      <c r="PA51" s="1332"/>
      <c r="PB51" s="1332"/>
      <c r="PC51" s="1332"/>
      <c r="PD51" s="1332"/>
      <c r="PE51" s="1332"/>
      <c r="PF51" s="1332"/>
      <c r="PG51" s="1332"/>
      <c r="PH51" s="1332"/>
      <c r="PI51" s="1332"/>
      <c r="PJ51" s="1332"/>
      <c r="PK51" s="1332"/>
      <c r="PL51" s="1332"/>
      <c r="PM51" s="1332"/>
      <c r="PN51" s="1332"/>
      <c r="PO51" s="1332"/>
      <c r="PP51" s="1332"/>
      <c r="PQ51" s="1332"/>
      <c r="PR51" s="1332"/>
      <c r="PS51" s="1332"/>
      <c r="PT51" s="1332"/>
      <c r="PU51" s="1332"/>
      <c r="PV51" s="1332"/>
      <c r="PW51" s="1332"/>
      <c r="PX51" s="1332"/>
      <c r="PY51" s="1332"/>
      <c r="PZ51" s="1332"/>
      <c r="QA51" s="1332"/>
      <c r="QB51" s="1332"/>
      <c r="QC51" s="1332"/>
      <c r="QD51" s="1332"/>
      <c r="QE51" s="1332"/>
      <c r="QF51" s="1332"/>
      <c r="QG51" s="1332"/>
      <c r="QH51" s="1332"/>
      <c r="QI51" s="1332"/>
      <c r="QJ51" s="1332"/>
      <c r="QK51" s="1332"/>
      <c r="QL51" s="1332"/>
      <c r="QM51" s="1332"/>
      <c r="QN51" s="1332"/>
      <c r="QO51" s="1332"/>
      <c r="QP51" s="1332"/>
      <c r="QQ51" s="1332"/>
      <c r="QR51" s="1332"/>
      <c r="QS51" s="1332"/>
      <c r="QT51" s="1332"/>
      <c r="QU51" s="1332"/>
      <c r="QV51" s="1332"/>
      <c r="QW51" s="1332"/>
      <c r="QX51" s="1332"/>
      <c r="QY51" s="1332"/>
      <c r="QZ51" s="1332"/>
      <c r="RA51" s="1332"/>
      <c r="RB51" s="1332"/>
      <c r="RC51" s="1332"/>
      <c r="RD51" s="1332"/>
      <c r="RE51" s="1332"/>
      <c r="RF51" s="1332"/>
      <c r="RG51" s="1332"/>
      <c r="RH51" s="1332"/>
      <c r="RI51" s="1332"/>
      <c r="RJ51" s="1332"/>
      <c r="RK51" s="1332"/>
      <c r="RL51" s="1332"/>
      <c r="RM51" s="1332"/>
      <c r="RN51" s="1332"/>
      <c r="RO51" s="1332"/>
      <c r="RP51" s="1332"/>
      <c r="RQ51" s="1332"/>
      <c r="RR51" s="1332"/>
      <c r="RS51" s="1332"/>
      <c r="RT51" s="1332"/>
      <c r="RU51" s="1332"/>
      <c r="RV51" s="1332"/>
      <c r="RW51" s="1332"/>
      <c r="RX51" s="1332"/>
      <c r="RY51" s="1332"/>
      <c r="RZ51" s="1332"/>
      <c r="SA51" s="1332"/>
      <c r="SB51" s="1332"/>
      <c r="SC51" s="1332"/>
      <c r="SD51" s="1332"/>
      <c r="SE51" s="1332"/>
      <c r="SF51" s="1332"/>
      <c r="SG51" s="1332"/>
      <c r="SH51" s="1332"/>
      <c r="SI51" s="1332"/>
      <c r="SJ51" s="1332"/>
      <c r="SK51" s="1332"/>
      <c r="SL51" s="1332"/>
      <c r="SM51" s="1332"/>
      <c r="SN51" s="1332"/>
      <c r="SO51" s="1332"/>
      <c r="SP51" s="1332"/>
      <c r="SQ51" s="1332"/>
      <c r="SR51" s="1332"/>
      <c r="SS51" s="1332"/>
      <c r="ST51" s="1332"/>
      <c r="SU51" s="1332"/>
      <c r="SV51" s="1332"/>
      <c r="SW51" s="1332"/>
      <c r="SX51" s="1332"/>
      <c r="SY51" s="1332"/>
      <c r="SZ51" s="1332"/>
      <c r="TA51" s="1332"/>
      <c r="TB51" s="1332"/>
      <c r="TC51" s="1332"/>
      <c r="TD51" s="1332"/>
      <c r="TE51" s="1332"/>
      <c r="TF51" s="1332"/>
      <c r="TG51" s="1332"/>
      <c r="TH51" s="1332"/>
      <c r="TI51" s="1332"/>
      <c r="TJ51" s="1332"/>
      <c r="TK51" s="1332"/>
      <c r="TL51" s="1332"/>
      <c r="TM51" s="1332"/>
      <c r="TN51" s="1332"/>
      <c r="TO51" s="1332"/>
      <c r="TP51" s="1332"/>
      <c r="TQ51" s="1332"/>
      <c r="TR51" s="1332"/>
      <c r="TS51" s="1332"/>
      <c r="TT51" s="1332"/>
      <c r="TU51" s="1332"/>
      <c r="TV51" s="1332"/>
      <c r="TW51" s="1332"/>
      <c r="TX51" s="1332"/>
      <c r="TY51" s="1332"/>
      <c r="TZ51" s="1332"/>
      <c r="UA51" s="1332"/>
      <c r="UB51" s="1332"/>
      <c r="UC51" s="1332"/>
      <c r="UD51" s="1332"/>
      <c r="UE51" s="1332"/>
      <c r="UF51" s="1332"/>
      <c r="UG51" s="1332"/>
      <c r="UH51" s="1332"/>
      <c r="UI51" s="1332"/>
      <c r="UJ51" s="1332"/>
      <c r="UK51" s="1332"/>
      <c r="UL51" s="1332"/>
      <c r="UM51" s="1332"/>
      <c r="UN51" s="1332"/>
      <c r="UO51" s="1332"/>
      <c r="UP51" s="1332"/>
      <c r="UQ51" s="1332"/>
      <c r="UR51" s="1332"/>
      <c r="US51" s="1332"/>
      <c r="UT51" s="1332"/>
      <c r="UU51" s="1332"/>
      <c r="UV51" s="1332"/>
      <c r="UW51" s="1332"/>
      <c r="UX51" s="1332"/>
      <c r="UY51" s="1332"/>
      <c r="UZ51" s="1332"/>
      <c r="VA51" s="1332"/>
      <c r="VB51" s="1332"/>
      <c r="VC51" s="1332"/>
      <c r="VD51" s="1332"/>
      <c r="VE51" s="1332"/>
      <c r="VF51" s="1332"/>
      <c r="VG51" s="1332"/>
      <c r="VH51" s="1332"/>
      <c r="VI51" s="1332"/>
      <c r="VJ51" s="1332"/>
      <c r="VK51" s="1332"/>
      <c r="VL51" s="1332"/>
      <c r="VM51" s="1332"/>
      <c r="VN51" s="1332"/>
      <c r="VO51" s="1332"/>
      <c r="VP51" s="1332"/>
      <c r="VQ51" s="1332"/>
      <c r="VR51" s="1332"/>
      <c r="VS51" s="1332"/>
      <c r="VT51" s="1332"/>
      <c r="VU51" s="1332"/>
      <c r="VV51" s="1332"/>
      <c r="VW51" s="1332"/>
      <c r="VX51" s="1332"/>
      <c r="VY51" s="1332"/>
      <c r="VZ51" s="1332"/>
      <c r="WA51" s="1332"/>
      <c r="WB51" s="1332"/>
      <c r="WC51" s="1332"/>
      <c r="WD51" s="1332"/>
      <c r="WE51" s="1332"/>
      <c r="WF51" s="1332"/>
      <c r="WG51" s="1332"/>
      <c r="WH51" s="1332"/>
      <c r="WI51" s="1332"/>
      <c r="WJ51" s="1332"/>
      <c r="WK51" s="1332"/>
      <c r="WL51" s="1332"/>
      <c r="WM51" s="1332"/>
      <c r="WN51" s="1332"/>
      <c r="WO51" s="1332"/>
      <c r="WP51" s="1332"/>
      <c r="WQ51" s="1332"/>
      <c r="WR51" s="1332"/>
      <c r="WS51" s="1332"/>
      <c r="WT51" s="1332"/>
      <c r="WU51" s="1332"/>
      <c r="WV51" s="1332"/>
      <c r="WW51" s="1332"/>
      <c r="WX51" s="1332"/>
      <c r="WY51" s="1332"/>
      <c r="WZ51" s="1332"/>
      <c r="XA51" s="1332"/>
      <c r="XB51" s="1332"/>
      <c r="XC51" s="1332"/>
      <c r="XD51" s="1332"/>
      <c r="XE51" s="1332"/>
      <c r="XF51" s="1332"/>
      <c r="XG51" s="1332"/>
      <c r="XH51" s="1332"/>
      <c r="XI51" s="1332"/>
      <c r="XJ51" s="1332"/>
      <c r="XK51" s="1332"/>
      <c r="XL51" s="1332"/>
      <c r="XM51" s="1332"/>
      <c r="XN51" s="1332"/>
      <c r="XO51" s="1332"/>
      <c r="XP51" s="1332"/>
      <c r="XQ51" s="1332"/>
      <c r="XR51" s="1332"/>
      <c r="XS51" s="1332"/>
      <c r="XT51" s="1332"/>
      <c r="XU51" s="1332"/>
      <c r="XV51" s="1332"/>
      <c r="XW51" s="1332"/>
      <c r="XX51" s="1332"/>
      <c r="XY51" s="1332"/>
      <c r="XZ51" s="1332"/>
      <c r="YA51" s="1332"/>
      <c r="YB51" s="1332"/>
      <c r="YC51" s="1332"/>
      <c r="YD51" s="1332"/>
      <c r="YE51" s="1332"/>
      <c r="YF51" s="1332"/>
      <c r="YG51" s="1332"/>
      <c r="YH51" s="1332"/>
      <c r="YI51" s="1332"/>
      <c r="YJ51" s="1332"/>
      <c r="YK51" s="1332"/>
      <c r="YL51" s="1332"/>
      <c r="YM51" s="1332"/>
      <c r="YN51" s="1332"/>
      <c r="YO51" s="1332"/>
      <c r="YP51" s="1332"/>
      <c r="YQ51" s="1332"/>
      <c r="YR51" s="1332"/>
      <c r="YS51" s="1332"/>
      <c r="YT51" s="1332"/>
      <c r="YU51" s="1332"/>
      <c r="YV51" s="1332"/>
      <c r="YW51" s="1332"/>
      <c r="YX51" s="1332"/>
      <c r="YY51" s="1332"/>
      <c r="YZ51" s="1332"/>
      <c r="ZA51" s="1332"/>
      <c r="ZB51" s="1332"/>
      <c r="ZC51" s="1332"/>
      <c r="ZD51" s="1332"/>
      <c r="ZE51" s="1332"/>
      <c r="ZF51" s="1332"/>
      <c r="ZG51" s="1332"/>
      <c r="ZH51" s="1332"/>
      <c r="ZI51" s="1332"/>
      <c r="ZJ51" s="1332"/>
      <c r="ZK51" s="1332"/>
      <c r="ZL51" s="1332"/>
      <c r="ZM51" s="1332"/>
      <c r="ZN51" s="1332"/>
      <c r="ZO51" s="1332"/>
      <c r="ZP51" s="1332"/>
      <c r="ZQ51" s="1332"/>
      <c r="ZR51" s="1332"/>
      <c r="ZS51" s="1332"/>
      <c r="ZT51" s="1332"/>
      <c r="ZU51" s="1332"/>
      <c r="ZV51" s="1332"/>
      <c r="ZW51" s="1332"/>
      <c r="ZX51" s="1332"/>
      <c r="ZY51" s="645"/>
    </row>
    <row r="52" spans="1:701" s="643" customFormat="1">
      <c r="A52" s="645"/>
      <c r="B52" s="635" t="s">
        <v>56</v>
      </c>
      <c r="C52" s="1186" t="s">
        <v>483</v>
      </c>
      <c r="D52" s="1187">
        <v>15</v>
      </c>
      <c r="E52" s="604">
        <f t="shared" si="15"/>
        <v>1.9630328447862402E-2</v>
      </c>
      <c r="F52" s="1181" t="s">
        <v>32</v>
      </c>
      <c r="G52" s="1188">
        <v>12</v>
      </c>
      <c r="H52" s="1193">
        <v>131</v>
      </c>
      <c r="I52" s="1189">
        <v>67</v>
      </c>
      <c r="J52" s="1190">
        <v>67</v>
      </c>
      <c r="K52" s="1176">
        <f t="shared" si="1"/>
        <v>0</v>
      </c>
      <c r="L52" s="640">
        <f t="shared" si="6"/>
        <v>1572</v>
      </c>
      <c r="M52" s="639">
        <v>337.8408</v>
      </c>
      <c r="N52" s="639">
        <f t="shared" si="7"/>
        <v>804</v>
      </c>
      <c r="O52" s="639">
        <f t="shared" si="8"/>
        <v>0</v>
      </c>
      <c r="P52" s="639">
        <f t="shared" si="9"/>
        <v>804</v>
      </c>
      <c r="Q52" s="639"/>
      <c r="R52" s="639">
        <f t="shared" si="2"/>
        <v>1141.8407999999999</v>
      </c>
      <c r="S52" s="1191"/>
      <c r="T52" s="639">
        <f t="shared" si="10"/>
        <v>1056.2819611470861</v>
      </c>
      <c r="U52" s="639">
        <f t="shared" si="3"/>
        <v>0</v>
      </c>
      <c r="V52" s="641">
        <f>IF(L52=0,0,(HLOOKUP(F52,'2012-2013 CE W T&amp;D &amp; ConsCredit'!$C$6:$P$36,D52+1,FALSE)))</f>
        <v>1.0250515210594204</v>
      </c>
      <c r="W52" s="641">
        <f t="shared" si="16"/>
        <v>1611.3809911054088</v>
      </c>
      <c r="X52" s="642">
        <f t="shared" si="11"/>
        <v>1.5255216413574877</v>
      </c>
      <c r="Z52" s="1371">
        <f t="shared" si="4"/>
        <v>1141.8407999999999</v>
      </c>
      <c r="AA52" s="1371">
        <f t="shared" si="5"/>
        <v>1056.2819611470861</v>
      </c>
      <c r="AB52" s="1371">
        <f>IF(L52=0,0,(HLOOKUP(F52,'2012-2013 CE W T&amp;D No ConsCredi'!$C$6:$P$36,D52+1,FALSE)))</f>
        <v>0.93186501914492781</v>
      </c>
      <c r="AC52" s="1371">
        <f t="shared" si="17"/>
        <v>1464.8918100958265</v>
      </c>
      <c r="AD52" s="642">
        <f t="shared" si="12"/>
        <v>1.3868378557795344</v>
      </c>
      <c r="AE52" s="1332"/>
      <c r="AF52" s="1332"/>
      <c r="AG52" s="1332"/>
      <c r="AH52" s="1332"/>
      <c r="AI52" s="1332"/>
      <c r="AJ52" s="1332"/>
      <c r="AK52" s="1332"/>
      <c r="AL52" s="1332"/>
      <c r="AM52" s="1332"/>
      <c r="AN52" s="1332"/>
      <c r="AO52" s="1332"/>
      <c r="AP52" s="1332"/>
      <c r="AQ52" s="1332"/>
      <c r="AR52" s="1332"/>
      <c r="AS52" s="1332"/>
      <c r="AT52" s="1332"/>
      <c r="AU52" s="1332"/>
      <c r="AV52" s="1332"/>
      <c r="AW52" s="1332"/>
      <c r="AX52" s="1332"/>
      <c r="AY52" s="1332"/>
      <c r="AZ52" s="1332"/>
      <c r="BA52" s="1332"/>
      <c r="BB52" s="1332"/>
      <c r="BC52" s="1332"/>
      <c r="BD52" s="1332"/>
      <c r="BE52" s="1332"/>
      <c r="BF52" s="1332"/>
      <c r="BG52" s="1332"/>
      <c r="BH52" s="1332"/>
      <c r="BI52" s="1332"/>
      <c r="BJ52" s="1332"/>
      <c r="BK52" s="1332"/>
      <c r="BL52" s="1332"/>
      <c r="BM52" s="1332"/>
      <c r="BN52" s="1332"/>
      <c r="BO52" s="1332"/>
      <c r="BP52" s="1332"/>
      <c r="BQ52" s="1332"/>
      <c r="BR52" s="1332"/>
      <c r="BS52" s="1332"/>
      <c r="BT52" s="1332"/>
      <c r="BU52" s="1332"/>
      <c r="BV52" s="1332"/>
      <c r="BW52" s="1332"/>
      <c r="BX52" s="1332"/>
      <c r="BY52" s="1332"/>
      <c r="BZ52" s="1332"/>
      <c r="CA52" s="1332"/>
      <c r="CB52" s="1332"/>
      <c r="CC52" s="1332"/>
      <c r="CD52" s="1332"/>
      <c r="CE52" s="1332"/>
      <c r="CF52" s="1332"/>
      <c r="CG52" s="1332"/>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32"/>
      <c r="DH52" s="1332"/>
      <c r="DI52" s="1332"/>
      <c r="DJ52" s="1332"/>
      <c r="DK52" s="1332"/>
      <c r="DL52" s="1332"/>
      <c r="DM52" s="1332"/>
      <c r="DN52" s="1332"/>
      <c r="DO52" s="1332"/>
      <c r="DP52" s="1332"/>
      <c r="DQ52" s="1332"/>
      <c r="DR52" s="1332"/>
      <c r="DS52" s="1332"/>
      <c r="DT52" s="1332"/>
      <c r="DU52" s="1332"/>
      <c r="DV52" s="1332"/>
      <c r="DW52" s="1332"/>
      <c r="DX52" s="1332"/>
      <c r="DY52" s="1332"/>
      <c r="DZ52" s="1332"/>
      <c r="EA52" s="1332"/>
      <c r="EB52" s="1332"/>
      <c r="EC52" s="1332"/>
      <c r="ED52" s="1332"/>
      <c r="EE52" s="1332"/>
      <c r="EF52" s="1332"/>
      <c r="EG52" s="1332"/>
      <c r="EH52" s="1332"/>
      <c r="EI52" s="1332"/>
      <c r="EJ52" s="1332"/>
      <c r="EK52" s="1332"/>
      <c r="EL52" s="1332"/>
      <c r="EM52" s="1332"/>
      <c r="EN52" s="1332"/>
      <c r="EO52" s="1332"/>
      <c r="EP52" s="1332"/>
      <c r="EQ52" s="1332"/>
      <c r="ER52" s="1332"/>
      <c r="ES52" s="1332"/>
      <c r="ET52" s="1332"/>
      <c r="EU52" s="1332"/>
      <c r="EV52" s="1332"/>
      <c r="EW52" s="1332"/>
      <c r="EX52" s="1332"/>
      <c r="EY52" s="1332"/>
      <c r="EZ52" s="1332"/>
      <c r="FA52" s="1332"/>
      <c r="FB52" s="1332"/>
      <c r="FC52" s="1332"/>
      <c r="FD52" s="1332"/>
      <c r="FE52" s="1332"/>
      <c r="FF52" s="1332"/>
      <c r="FG52" s="1332"/>
      <c r="FH52" s="1332"/>
      <c r="FI52" s="1332"/>
      <c r="FJ52" s="1332"/>
      <c r="FK52" s="1332"/>
      <c r="FL52" s="1332"/>
      <c r="FM52" s="1332"/>
      <c r="FN52" s="1332"/>
      <c r="FO52" s="1332"/>
      <c r="FP52" s="1332"/>
      <c r="FQ52" s="1332"/>
      <c r="FR52" s="1332"/>
      <c r="FS52" s="1332"/>
      <c r="FT52" s="1332"/>
      <c r="FU52" s="1332"/>
      <c r="FV52" s="1332"/>
      <c r="FW52" s="1332"/>
      <c r="FX52" s="1332"/>
      <c r="FY52" s="1332"/>
      <c r="FZ52" s="1332"/>
      <c r="GA52" s="1332"/>
      <c r="GB52" s="1332"/>
      <c r="GC52" s="1332"/>
      <c r="GD52" s="1332"/>
      <c r="GE52" s="1332"/>
      <c r="GF52" s="1332"/>
      <c r="GG52" s="1332"/>
      <c r="GH52" s="1332"/>
      <c r="GI52" s="1332"/>
      <c r="GJ52" s="1332"/>
      <c r="GK52" s="1332"/>
      <c r="GL52" s="1332"/>
      <c r="GM52" s="1332"/>
      <c r="GN52" s="1332"/>
      <c r="GO52" s="1332"/>
      <c r="GP52" s="1332"/>
      <c r="GQ52" s="1332"/>
      <c r="GR52" s="1332"/>
      <c r="GS52" s="1332"/>
      <c r="GT52" s="1332"/>
      <c r="GU52" s="1332"/>
      <c r="GV52" s="1332"/>
      <c r="GW52" s="1332"/>
      <c r="GX52" s="1332"/>
      <c r="GY52" s="1332"/>
      <c r="GZ52" s="1332"/>
      <c r="HA52" s="1332"/>
      <c r="HB52" s="1332"/>
      <c r="HC52" s="1332"/>
      <c r="HD52" s="1332"/>
      <c r="HE52" s="1332"/>
      <c r="HF52" s="1332"/>
      <c r="HG52" s="1332"/>
      <c r="HH52" s="1332"/>
      <c r="HI52" s="1332"/>
      <c r="HJ52" s="1332"/>
      <c r="HK52" s="1332"/>
      <c r="HL52" s="1332"/>
      <c r="HM52" s="1332"/>
      <c r="HN52" s="1332"/>
      <c r="HO52" s="1332"/>
      <c r="HP52" s="1332"/>
      <c r="HQ52" s="1332"/>
      <c r="HR52" s="1332"/>
      <c r="HS52" s="1332"/>
      <c r="HT52" s="1332"/>
      <c r="HU52" s="1332"/>
      <c r="HV52" s="1332"/>
      <c r="HW52" s="1332"/>
      <c r="HX52" s="1332"/>
      <c r="HY52" s="1332"/>
      <c r="HZ52" s="1332"/>
      <c r="IA52" s="1332"/>
      <c r="IB52" s="1332"/>
      <c r="IC52" s="1332"/>
      <c r="ID52" s="1332"/>
      <c r="IE52" s="1332"/>
      <c r="IF52" s="1332"/>
      <c r="IG52" s="1332"/>
      <c r="IH52" s="1332"/>
      <c r="II52" s="1332"/>
      <c r="IJ52" s="1332"/>
      <c r="IK52" s="1332"/>
      <c r="IL52" s="1332"/>
      <c r="IM52" s="1332"/>
      <c r="IN52" s="1332"/>
      <c r="IO52" s="1332"/>
      <c r="IP52" s="1332"/>
      <c r="IQ52" s="1332"/>
      <c r="IR52" s="1332"/>
      <c r="IS52" s="1332"/>
      <c r="IT52" s="1332"/>
      <c r="IU52" s="1332"/>
      <c r="IV52" s="1332"/>
      <c r="IW52" s="1332"/>
      <c r="IX52" s="1332"/>
      <c r="IY52" s="1332"/>
      <c r="IZ52" s="1332"/>
      <c r="JA52" s="1332"/>
      <c r="JB52" s="1332"/>
      <c r="JC52" s="1332"/>
      <c r="JD52" s="1332"/>
      <c r="JE52" s="1332"/>
      <c r="JF52" s="1332"/>
      <c r="JG52" s="1332"/>
      <c r="JH52" s="1332"/>
      <c r="JI52" s="1332"/>
      <c r="JJ52" s="1332"/>
      <c r="JK52" s="1332"/>
      <c r="JL52" s="1332"/>
      <c r="JM52" s="1332"/>
      <c r="JN52" s="1332"/>
      <c r="JO52" s="1332"/>
      <c r="JP52" s="1332"/>
      <c r="JQ52" s="1332"/>
      <c r="JR52" s="1332"/>
      <c r="JS52" s="1332"/>
      <c r="JT52" s="1332"/>
      <c r="JU52" s="1332"/>
      <c r="JV52" s="1332"/>
      <c r="JW52" s="1332"/>
      <c r="JX52" s="1332"/>
      <c r="JY52" s="1332"/>
      <c r="JZ52" s="1332"/>
      <c r="KA52" s="1332"/>
      <c r="KB52" s="1332"/>
      <c r="KC52" s="1332"/>
      <c r="KD52" s="1332"/>
      <c r="KE52" s="1332"/>
      <c r="KF52" s="1332"/>
      <c r="KG52" s="1332"/>
      <c r="KH52" s="1332"/>
      <c r="KI52" s="1332"/>
      <c r="KJ52" s="1332"/>
      <c r="KK52" s="1332"/>
      <c r="KL52" s="1332"/>
      <c r="KM52" s="1332"/>
      <c r="KN52" s="1332"/>
      <c r="KO52" s="1332"/>
      <c r="KP52" s="1332"/>
      <c r="KQ52" s="1332"/>
      <c r="KR52" s="1332"/>
      <c r="KS52" s="1332"/>
      <c r="KT52" s="1332"/>
      <c r="KU52" s="1332"/>
      <c r="KV52" s="1332"/>
      <c r="KW52" s="1332"/>
      <c r="KX52" s="1332"/>
      <c r="KY52" s="1332"/>
      <c r="KZ52" s="1332"/>
      <c r="LA52" s="1332"/>
      <c r="LB52" s="1332"/>
      <c r="LC52" s="1332"/>
      <c r="LD52" s="1332"/>
      <c r="LE52" s="1332"/>
      <c r="LF52" s="1332"/>
      <c r="LG52" s="1332"/>
      <c r="LH52" s="1332"/>
      <c r="LI52" s="1332"/>
      <c r="LJ52" s="1332"/>
      <c r="LK52" s="1332"/>
      <c r="LL52" s="1332"/>
      <c r="LM52" s="1332"/>
      <c r="LN52" s="1332"/>
      <c r="LO52" s="1332"/>
      <c r="LP52" s="1332"/>
      <c r="LQ52" s="1332"/>
      <c r="LR52" s="1332"/>
      <c r="LS52" s="1332"/>
      <c r="LT52" s="1332"/>
      <c r="LU52" s="1332"/>
      <c r="LV52" s="1332"/>
      <c r="LW52" s="1332"/>
      <c r="LX52" s="1332"/>
      <c r="LY52" s="1332"/>
      <c r="LZ52" s="1332"/>
      <c r="MA52" s="1332"/>
      <c r="MB52" s="1332"/>
      <c r="MC52" s="1332"/>
      <c r="MD52" s="1332"/>
      <c r="ME52" s="1332"/>
      <c r="MF52" s="1332"/>
      <c r="MG52" s="1332"/>
      <c r="MH52" s="1332"/>
      <c r="MI52" s="1332"/>
      <c r="MJ52" s="1332"/>
      <c r="MK52" s="1332"/>
      <c r="ML52" s="1332"/>
      <c r="MM52" s="1332"/>
      <c r="MN52" s="1332"/>
      <c r="MO52" s="1332"/>
      <c r="MP52" s="1332"/>
      <c r="MQ52" s="1332"/>
      <c r="MR52" s="1332"/>
      <c r="MS52" s="1332"/>
      <c r="MT52" s="1332"/>
      <c r="MU52" s="1332"/>
      <c r="MV52" s="1332"/>
      <c r="MW52" s="1332"/>
      <c r="MX52" s="1332"/>
      <c r="MY52" s="1332"/>
      <c r="MZ52" s="1332"/>
      <c r="NA52" s="1332"/>
      <c r="NB52" s="1332"/>
      <c r="NC52" s="1332"/>
      <c r="ND52" s="1332"/>
      <c r="NE52" s="1332"/>
      <c r="NF52" s="1332"/>
      <c r="NG52" s="1332"/>
      <c r="NH52" s="1332"/>
      <c r="NI52" s="1332"/>
      <c r="NJ52" s="1332"/>
      <c r="NK52" s="1332"/>
      <c r="NL52" s="1332"/>
      <c r="NM52" s="1332"/>
      <c r="NN52" s="1332"/>
      <c r="NO52" s="1332"/>
      <c r="NP52" s="1332"/>
      <c r="NQ52" s="1332"/>
      <c r="NR52" s="1332"/>
      <c r="NS52" s="1332"/>
      <c r="NT52" s="1332"/>
      <c r="NU52" s="1332"/>
      <c r="NV52" s="1332"/>
      <c r="NW52" s="1332"/>
      <c r="NX52" s="1332"/>
      <c r="NY52" s="1332"/>
      <c r="NZ52" s="1332"/>
      <c r="OA52" s="1332"/>
      <c r="OB52" s="1332"/>
      <c r="OC52" s="1332"/>
      <c r="OD52" s="1332"/>
      <c r="OE52" s="1332"/>
      <c r="OF52" s="1332"/>
      <c r="OG52" s="1332"/>
      <c r="OH52" s="1332"/>
      <c r="OI52" s="1332"/>
      <c r="OJ52" s="1332"/>
      <c r="OK52" s="1332"/>
      <c r="OL52" s="1332"/>
      <c r="OM52" s="1332"/>
      <c r="ON52" s="1332"/>
      <c r="OO52" s="1332"/>
      <c r="OP52" s="1332"/>
      <c r="OQ52" s="1332"/>
      <c r="OR52" s="1332"/>
      <c r="OS52" s="1332"/>
      <c r="OT52" s="1332"/>
      <c r="OU52" s="1332"/>
      <c r="OV52" s="1332"/>
      <c r="OW52" s="1332"/>
      <c r="OX52" s="1332"/>
      <c r="OY52" s="1332"/>
      <c r="OZ52" s="1332"/>
      <c r="PA52" s="1332"/>
      <c r="PB52" s="1332"/>
      <c r="PC52" s="1332"/>
      <c r="PD52" s="1332"/>
      <c r="PE52" s="1332"/>
      <c r="PF52" s="1332"/>
      <c r="PG52" s="1332"/>
      <c r="PH52" s="1332"/>
      <c r="PI52" s="1332"/>
      <c r="PJ52" s="1332"/>
      <c r="PK52" s="1332"/>
      <c r="PL52" s="1332"/>
      <c r="PM52" s="1332"/>
      <c r="PN52" s="1332"/>
      <c r="PO52" s="1332"/>
      <c r="PP52" s="1332"/>
      <c r="PQ52" s="1332"/>
      <c r="PR52" s="1332"/>
      <c r="PS52" s="1332"/>
      <c r="PT52" s="1332"/>
      <c r="PU52" s="1332"/>
      <c r="PV52" s="1332"/>
      <c r="PW52" s="1332"/>
      <c r="PX52" s="1332"/>
      <c r="PY52" s="1332"/>
      <c r="PZ52" s="1332"/>
      <c r="QA52" s="1332"/>
      <c r="QB52" s="1332"/>
      <c r="QC52" s="1332"/>
      <c r="QD52" s="1332"/>
      <c r="QE52" s="1332"/>
      <c r="QF52" s="1332"/>
      <c r="QG52" s="1332"/>
      <c r="QH52" s="1332"/>
      <c r="QI52" s="1332"/>
      <c r="QJ52" s="1332"/>
      <c r="QK52" s="1332"/>
      <c r="QL52" s="1332"/>
      <c r="QM52" s="1332"/>
      <c r="QN52" s="1332"/>
      <c r="QO52" s="1332"/>
      <c r="QP52" s="1332"/>
      <c r="QQ52" s="1332"/>
      <c r="QR52" s="1332"/>
      <c r="QS52" s="1332"/>
      <c r="QT52" s="1332"/>
      <c r="QU52" s="1332"/>
      <c r="QV52" s="1332"/>
      <c r="QW52" s="1332"/>
      <c r="QX52" s="1332"/>
      <c r="QY52" s="1332"/>
      <c r="QZ52" s="1332"/>
      <c r="RA52" s="1332"/>
      <c r="RB52" s="1332"/>
      <c r="RC52" s="1332"/>
      <c r="RD52" s="1332"/>
      <c r="RE52" s="1332"/>
      <c r="RF52" s="1332"/>
      <c r="RG52" s="1332"/>
      <c r="RH52" s="1332"/>
      <c r="RI52" s="1332"/>
      <c r="RJ52" s="1332"/>
      <c r="RK52" s="1332"/>
      <c r="RL52" s="1332"/>
      <c r="RM52" s="1332"/>
      <c r="RN52" s="1332"/>
      <c r="RO52" s="1332"/>
      <c r="RP52" s="1332"/>
      <c r="RQ52" s="1332"/>
      <c r="RR52" s="1332"/>
      <c r="RS52" s="1332"/>
      <c r="RT52" s="1332"/>
      <c r="RU52" s="1332"/>
      <c r="RV52" s="1332"/>
      <c r="RW52" s="1332"/>
      <c r="RX52" s="1332"/>
      <c r="RY52" s="1332"/>
      <c r="RZ52" s="1332"/>
      <c r="SA52" s="1332"/>
      <c r="SB52" s="1332"/>
      <c r="SC52" s="1332"/>
      <c r="SD52" s="1332"/>
      <c r="SE52" s="1332"/>
      <c r="SF52" s="1332"/>
      <c r="SG52" s="1332"/>
      <c r="SH52" s="1332"/>
      <c r="SI52" s="1332"/>
      <c r="SJ52" s="1332"/>
      <c r="SK52" s="1332"/>
      <c r="SL52" s="1332"/>
      <c r="SM52" s="1332"/>
      <c r="SN52" s="1332"/>
      <c r="SO52" s="1332"/>
      <c r="SP52" s="1332"/>
      <c r="SQ52" s="1332"/>
      <c r="SR52" s="1332"/>
      <c r="SS52" s="1332"/>
      <c r="ST52" s="1332"/>
      <c r="SU52" s="1332"/>
      <c r="SV52" s="1332"/>
      <c r="SW52" s="1332"/>
      <c r="SX52" s="1332"/>
      <c r="SY52" s="1332"/>
      <c r="SZ52" s="1332"/>
      <c r="TA52" s="1332"/>
      <c r="TB52" s="1332"/>
      <c r="TC52" s="1332"/>
      <c r="TD52" s="1332"/>
      <c r="TE52" s="1332"/>
      <c r="TF52" s="1332"/>
      <c r="TG52" s="1332"/>
      <c r="TH52" s="1332"/>
      <c r="TI52" s="1332"/>
      <c r="TJ52" s="1332"/>
      <c r="TK52" s="1332"/>
      <c r="TL52" s="1332"/>
      <c r="TM52" s="1332"/>
      <c r="TN52" s="1332"/>
      <c r="TO52" s="1332"/>
      <c r="TP52" s="1332"/>
      <c r="TQ52" s="1332"/>
      <c r="TR52" s="1332"/>
      <c r="TS52" s="1332"/>
      <c r="TT52" s="1332"/>
      <c r="TU52" s="1332"/>
      <c r="TV52" s="1332"/>
      <c r="TW52" s="1332"/>
      <c r="TX52" s="1332"/>
      <c r="TY52" s="1332"/>
      <c r="TZ52" s="1332"/>
      <c r="UA52" s="1332"/>
      <c r="UB52" s="1332"/>
      <c r="UC52" s="1332"/>
      <c r="UD52" s="1332"/>
      <c r="UE52" s="1332"/>
      <c r="UF52" s="1332"/>
      <c r="UG52" s="1332"/>
      <c r="UH52" s="1332"/>
      <c r="UI52" s="1332"/>
      <c r="UJ52" s="1332"/>
      <c r="UK52" s="1332"/>
      <c r="UL52" s="1332"/>
      <c r="UM52" s="1332"/>
      <c r="UN52" s="1332"/>
      <c r="UO52" s="1332"/>
      <c r="UP52" s="1332"/>
      <c r="UQ52" s="1332"/>
      <c r="UR52" s="1332"/>
      <c r="US52" s="1332"/>
      <c r="UT52" s="1332"/>
      <c r="UU52" s="1332"/>
      <c r="UV52" s="1332"/>
      <c r="UW52" s="1332"/>
      <c r="UX52" s="1332"/>
      <c r="UY52" s="1332"/>
      <c r="UZ52" s="1332"/>
      <c r="VA52" s="1332"/>
      <c r="VB52" s="1332"/>
      <c r="VC52" s="1332"/>
      <c r="VD52" s="1332"/>
      <c r="VE52" s="1332"/>
      <c r="VF52" s="1332"/>
      <c r="VG52" s="1332"/>
      <c r="VH52" s="1332"/>
      <c r="VI52" s="1332"/>
      <c r="VJ52" s="1332"/>
      <c r="VK52" s="1332"/>
      <c r="VL52" s="1332"/>
      <c r="VM52" s="1332"/>
      <c r="VN52" s="1332"/>
      <c r="VO52" s="1332"/>
      <c r="VP52" s="1332"/>
      <c r="VQ52" s="1332"/>
      <c r="VR52" s="1332"/>
      <c r="VS52" s="1332"/>
      <c r="VT52" s="1332"/>
      <c r="VU52" s="1332"/>
      <c r="VV52" s="1332"/>
      <c r="VW52" s="1332"/>
      <c r="VX52" s="1332"/>
      <c r="VY52" s="1332"/>
      <c r="VZ52" s="1332"/>
      <c r="WA52" s="1332"/>
      <c r="WB52" s="1332"/>
      <c r="WC52" s="1332"/>
      <c r="WD52" s="1332"/>
      <c r="WE52" s="1332"/>
      <c r="WF52" s="1332"/>
      <c r="WG52" s="1332"/>
      <c r="WH52" s="1332"/>
      <c r="WI52" s="1332"/>
      <c r="WJ52" s="1332"/>
      <c r="WK52" s="1332"/>
      <c r="WL52" s="1332"/>
      <c r="WM52" s="1332"/>
      <c r="WN52" s="1332"/>
      <c r="WO52" s="1332"/>
      <c r="WP52" s="1332"/>
      <c r="WQ52" s="1332"/>
      <c r="WR52" s="1332"/>
      <c r="WS52" s="1332"/>
      <c r="WT52" s="1332"/>
      <c r="WU52" s="1332"/>
      <c r="WV52" s="1332"/>
      <c r="WW52" s="1332"/>
      <c r="WX52" s="1332"/>
      <c r="WY52" s="1332"/>
      <c r="WZ52" s="1332"/>
      <c r="XA52" s="1332"/>
      <c r="XB52" s="1332"/>
      <c r="XC52" s="1332"/>
      <c r="XD52" s="1332"/>
      <c r="XE52" s="1332"/>
      <c r="XF52" s="1332"/>
      <c r="XG52" s="1332"/>
      <c r="XH52" s="1332"/>
      <c r="XI52" s="1332"/>
      <c r="XJ52" s="1332"/>
      <c r="XK52" s="1332"/>
      <c r="XL52" s="1332"/>
      <c r="XM52" s="1332"/>
      <c r="XN52" s="1332"/>
      <c r="XO52" s="1332"/>
      <c r="XP52" s="1332"/>
      <c r="XQ52" s="1332"/>
      <c r="XR52" s="1332"/>
      <c r="XS52" s="1332"/>
      <c r="XT52" s="1332"/>
      <c r="XU52" s="1332"/>
      <c r="XV52" s="1332"/>
      <c r="XW52" s="1332"/>
      <c r="XX52" s="1332"/>
      <c r="XY52" s="1332"/>
      <c r="XZ52" s="1332"/>
      <c r="YA52" s="1332"/>
      <c r="YB52" s="1332"/>
      <c r="YC52" s="1332"/>
      <c r="YD52" s="1332"/>
      <c r="YE52" s="1332"/>
      <c r="YF52" s="1332"/>
      <c r="YG52" s="1332"/>
      <c r="YH52" s="1332"/>
      <c r="YI52" s="1332"/>
      <c r="YJ52" s="1332"/>
      <c r="YK52" s="1332"/>
      <c r="YL52" s="1332"/>
      <c r="YM52" s="1332"/>
      <c r="YN52" s="1332"/>
      <c r="YO52" s="1332"/>
      <c r="YP52" s="1332"/>
      <c r="YQ52" s="1332"/>
      <c r="YR52" s="1332"/>
      <c r="YS52" s="1332"/>
      <c r="YT52" s="1332"/>
      <c r="YU52" s="1332"/>
      <c r="YV52" s="1332"/>
      <c r="YW52" s="1332"/>
      <c r="YX52" s="1332"/>
      <c r="YY52" s="1332"/>
      <c r="YZ52" s="1332"/>
      <c r="ZA52" s="1332"/>
      <c r="ZB52" s="1332"/>
      <c r="ZC52" s="1332"/>
      <c r="ZD52" s="1332"/>
      <c r="ZE52" s="1332"/>
      <c r="ZF52" s="1332"/>
      <c r="ZG52" s="1332"/>
      <c r="ZH52" s="1332"/>
      <c r="ZI52" s="1332"/>
      <c r="ZJ52" s="1332"/>
      <c r="ZK52" s="1332"/>
      <c r="ZL52" s="1332"/>
      <c r="ZM52" s="1332"/>
      <c r="ZN52" s="1332"/>
      <c r="ZO52" s="1332"/>
      <c r="ZP52" s="1332"/>
      <c r="ZQ52" s="1332"/>
      <c r="ZR52" s="1332"/>
      <c r="ZS52" s="1332"/>
      <c r="ZT52" s="1332"/>
      <c r="ZU52" s="1332"/>
      <c r="ZV52" s="1332"/>
      <c r="ZW52" s="1332"/>
      <c r="ZX52" s="1332"/>
      <c r="ZY52" s="645"/>
    </row>
    <row r="53" spans="1:701" s="643" customFormat="1">
      <c r="A53" s="645"/>
      <c r="B53" s="635" t="s">
        <v>56</v>
      </c>
      <c r="C53" s="1186" t="s">
        <v>484</v>
      </c>
      <c r="D53" s="1187">
        <v>20</v>
      </c>
      <c r="E53" s="604">
        <f t="shared" si="15"/>
        <v>0.69929923223937307</v>
      </c>
      <c r="F53" s="1181" t="s">
        <v>0</v>
      </c>
      <c r="G53" s="1188">
        <v>12</v>
      </c>
      <c r="H53" s="1193">
        <v>3500</v>
      </c>
      <c r="I53" s="1189">
        <v>3407</v>
      </c>
      <c r="J53" s="1190">
        <v>3500</v>
      </c>
      <c r="K53" s="1176">
        <f t="shared" si="1"/>
        <v>93</v>
      </c>
      <c r="L53" s="640">
        <f t="shared" si="6"/>
        <v>42000</v>
      </c>
      <c r="M53" s="639">
        <v>14113.156800000001</v>
      </c>
      <c r="N53" s="639">
        <f t="shared" si="7"/>
        <v>40884</v>
      </c>
      <c r="O53" s="639">
        <f t="shared" si="8"/>
        <v>1116</v>
      </c>
      <c r="P53" s="639">
        <f t="shared" si="9"/>
        <v>42000</v>
      </c>
      <c r="Q53" s="639"/>
      <c r="R53" s="639">
        <f t="shared" si="2"/>
        <v>56113.156799999997</v>
      </c>
      <c r="S53" s="1191"/>
      <c r="T53" s="639">
        <f t="shared" si="10"/>
        <v>51908.563182238664</v>
      </c>
      <c r="U53" s="639">
        <f t="shared" si="3"/>
        <v>0</v>
      </c>
      <c r="V53" s="641">
        <f>IF(L53=0,0,(HLOOKUP(F53,'2012-2013 CE W T&amp;D &amp; ConsCredit'!$C$6:$P$36,D53+1,FALSE)))</f>
        <v>2.0523647707496258</v>
      </c>
      <c r="W53" s="641">
        <f t="shared" si="16"/>
        <v>86199.320371484282</v>
      </c>
      <c r="X53" s="642">
        <f t="shared" si="11"/>
        <v>1.6605992361772546</v>
      </c>
      <c r="Z53" s="1371">
        <f t="shared" si="4"/>
        <v>54997.156799999997</v>
      </c>
      <c r="AA53" s="1371">
        <f t="shared" si="5"/>
        <v>50876.185753931546</v>
      </c>
      <c r="AB53" s="1371">
        <f>IF(L53=0,0,(HLOOKUP(F53,'2012-2013 CE W T&amp;D No ConsCredi'!$C$6:$P$36,D53+1,FALSE)))</f>
        <v>1.8657861552269326</v>
      </c>
      <c r="AC53" s="1371">
        <f t="shared" si="17"/>
        <v>78363.018519531164</v>
      </c>
      <c r="AD53" s="642">
        <f t="shared" si="12"/>
        <v>1.5402691329602185</v>
      </c>
      <c r="AE53" s="1332"/>
      <c r="AF53" s="1332"/>
      <c r="AG53" s="1332"/>
      <c r="AH53" s="1332"/>
      <c r="AI53" s="1332"/>
      <c r="AJ53" s="1332"/>
      <c r="AK53" s="1332"/>
      <c r="AL53" s="1332"/>
      <c r="AM53" s="1332"/>
      <c r="AN53" s="1332"/>
      <c r="AO53" s="1332"/>
      <c r="AP53" s="1332"/>
      <c r="AQ53" s="1332"/>
      <c r="AR53" s="1332"/>
      <c r="AS53" s="1332"/>
      <c r="AT53" s="1332"/>
      <c r="AU53" s="1332"/>
      <c r="AV53" s="1332"/>
      <c r="AW53" s="1332"/>
      <c r="AX53" s="1332"/>
      <c r="AY53" s="1332"/>
      <c r="AZ53" s="1332"/>
      <c r="BA53" s="1332"/>
      <c r="BB53" s="1332"/>
      <c r="BC53" s="1332"/>
      <c r="BD53" s="1332"/>
      <c r="BE53" s="1332"/>
      <c r="BF53" s="1332"/>
      <c r="BG53" s="1332"/>
      <c r="BH53" s="1332"/>
      <c r="BI53" s="1332"/>
      <c r="BJ53" s="1332"/>
      <c r="BK53" s="1332"/>
      <c r="BL53" s="1332"/>
      <c r="BM53" s="1332"/>
      <c r="BN53" s="1332"/>
      <c r="BO53" s="1332"/>
      <c r="BP53" s="1332"/>
      <c r="BQ53" s="1332"/>
      <c r="BR53" s="1332"/>
      <c r="BS53" s="1332"/>
      <c r="BT53" s="1332"/>
      <c r="BU53" s="1332"/>
      <c r="BV53" s="1332"/>
      <c r="BW53" s="1332"/>
      <c r="BX53" s="1332"/>
      <c r="BY53" s="1332"/>
      <c r="BZ53" s="1332"/>
      <c r="CA53" s="1332"/>
      <c r="CB53" s="1332"/>
      <c r="CC53" s="1332"/>
      <c r="CD53" s="1332"/>
      <c r="CE53" s="1332"/>
      <c r="CF53" s="1332"/>
      <c r="CG53" s="1332"/>
      <c r="CH53" s="1332"/>
      <c r="CI53" s="1332"/>
      <c r="CJ53" s="1332"/>
      <c r="CK53" s="1332"/>
      <c r="CL53" s="1332"/>
      <c r="CM53" s="1332"/>
      <c r="CN53" s="1332"/>
      <c r="CO53" s="1332"/>
      <c r="CP53" s="1332"/>
      <c r="CQ53" s="1332"/>
      <c r="CR53" s="1332"/>
      <c r="CS53" s="1332"/>
      <c r="CT53" s="1332"/>
      <c r="CU53" s="1332"/>
      <c r="CV53" s="1332"/>
      <c r="CW53" s="1332"/>
      <c r="CX53" s="1332"/>
      <c r="CY53" s="1332"/>
      <c r="CZ53" s="1332"/>
      <c r="DA53" s="1332"/>
      <c r="DB53" s="1332"/>
      <c r="DC53" s="1332"/>
      <c r="DD53" s="1332"/>
      <c r="DE53" s="1332"/>
      <c r="DF53" s="1332"/>
      <c r="DG53" s="1332"/>
      <c r="DH53" s="1332"/>
      <c r="DI53" s="1332"/>
      <c r="DJ53" s="1332"/>
      <c r="DK53" s="1332"/>
      <c r="DL53" s="1332"/>
      <c r="DM53" s="1332"/>
      <c r="DN53" s="1332"/>
      <c r="DO53" s="1332"/>
      <c r="DP53" s="1332"/>
      <c r="DQ53" s="1332"/>
      <c r="DR53" s="1332"/>
      <c r="DS53" s="1332"/>
      <c r="DT53" s="1332"/>
      <c r="DU53" s="1332"/>
      <c r="DV53" s="1332"/>
      <c r="DW53" s="1332"/>
      <c r="DX53" s="1332"/>
      <c r="DY53" s="1332"/>
      <c r="DZ53" s="1332"/>
      <c r="EA53" s="1332"/>
      <c r="EB53" s="1332"/>
      <c r="EC53" s="1332"/>
      <c r="ED53" s="1332"/>
      <c r="EE53" s="1332"/>
      <c r="EF53" s="1332"/>
      <c r="EG53" s="1332"/>
      <c r="EH53" s="1332"/>
      <c r="EI53" s="1332"/>
      <c r="EJ53" s="1332"/>
      <c r="EK53" s="1332"/>
      <c r="EL53" s="1332"/>
      <c r="EM53" s="1332"/>
      <c r="EN53" s="1332"/>
      <c r="EO53" s="1332"/>
      <c r="EP53" s="1332"/>
      <c r="EQ53" s="1332"/>
      <c r="ER53" s="1332"/>
      <c r="ES53" s="1332"/>
      <c r="ET53" s="1332"/>
      <c r="EU53" s="1332"/>
      <c r="EV53" s="1332"/>
      <c r="EW53" s="1332"/>
      <c r="EX53" s="1332"/>
      <c r="EY53" s="1332"/>
      <c r="EZ53" s="1332"/>
      <c r="FA53" s="1332"/>
      <c r="FB53" s="1332"/>
      <c r="FC53" s="1332"/>
      <c r="FD53" s="1332"/>
      <c r="FE53" s="1332"/>
      <c r="FF53" s="1332"/>
      <c r="FG53" s="1332"/>
      <c r="FH53" s="1332"/>
      <c r="FI53" s="1332"/>
      <c r="FJ53" s="1332"/>
      <c r="FK53" s="1332"/>
      <c r="FL53" s="1332"/>
      <c r="FM53" s="1332"/>
      <c r="FN53" s="1332"/>
      <c r="FO53" s="1332"/>
      <c r="FP53" s="1332"/>
      <c r="FQ53" s="1332"/>
      <c r="FR53" s="1332"/>
      <c r="FS53" s="1332"/>
      <c r="FT53" s="1332"/>
      <c r="FU53" s="1332"/>
      <c r="FV53" s="1332"/>
      <c r="FW53" s="1332"/>
      <c r="FX53" s="1332"/>
      <c r="FY53" s="1332"/>
      <c r="FZ53" s="1332"/>
      <c r="GA53" s="1332"/>
      <c r="GB53" s="1332"/>
      <c r="GC53" s="1332"/>
      <c r="GD53" s="1332"/>
      <c r="GE53" s="1332"/>
      <c r="GF53" s="1332"/>
      <c r="GG53" s="1332"/>
      <c r="GH53" s="1332"/>
      <c r="GI53" s="1332"/>
      <c r="GJ53" s="1332"/>
      <c r="GK53" s="1332"/>
      <c r="GL53" s="1332"/>
      <c r="GM53" s="1332"/>
      <c r="GN53" s="1332"/>
      <c r="GO53" s="1332"/>
      <c r="GP53" s="1332"/>
      <c r="GQ53" s="1332"/>
      <c r="GR53" s="1332"/>
      <c r="GS53" s="1332"/>
      <c r="GT53" s="1332"/>
      <c r="GU53" s="1332"/>
      <c r="GV53" s="1332"/>
      <c r="GW53" s="1332"/>
      <c r="GX53" s="1332"/>
      <c r="GY53" s="1332"/>
      <c r="GZ53" s="1332"/>
      <c r="HA53" s="1332"/>
      <c r="HB53" s="1332"/>
      <c r="HC53" s="1332"/>
      <c r="HD53" s="1332"/>
      <c r="HE53" s="1332"/>
      <c r="HF53" s="1332"/>
      <c r="HG53" s="1332"/>
      <c r="HH53" s="1332"/>
      <c r="HI53" s="1332"/>
      <c r="HJ53" s="1332"/>
      <c r="HK53" s="1332"/>
      <c r="HL53" s="1332"/>
      <c r="HM53" s="1332"/>
      <c r="HN53" s="1332"/>
      <c r="HO53" s="1332"/>
      <c r="HP53" s="1332"/>
      <c r="HQ53" s="1332"/>
      <c r="HR53" s="1332"/>
      <c r="HS53" s="1332"/>
      <c r="HT53" s="1332"/>
      <c r="HU53" s="1332"/>
      <c r="HV53" s="1332"/>
      <c r="HW53" s="1332"/>
      <c r="HX53" s="1332"/>
      <c r="HY53" s="1332"/>
      <c r="HZ53" s="1332"/>
      <c r="IA53" s="1332"/>
      <c r="IB53" s="1332"/>
      <c r="IC53" s="1332"/>
      <c r="ID53" s="1332"/>
      <c r="IE53" s="1332"/>
      <c r="IF53" s="1332"/>
      <c r="IG53" s="1332"/>
      <c r="IH53" s="1332"/>
      <c r="II53" s="1332"/>
      <c r="IJ53" s="1332"/>
      <c r="IK53" s="1332"/>
      <c r="IL53" s="1332"/>
      <c r="IM53" s="1332"/>
      <c r="IN53" s="1332"/>
      <c r="IO53" s="1332"/>
      <c r="IP53" s="1332"/>
      <c r="IQ53" s="1332"/>
      <c r="IR53" s="1332"/>
      <c r="IS53" s="1332"/>
      <c r="IT53" s="1332"/>
      <c r="IU53" s="1332"/>
      <c r="IV53" s="1332"/>
      <c r="IW53" s="1332"/>
      <c r="IX53" s="1332"/>
      <c r="IY53" s="1332"/>
      <c r="IZ53" s="1332"/>
      <c r="JA53" s="1332"/>
      <c r="JB53" s="1332"/>
      <c r="JC53" s="1332"/>
      <c r="JD53" s="1332"/>
      <c r="JE53" s="1332"/>
      <c r="JF53" s="1332"/>
      <c r="JG53" s="1332"/>
      <c r="JH53" s="1332"/>
      <c r="JI53" s="1332"/>
      <c r="JJ53" s="1332"/>
      <c r="JK53" s="1332"/>
      <c r="JL53" s="1332"/>
      <c r="JM53" s="1332"/>
      <c r="JN53" s="1332"/>
      <c r="JO53" s="1332"/>
      <c r="JP53" s="1332"/>
      <c r="JQ53" s="1332"/>
      <c r="JR53" s="1332"/>
      <c r="JS53" s="1332"/>
      <c r="JT53" s="1332"/>
      <c r="JU53" s="1332"/>
      <c r="JV53" s="1332"/>
      <c r="JW53" s="1332"/>
      <c r="JX53" s="1332"/>
      <c r="JY53" s="1332"/>
      <c r="JZ53" s="1332"/>
      <c r="KA53" s="1332"/>
      <c r="KB53" s="1332"/>
      <c r="KC53" s="1332"/>
      <c r="KD53" s="1332"/>
      <c r="KE53" s="1332"/>
      <c r="KF53" s="1332"/>
      <c r="KG53" s="1332"/>
      <c r="KH53" s="1332"/>
      <c r="KI53" s="1332"/>
      <c r="KJ53" s="1332"/>
      <c r="KK53" s="1332"/>
      <c r="KL53" s="1332"/>
      <c r="KM53" s="1332"/>
      <c r="KN53" s="1332"/>
      <c r="KO53" s="1332"/>
      <c r="KP53" s="1332"/>
      <c r="KQ53" s="1332"/>
      <c r="KR53" s="1332"/>
      <c r="KS53" s="1332"/>
      <c r="KT53" s="1332"/>
      <c r="KU53" s="1332"/>
      <c r="KV53" s="1332"/>
      <c r="KW53" s="1332"/>
      <c r="KX53" s="1332"/>
      <c r="KY53" s="1332"/>
      <c r="KZ53" s="1332"/>
      <c r="LA53" s="1332"/>
      <c r="LB53" s="1332"/>
      <c r="LC53" s="1332"/>
      <c r="LD53" s="1332"/>
      <c r="LE53" s="1332"/>
      <c r="LF53" s="1332"/>
      <c r="LG53" s="1332"/>
      <c r="LH53" s="1332"/>
      <c r="LI53" s="1332"/>
      <c r="LJ53" s="1332"/>
      <c r="LK53" s="1332"/>
      <c r="LL53" s="1332"/>
      <c r="LM53" s="1332"/>
      <c r="LN53" s="1332"/>
      <c r="LO53" s="1332"/>
      <c r="LP53" s="1332"/>
      <c r="LQ53" s="1332"/>
      <c r="LR53" s="1332"/>
      <c r="LS53" s="1332"/>
      <c r="LT53" s="1332"/>
      <c r="LU53" s="1332"/>
      <c r="LV53" s="1332"/>
      <c r="LW53" s="1332"/>
      <c r="LX53" s="1332"/>
      <c r="LY53" s="1332"/>
      <c r="LZ53" s="1332"/>
      <c r="MA53" s="1332"/>
      <c r="MB53" s="1332"/>
      <c r="MC53" s="1332"/>
      <c r="MD53" s="1332"/>
      <c r="ME53" s="1332"/>
      <c r="MF53" s="1332"/>
      <c r="MG53" s="1332"/>
      <c r="MH53" s="1332"/>
      <c r="MI53" s="1332"/>
      <c r="MJ53" s="1332"/>
      <c r="MK53" s="1332"/>
      <c r="ML53" s="1332"/>
      <c r="MM53" s="1332"/>
      <c r="MN53" s="1332"/>
      <c r="MO53" s="1332"/>
      <c r="MP53" s="1332"/>
      <c r="MQ53" s="1332"/>
      <c r="MR53" s="1332"/>
      <c r="MS53" s="1332"/>
      <c r="MT53" s="1332"/>
      <c r="MU53" s="1332"/>
      <c r="MV53" s="1332"/>
      <c r="MW53" s="1332"/>
      <c r="MX53" s="1332"/>
      <c r="MY53" s="1332"/>
      <c r="MZ53" s="1332"/>
      <c r="NA53" s="1332"/>
      <c r="NB53" s="1332"/>
      <c r="NC53" s="1332"/>
      <c r="ND53" s="1332"/>
      <c r="NE53" s="1332"/>
      <c r="NF53" s="1332"/>
      <c r="NG53" s="1332"/>
      <c r="NH53" s="1332"/>
      <c r="NI53" s="1332"/>
      <c r="NJ53" s="1332"/>
      <c r="NK53" s="1332"/>
      <c r="NL53" s="1332"/>
      <c r="NM53" s="1332"/>
      <c r="NN53" s="1332"/>
      <c r="NO53" s="1332"/>
      <c r="NP53" s="1332"/>
      <c r="NQ53" s="1332"/>
      <c r="NR53" s="1332"/>
      <c r="NS53" s="1332"/>
      <c r="NT53" s="1332"/>
      <c r="NU53" s="1332"/>
      <c r="NV53" s="1332"/>
      <c r="NW53" s="1332"/>
      <c r="NX53" s="1332"/>
      <c r="NY53" s="1332"/>
      <c r="NZ53" s="1332"/>
      <c r="OA53" s="1332"/>
      <c r="OB53" s="1332"/>
      <c r="OC53" s="1332"/>
      <c r="OD53" s="1332"/>
      <c r="OE53" s="1332"/>
      <c r="OF53" s="1332"/>
      <c r="OG53" s="1332"/>
      <c r="OH53" s="1332"/>
      <c r="OI53" s="1332"/>
      <c r="OJ53" s="1332"/>
      <c r="OK53" s="1332"/>
      <c r="OL53" s="1332"/>
      <c r="OM53" s="1332"/>
      <c r="ON53" s="1332"/>
      <c r="OO53" s="1332"/>
      <c r="OP53" s="1332"/>
      <c r="OQ53" s="1332"/>
      <c r="OR53" s="1332"/>
      <c r="OS53" s="1332"/>
      <c r="OT53" s="1332"/>
      <c r="OU53" s="1332"/>
      <c r="OV53" s="1332"/>
      <c r="OW53" s="1332"/>
      <c r="OX53" s="1332"/>
      <c r="OY53" s="1332"/>
      <c r="OZ53" s="1332"/>
      <c r="PA53" s="1332"/>
      <c r="PB53" s="1332"/>
      <c r="PC53" s="1332"/>
      <c r="PD53" s="1332"/>
      <c r="PE53" s="1332"/>
      <c r="PF53" s="1332"/>
      <c r="PG53" s="1332"/>
      <c r="PH53" s="1332"/>
      <c r="PI53" s="1332"/>
      <c r="PJ53" s="1332"/>
      <c r="PK53" s="1332"/>
      <c r="PL53" s="1332"/>
      <c r="PM53" s="1332"/>
      <c r="PN53" s="1332"/>
      <c r="PO53" s="1332"/>
      <c r="PP53" s="1332"/>
      <c r="PQ53" s="1332"/>
      <c r="PR53" s="1332"/>
      <c r="PS53" s="1332"/>
      <c r="PT53" s="1332"/>
      <c r="PU53" s="1332"/>
      <c r="PV53" s="1332"/>
      <c r="PW53" s="1332"/>
      <c r="PX53" s="1332"/>
      <c r="PY53" s="1332"/>
      <c r="PZ53" s="1332"/>
      <c r="QA53" s="1332"/>
      <c r="QB53" s="1332"/>
      <c r="QC53" s="1332"/>
      <c r="QD53" s="1332"/>
      <c r="QE53" s="1332"/>
      <c r="QF53" s="1332"/>
      <c r="QG53" s="1332"/>
      <c r="QH53" s="1332"/>
      <c r="QI53" s="1332"/>
      <c r="QJ53" s="1332"/>
      <c r="QK53" s="1332"/>
      <c r="QL53" s="1332"/>
      <c r="QM53" s="1332"/>
      <c r="QN53" s="1332"/>
      <c r="QO53" s="1332"/>
      <c r="QP53" s="1332"/>
      <c r="QQ53" s="1332"/>
      <c r="QR53" s="1332"/>
      <c r="QS53" s="1332"/>
      <c r="QT53" s="1332"/>
      <c r="QU53" s="1332"/>
      <c r="QV53" s="1332"/>
      <c r="QW53" s="1332"/>
      <c r="QX53" s="1332"/>
      <c r="QY53" s="1332"/>
      <c r="QZ53" s="1332"/>
      <c r="RA53" s="1332"/>
      <c r="RB53" s="1332"/>
      <c r="RC53" s="1332"/>
      <c r="RD53" s="1332"/>
      <c r="RE53" s="1332"/>
      <c r="RF53" s="1332"/>
      <c r="RG53" s="1332"/>
      <c r="RH53" s="1332"/>
      <c r="RI53" s="1332"/>
      <c r="RJ53" s="1332"/>
      <c r="RK53" s="1332"/>
      <c r="RL53" s="1332"/>
      <c r="RM53" s="1332"/>
      <c r="RN53" s="1332"/>
      <c r="RO53" s="1332"/>
      <c r="RP53" s="1332"/>
      <c r="RQ53" s="1332"/>
      <c r="RR53" s="1332"/>
      <c r="RS53" s="1332"/>
      <c r="RT53" s="1332"/>
      <c r="RU53" s="1332"/>
      <c r="RV53" s="1332"/>
      <c r="RW53" s="1332"/>
      <c r="RX53" s="1332"/>
      <c r="RY53" s="1332"/>
      <c r="RZ53" s="1332"/>
      <c r="SA53" s="1332"/>
      <c r="SB53" s="1332"/>
      <c r="SC53" s="1332"/>
      <c r="SD53" s="1332"/>
      <c r="SE53" s="1332"/>
      <c r="SF53" s="1332"/>
      <c r="SG53" s="1332"/>
      <c r="SH53" s="1332"/>
      <c r="SI53" s="1332"/>
      <c r="SJ53" s="1332"/>
      <c r="SK53" s="1332"/>
      <c r="SL53" s="1332"/>
      <c r="SM53" s="1332"/>
      <c r="SN53" s="1332"/>
      <c r="SO53" s="1332"/>
      <c r="SP53" s="1332"/>
      <c r="SQ53" s="1332"/>
      <c r="SR53" s="1332"/>
      <c r="SS53" s="1332"/>
      <c r="ST53" s="1332"/>
      <c r="SU53" s="1332"/>
      <c r="SV53" s="1332"/>
      <c r="SW53" s="1332"/>
      <c r="SX53" s="1332"/>
      <c r="SY53" s="1332"/>
      <c r="SZ53" s="1332"/>
      <c r="TA53" s="1332"/>
      <c r="TB53" s="1332"/>
      <c r="TC53" s="1332"/>
      <c r="TD53" s="1332"/>
      <c r="TE53" s="1332"/>
      <c r="TF53" s="1332"/>
      <c r="TG53" s="1332"/>
      <c r="TH53" s="1332"/>
      <c r="TI53" s="1332"/>
      <c r="TJ53" s="1332"/>
      <c r="TK53" s="1332"/>
      <c r="TL53" s="1332"/>
      <c r="TM53" s="1332"/>
      <c r="TN53" s="1332"/>
      <c r="TO53" s="1332"/>
      <c r="TP53" s="1332"/>
      <c r="TQ53" s="1332"/>
      <c r="TR53" s="1332"/>
      <c r="TS53" s="1332"/>
      <c r="TT53" s="1332"/>
      <c r="TU53" s="1332"/>
      <c r="TV53" s="1332"/>
      <c r="TW53" s="1332"/>
      <c r="TX53" s="1332"/>
      <c r="TY53" s="1332"/>
      <c r="TZ53" s="1332"/>
      <c r="UA53" s="1332"/>
      <c r="UB53" s="1332"/>
      <c r="UC53" s="1332"/>
      <c r="UD53" s="1332"/>
      <c r="UE53" s="1332"/>
      <c r="UF53" s="1332"/>
      <c r="UG53" s="1332"/>
      <c r="UH53" s="1332"/>
      <c r="UI53" s="1332"/>
      <c r="UJ53" s="1332"/>
      <c r="UK53" s="1332"/>
      <c r="UL53" s="1332"/>
      <c r="UM53" s="1332"/>
      <c r="UN53" s="1332"/>
      <c r="UO53" s="1332"/>
      <c r="UP53" s="1332"/>
      <c r="UQ53" s="1332"/>
      <c r="UR53" s="1332"/>
      <c r="US53" s="1332"/>
      <c r="UT53" s="1332"/>
      <c r="UU53" s="1332"/>
      <c r="UV53" s="1332"/>
      <c r="UW53" s="1332"/>
      <c r="UX53" s="1332"/>
      <c r="UY53" s="1332"/>
      <c r="UZ53" s="1332"/>
      <c r="VA53" s="1332"/>
      <c r="VB53" s="1332"/>
      <c r="VC53" s="1332"/>
      <c r="VD53" s="1332"/>
      <c r="VE53" s="1332"/>
      <c r="VF53" s="1332"/>
      <c r="VG53" s="1332"/>
      <c r="VH53" s="1332"/>
      <c r="VI53" s="1332"/>
      <c r="VJ53" s="1332"/>
      <c r="VK53" s="1332"/>
      <c r="VL53" s="1332"/>
      <c r="VM53" s="1332"/>
      <c r="VN53" s="1332"/>
      <c r="VO53" s="1332"/>
      <c r="VP53" s="1332"/>
      <c r="VQ53" s="1332"/>
      <c r="VR53" s="1332"/>
      <c r="VS53" s="1332"/>
      <c r="VT53" s="1332"/>
      <c r="VU53" s="1332"/>
      <c r="VV53" s="1332"/>
      <c r="VW53" s="1332"/>
      <c r="VX53" s="1332"/>
      <c r="VY53" s="1332"/>
      <c r="VZ53" s="1332"/>
      <c r="WA53" s="1332"/>
      <c r="WB53" s="1332"/>
      <c r="WC53" s="1332"/>
      <c r="WD53" s="1332"/>
      <c r="WE53" s="1332"/>
      <c r="WF53" s="1332"/>
      <c r="WG53" s="1332"/>
      <c r="WH53" s="1332"/>
      <c r="WI53" s="1332"/>
      <c r="WJ53" s="1332"/>
      <c r="WK53" s="1332"/>
      <c r="WL53" s="1332"/>
      <c r="WM53" s="1332"/>
      <c r="WN53" s="1332"/>
      <c r="WO53" s="1332"/>
      <c r="WP53" s="1332"/>
      <c r="WQ53" s="1332"/>
      <c r="WR53" s="1332"/>
      <c r="WS53" s="1332"/>
      <c r="WT53" s="1332"/>
      <c r="WU53" s="1332"/>
      <c r="WV53" s="1332"/>
      <c r="WW53" s="1332"/>
      <c r="WX53" s="1332"/>
      <c r="WY53" s="1332"/>
      <c r="WZ53" s="1332"/>
      <c r="XA53" s="1332"/>
      <c r="XB53" s="1332"/>
      <c r="XC53" s="1332"/>
      <c r="XD53" s="1332"/>
      <c r="XE53" s="1332"/>
      <c r="XF53" s="1332"/>
      <c r="XG53" s="1332"/>
      <c r="XH53" s="1332"/>
      <c r="XI53" s="1332"/>
      <c r="XJ53" s="1332"/>
      <c r="XK53" s="1332"/>
      <c r="XL53" s="1332"/>
      <c r="XM53" s="1332"/>
      <c r="XN53" s="1332"/>
      <c r="XO53" s="1332"/>
      <c r="XP53" s="1332"/>
      <c r="XQ53" s="1332"/>
      <c r="XR53" s="1332"/>
      <c r="XS53" s="1332"/>
      <c r="XT53" s="1332"/>
      <c r="XU53" s="1332"/>
      <c r="XV53" s="1332"/>
      <c r="XW53" s="1332"/>
      <c r="XX53" s="1332"/>
      <c r="XY53" s="1332"/>
      <c r="XZ53" s="1332"/>
      <c r="YA53" s="1332"/>
      <c r="YB53" s="1332"/>
      <c r="YC53" s="1332"/>
      <c r="YD53" s="1332"/>
      <c r="YE53" s="1332"/>
      <c r="YF53" s="1332"/>
      <c r="YG53" s="1332"/>
      <c r="YH53" s="1332"/>
      <c r="YI53" s="1332"/>
      <c r="YJ53" s="1332"/>
      <c r="YK53" s="1332"/>
      <c r="YL53" s="1332"/>
      <c r="YM53" s="1332"/>
      <c r="YN53" s="1332"/>
      <c r="YO53" s="1332"/>
      <c r="YP53" s="1332"/>
      <c r="YQ53" s="1332"/>
      <c r="YR53" s="1332"/>
      <c r="YS53" s="1332"/>
      <c r="YT53" s="1332"/>
      <c r="YU53" s="1332"/>
      <c r="YV53" s="1332"/>
      <c r="YW53" s="1332"/>
      <c r="YX53" s="1332"/>
      <c r="YY53" s="1332"/>
      <c r="YZ53" s="1332"/>
      <c r="ZA53" s="1332"/>
      <c r="ZB53" s="1332"/>
      <c r="ZC53" s="1332"/>
      <c r="ZD53" s="1332"/>
      <c r="ZE53" s="1332"/>
      <c r="ZF53" s="1332"/>
      <c r="ZG53" s="1332"/>
      <c r="ZH53" s="1332"/>
      <c r="ZI53" s="1332"/>
      <c r="ZJ53" s="1332"/>
      <c r="ZK53" s="1332"/>
      <c r="ZL53" s="1332"/>
      <c r="ZM53" s="1332"/>
      <c r="ZN53" s="1332"/>
      <c r="ZO53" s="1332"/>
      <c r="ZP53" s="1332"/>
      <c r="ZQ53" s="1332"/>
      <c r="ZR53" s="1332"/>
      <c r="ZS53" s="1332"/>
      <c r="ZT53" s="1332"/>
      <c r="ZU53" s="1332"/>
      <c r="ZV53" s="1332"/>
      <c r="ZW53" s="1332"/>
      <c r="ZX53" s="1332"/>
      <c r="ZY53" s="645"/>
    </row>
    <row r="54" spans="1:701" s="643" customFormat="1">
      <c r="A54" s="645"/>
      <c r="B54" s="635" t="s">
        <v>56</v>
      </c>
      <c r="C54" s="1186" t="s">
        <v>440</v>
      </c>
      <c r="D54" s="1187">
        <v>15</v>
      </c>
      <c r="E54" s="604">
        <f t="shared" si="15"/>
        <v>3.9959956127964174E-3</v>
      </c>
      <c r="F54" s="1181" t="s">
        <v>32</v>
      </c>
      <c r="G54" s="1188">
        <v>16</v>
      </c>
      <c r="H54" s="1193">
        <v>20</v>
      </c>
      <c r="I54" s="1189">
        <v>13.5</v>
      </c>
      <c r="J54" s="1189">
        <v>13.5</v>
      </c>
      <c r="K54" s="1176">
        <f t="shared" si="1"/>
        <v>0</v>
      </c>
      <c r="L54" s="640">
        <f t="shared" si="6"/>
        <v>320</v>
      </c>
      <c r="M54" s="639">
        <v>90.763200000000012</v>
      </c>
      <c r="N54" s="639">
        <f t="shared" si="7"/>
        <v>216</v>
      </c>
      <c r="O54" s="639">
        <f t="shared" si="8"/>
        <v>0</v>
      </c>
      <c r="P54" s="639">
        <f t="shared" si="9"/>
        <v>216</v>
      </c>
      <c r="Q54" s="639"/>
      <c r="R54" s="639">
        <f t="shared" si="2"/>
        <v>306.76319999999998</v>
      </c>
      <c r="S54" s="1191"/>
      <c r="T54" s="639">
        <f t="shared" si="10"/>
        <v>283.77724329324701</v>
      </c>
      <c r="U54" s="639">
        <f t="shared" si="3"/>
        <v>0</v>
      </c>
      <c r="V54" s="641">
        <f>IF(L54=0,0,(HLOOKUP(F54,'2012-2013 CE W T&amp;D &amp; ConsCredit'!$C$6:$P$36,D54+1,FALSE)))</f>
        <v>1.0250515210594204</v>
      </c>
      <c r="W54" s="641">
        <f t="shared" si="16"/>
        <v>328.01648673901457</v>
      </c>
      <c r="X54" s="642">
        <f t="shared" si="11"/>
        <v>1.1558942603443787</v>
      </c>
      <c r="Z54" s="1371">
        <f t="shared" si="4"/>
        <v>306.76319999999998</v>
      </c>
      <c r="AA54" s="1371">
        <f t="shared" si="5"/>
        <v>283.77724329324701</v>
      </c>
      <c r="AB54" s="1371">
        <f>IF(L54=0,0,(HLOOKUP(F54,'2012-2013 CE W T&amp;D No ConsCredi'!$C$6:$P$36,D54+1,FALSE)))</f>
        <v>0.93186501914492781</v>
      </c>
      <c r="AC54" s="1371">
        <f t="shared" si="17"/>
        <v>298.19680612637688</v>
      </c>
      <c r="AD54" s="642">
        <f t="shared" si="12"/>
        <v>1.0508129639494352</v>
      </c>
      <c r="AE54" s="1332"/>
      <c r="AF54" s="1332"/>
      <c r="AG54" s="1332"/>
      <c r="AH54" s="1332"/>
      <c r="AI54" s="1332"/>
      <c r="AJ54" s="1332"/>
      <c r="AK54" s="1332"/>
      <c r="AL54" s="1332"/>
      <c r="AM54" s="1332"/>
      <c r="AN54" s="1332"/>
      <c r="AO54" s="1332"/>
      <c r="AP54" s="1332"/>
      <c r="AQ54" s="1332"/>
      <c r="AR54" s="1332"/>
      <c r="AS54" s="1332"/>
      <c r="AT54" s="1332"/>
      <c r="AU54" s="1332"/>
      <c r="AV54" s="1332"/>
      <c r="AW54" s="1332"/>
      <c r="AX54" s="1332"/>
      <c r="AY54" s="1332"/>
      <c r="AZ54" s="1332"/>
      <c r="BA54" s="1332"/>
      <c r="BB54" s="1332"/>
      <c r="BC54" s="1332"/>
      <c r="BD54" s="1332"/>
      <c r="BE54" s="1332"/>
      <c r="BF54" s="1332"/>
      <c r="BG54" s="1332"/>
      <c r="BH54" s="1332"/>
      <c r="BI54" s="1332"/>
      <c r="BJ54" s="1332"/>
      <c r="BK54" s="1332"/>
      <c r="BL54" s="1332"/>
      <c r="BM54" s="1332"/>
      <c r="BN54" s="1332"/>
      <c r="BO54" s="1332"/>
      <c r="BP54" s="1332"/>
      <c r="BQ54" s="1332"/>
      <c r="BR54" s="1332"/>
      <c r="BS54" s="1332"/>
      <c r="BT54" s="1332"/>
      <c r="BU54" s="1332"/>
      <c r="BV54" s="1332"/>
      <c r="BW54" s="1332"/>
      <c r="BX54" s="1332"/>
      <c r="BY54" s="1332"/>
      <c r="BZ54" s="1332"/>
      <c r="CA54" s="1332"/>
      <c r="CB54" s="1332"/>
      <c r="CC54" s="1332"/>
      <c r="CD54" s="1332"/>
      <c r="CE54" s="1332"/>
      <c r="CF54" s="1332"/>
      <c r="CG54" s="1332"/>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32"/>
      <c r="DH54" s="1332"/>
      <c r="DI54" s="1332"/>
      <c r="DJ54" s="1332"/>
      <c r="DK54" s="1332"/>
      <c r="DL54" s="1332"/>
      <c r="DM54" s="1332"/>
      <c r="DN54" s="1332"/>
      <c r="DO54" s="1332"/>
      <c r="DP54" s="1332"/>
      <c r="DQ54" s="1332"/>
      <c r="DR54" s="1332"/>
      <c r="DS54" s="1332"/>
      <c r="DT54" s="1332"/>
      <c r="DU54" s="1332"/>
      <c r="DV54" s="1332"/>
      <c r="DW54" s="1332"/>
      <c r="DX54" s="1332"/>
      <c r="DY54" s="1332"/>
      <c r="DZ54" s="1332"/>
      <c r="EA54" s="1332"/>
      <c r="EB54" s="1332"/>
      <c r="EC54" s="1332"/>
      <c r="ED54" s="1332"/>
      <c r="EE54" s="1332"/>
      <c r="EF54" s="1332"/>
      <c r="EG54" s="1332"/>
      <c r="EH54" s="1332"/>
      <c r="EI54" s="1332"/>
      <c r="EJ54" s="1332"/>
      <c r="EK54" s="1332"/>
      <c r="EL54" s="1332"/>
      <c r="EM54" s="1332"/>
      <c r="EN54" s="1332"/>
      <c r="EO54" s="1332"/>
      <c r="EP54" s="1332"/>
      <c r="EQ54" s="1332"/>
      <c r="ER54" s="1332"/>
      <c r="ES54" s="1332"/>
      <c r="ET54" s="1332"/>
      <c r="EU54" s="1332"/>
      <c r="EV54" s="1332"/>
      <c r="EW54" s="1332"/>
      <c r="EX54" s="1332"/>
      <c r="EY54" s="1332"/>
      <c r="EZ54" s="1332"/>
      <c r="FA54" s="1332"/>
      <c r="FB54" s="1332"/>
      <c r="FC54" s="1332"/>
      <c r="FD54" s="1332"/>
      <c r="FE54" s="1332"/>
      <c r="FF54" s="1332"/>
      <c r="FG54" s="1332"/>
      <c r="FH54" s="1332"/>
      <c r="FI54" s="1332"/>
      <c r="FJ54" s="1332"/>
      <c r="FK54" s="1332"/>
      <c r="FL54" s="1332"/>
      <c r="FM54" s="1332"/>
      <c r="FN54" s="1332"/>
      <c r="FO54" s="1332"/>
      <c r="FP54" s="1332"/>
      <c r="FQ54" s="1332"/>
      <c r="FR54" s="1332"/>
      <c r="FS54" s="1332"/>
      <c r="FT54" s="1332"/>
      <c r="FU54" s="1332"/>
      <c r="FV54" s="1332"/>
      <c r="FW54" s="1332"/>
      <c r="FX54" s="1332"/>
      <c r="FY54" s="1332"/>
      <c r="FZ54" s="1332"/>
      <c r="GA54" s="1332"/>
      <c r="GB54" s="1332"/>
      <c r="GC54" s="1332"/>
      <c r="GD54" s="1332"/>
      <c r="GE54" s="1332"/>
      <c r="GF54" s="1332"/>
      <c r="GG54" s="1332"/>
      <c r="GH54" s="1332"/>
      <c r="GI54" s="1332"/>
      <c r="GJ54" s="1332"/>
      <c r="GK54" s="1332"/>
      <c r="GL54" s="1332"/>
      <c r="GM54" s="1332"/>
      <c r="GN54" s="1332"/>
      <c r="GO54" s="1332"/>
      <c r="GP54" s="1332"/>
      <c r="GQ54" s="1332"/>
      <c r="GR54" s="1332"/>
      <c r="GS54" s="1332"/>
      <c r="GT54" s="1332"/>
      <c r="GU54" s="1332"/>
      <c r="GV54" s="1332"/>
      <c r="GW54" s="1332"/>
      <c r="GX54" s="1332"/>
      <c r="GY54" s="1332"/>
      <c r="GZ54" s="1332"/>
      <c r="HA54" s="1332"/>
      <c r="HB54" s="1332"/>
      <c r="HC54" s="1332"/>
      <c r="HD54" s="1332"/>
      <c r="HE54" s="1332"/>
      <c r="HF54" s="1332"/>
      <c r="HG54" s="1332"/>
      <c r="HH54" s="1332"/>
      <c r="HI54" s="1332"/>
      <c r="HJ54" s="1332"/>
      <c r="HK54" s="1332"/>
      <c r="HL54" s="1332"/>
      <c r="HM54" s="1332"/>
      <c r="HN54" s="1332"/>
      <c r="HO54" s="1332"/>
      <c r="HP54" s="1332"/>
      <c r="HQ54" s="1332"/>
      <c r="HR54" s="1332"/>
      <c r="HS54" s="1332"/>
      <c r="HT54" s="1332"/>
      <c r="HU54" s="1332"/>
      <c r="HV54" s="1332"/>
      <c r="HW54" s="1332"/>
      <c r="HX54" s="1332"/>
      <c r="HY54" s="1332"/>
      <c r="HZ54" s="1332"/>
      <c r="IA54" s="1332"/>
      <c r="IB54" s="1332"/>
      <c r="IC54" s="1332"/>
      <c r="ID54" s="1332"/>
      <c r="IE54" s="1332"/>
      <c r="IF54" s="1332"/>
      <c r="IG54" s="1332"/>
      <c r="IH54" s="1332"/>
      <c r="II54" s="1332"/>
      <c r="IJ54" s="1332"/>
      <c r="IK54" s="1332"/>
      <c r="IL54" s="1332"/>
      <c r="IM54" s="1332"/>
      <c r="IN54" s="1332"/>
      <c r="IO54" s="1332"/>
      <c r="IP54" s="1332"/>
      <c r="IQ54" s="1332"/>
      <c r="IR54" s="1332"/>
      <c r="IS54" s="1332"/>
      <c r="IT54" s="1332"/>
      <c r="IU54" s="1332"/>
      <c r="IV54" s="1332"/>
      <c r="IW54" s="1332"/>
      <c r="IX54" s="1332"/>
      <c r="IY54" s="1332"/>
      <c r="IZ54" s="1332"/>
      <c r="JA54" s="1332"/>
      <c r="JB54" s="1332"/>
      <c r="JC54" s="1332"/>
      <c r="JD54" s="1332"/>
      <c r="JE54" s="1332"/>
      <c r="JF54" s="1332"/>
      <c r="JG54" s="1332"/>
      <c r="JH54" s="1332"/>
      <c r="JI54" s="1332"/>
      <c r="JJ54" s="1332"/>
      <c r="JK54" s="1332"/>
      <c r="JL54" s="1332"/>
      <c r="JM54" s="1332"/>
      <c r="JN54" s="1332"/>
      <c r="JO54" s="1332"/>
      <c r="JP54" s="1332"/>
      <c r="JQ54" s="1332"/>
      <c r="JR54" s="1332"/>
      <c r="JS54" s="1332"/>
      <c r="JT54" s="1332"/>
      <c r="JU54" s="1332"/>
      <c r="JV54" s="1332"/>
      <c r="JW54" s="1332"/>
      <c r="JX54" s="1332"/>
      <c r="JY54" s="1332"/>
      <c r="JZ54" s="1332"/>
      <c r="KA54" s="1332"/>
      <c r="KB54" s="1332"/>
      <c r="KC54" s="1332"/>
      <c r="KD54" s="1332"/>
      <c r="KE54" s="1332"/>
      <c r="KF54" s="1332"/>
      <c r="KG54" s="1332"/>
      <c r="KH54" s="1332"/>
      <c r="KI54" s="1332"/>
      <c r="KJ54" s="1332"/>
      <c r="KK54" s="1332"/>
      <c r="KL54" s="1332"/>
      <c r="KM54" s="1332"/>
      <c r="KN54" s="1332"/>
      <c r="KO54" s="1332"/>
      <c r="KP54" s="1332"/>
      <c r="KQ54" s="1332"/>
      <c r="KR54" s="1332"/>
      <c r="KS54" s="1332"/>
      <c r="KT54" s="1332"/>
      <c r="KU54" s="1332"/>
      <c r="KV54" s="1332"/>
      <c r="KW54" s="1332"/>
      <c r="KX54" s="1332"/>
      <c r="KY54" s="1332"/>
      <c r="KZ54" s="1332"/>
      <c r="LA54" s="1332"/>
      <c r="LB54" s="1332"/>
      <c r="LC54" s="1332"/>
      <c r="LD54" s="1332"/>
      <c r="LE54" s="1332"/>
      <c r="LF54" s="1332"/>
      <c r="LG54" s="1332"/>
      <c r="LH54" s="1332"/>
      <c r="LI54" s="1332"/>
      <c r="LJ54" s="1332"/>
      <c r="LK54" s="1332"/>
      <c r="LL54" s="1332"/>
      <c r="LM54" s="1332"/>
      <c r="LN54" s="1332"/>
      <c r="LO54" s="1332"/>
      <c r="LP54" s="1332"/>
      <c r="LQ54" s="1332"/>
      <c r="LR54" s="1332"/>
      <c r="LS54" s="1332"/>
      <c r="LT54" s="1332"/>
      <c r="LU54" s="1332"/>
      <c r="LV54" s="1332"/>
      <c r="LW54" s="1332"/>
      <c r="LX54" s="1332"/>
      <c r="LY54" s="1332"/>
      <c r="LZ54" s="1332"/>
      <c r="MA54" s="1332"/>
      <c r="MB54" s="1332"/>
      <c r="MC54" s="1332"/>
      <c r="MD54" s="1332"/>
      <c r="ME54" s="1332"/>
      <c r="MF54" s="1332"/>
      <c r="MG54" s="1332"/>
      <c r="MH54" s="1332"/>
      <c r="MI54" s="1332"/>
      <c r="MJ54" s="1332"/>
      <c r="MK54" s="1332"/>
      <c r="ML54" s="1332"/>
      <c r="MM54" s="1332"/>
      <c r="MN54" s="1332"/>
      <c r="MO54" s="1332"/>
      <c r="MP54" s="1332"/>
      <c r="MQ54" s="1332"/>
      <c r="MR54" s="1332"/>
      <c r="MS54" s="1332"/>
      <c r="MT54" s="1332"/>
      <c r="MU54" s="1332"/>
      <c r="MV54" s="1332"/>
      <c r="MW54" s="1332"/>
      <c r="MX54" s="1332"/>
      <c r="MY54" s="1332"/>
      <c r="MZ54" s="1332"/>
      <c r="NA54" s="1332"/>
      <c r="NB54" s="1332"/>
      <c r="NC54" s="1332"/>
      <c r="ND54" s="1332"/>
      <c r="NE54" s="1332"/>
      <c r="NF54" s="1332"/>
      <c r="NG54" s="1332"/>
      <c r="NH54" s="1332"/>
      <c r="NI54" s="1332"/>
      <c r="NJ54" s="1332"/>
      <c r="NK54" s="1332"/>
      <c r="NL54" s="1332"/>
      <c r="NM54" s="1332"/>
      <c r="NN54" s="1332"/>
      <c r="NO54" s="1332"/>
      <c r="NP54" s="1332"/>
      <c r="NQ54" s="1332"/>
      <c r="NR54" s="1332"/>
      <c r="NS54" s="1332"/>
      <c r="NT54" s="1332"/>
      <c r="NU54" s="1332"/>
      <c r="NV54" s="1332"/>
      <c r="NW54" s="1332"/>
      <c r="NX54" s="1332"/>
      <c r="NY54" s="1332"/>
      <c r="NZ54" s="1332"/>
      <c r="OA54" s="1332"/>
      <c r="OB54" s="1332"/>
      <c r="OC54" s="1332"/>
      <c r="OD54" s="1332"/>
      <c r="OE54" s="1332"/>
      <c r="OF54" s="1332"/>
      <c r="OG54" s="1332"/>
      <c r="OH54" s="1332"/>
      <c r="OI54" s="1332"/>
      <c r="OJ54" s="1332"/>
      <c r="OK54" s="1332"/>
      <c r="OL54" s="1332"/>
      <c r="OM54" s="1332"/>
      <c r="ON54" s="1332"/>
      <c r="OO54" s="1332"/>
      <c r="OP54" s="1332"/>
      <c r="OQ54" s="1332"/>
      <c r="OR54" s="1332"/>
      <c r="OS54" s="1332"/>
      <c r="OT54" s="1332"/>
      <c r="OU54" s="1332"/>
      <c r="OV54" s="1332"/>
      <c r="OW54" s="1332"/>
      <c r="OX54" s="1332"/>
      <c r="OY54" s="1332"/>
      <c r="OZ54" s="1332"/>
      <c r="PA54" s="1332"/>
      <c r="PB54" s="1332"/>
      <c r="PC54" s="1332"/>
      <c r="PD54" s="1332"/>
      <c r="PE54" s="1332"/>
      <c r="PF54" s="1332"/>
      <c r="PG54" s="1332"/>
      <c r="PH54" s="1332"/>
      <c r="PI54" s="1332"/>
      <c r="PJ54" s="1332"/>
      <c r="PK54" s="1332"/>
      <c r="PL54" s="1332"/>
      <c r="PM54" s="1332"/>
      <c r="PN54" s="1332"/>
      <c r="PO54" s="1332"/>
      <c r="PP54" s="1332"/>
      <c r="PQ54" s="1332"/>
      <c r="PR54" s="1332"/>
      <c r="PS54" s="1332"/>
      <c r="PT54" s="1332"/>
      <c r="PU54" s="1332"/>
      <c r="PV54" s="1332"/>
      <c r="PW54" s="1332"/>
      <c r="PX54" s="1332"/>
      <c r="PY54" s="1332"/>
      <c r="PZ54" s="1332"/>
      <c r="QA54" s="1332"/>
      <c r="QB54" s="1332"/>
      <c r="QC54" s="1332"/>
      <c r="QD54" s="1332"/>
      <c r="QE54" s="1332"/>
      <c r="QF54" s="1332"/>
      <c r="QG54" s="1332"/>
      <c r="QH54" s="1332"/>
      <c r="QI54" s="1332"/>
      <c r="QJ54" s="1332"/>
      <c r="QK54" s="1332"/>
      <c r="QL54" s="1332"/>
      <c r="QM54" s="1332"/>
      <c r="QN54" s="1332"/>
      <c r="QO54" s="1332"/>
      <c r="QP54" s="1332"/>
      <c r="QQ54" s="1332"/>
      <c r="QR54" s="1332"/>
      <c r="QS54" s="1332"/>
      <c r="QT54" s="1332"/>
      <c r="QU54" s="1332"/>
      <c r="QV54" s="1332"/>
      <c r="QW54" s="1332"/>
      <c r="QX54" s="1332"/>
      <c r="QY54" s="1332"/>
      <c r="QZ54" s="1332"/>
      <c r="RA54" s="1332"/>
      <c r="RB54" s="1332"/>
      <c r="RC54" s="1332"/>
      <c r="RD54" s="1332"/>
      <c r="RE54" s="1332"/>
      <c r="RF54" s="1332"/>
      <c r="RG54" s="1332"/>
      <c r="RH54" s="1332"/>
      <c r="RI54" s="1332"/>
      <c r="RJ54" s="1332"/>
      <c r="RK54" s="1332"/>
      <c r="RL54" s="1332"/>
      <c r="RM54" s="1332"/>
      <c r="RN54" s="1332"/>
      <c r="RO54" s="1332"/>
      <c r="RP54" s="1332"/>
      <c r="RQ54" s="1332"/>
      <c r="RR54" s="1332"/>
      <c r="RS54" s="1332"/>
      <c r="RT54" s="1332"/>
      <c r="RU54" s="1332"/>
      <c r="RV54" s="1332"/>
      <c r="RW54" s="1332"/>
      <c r="RX54" s="1332"/>
      <c r="RY54" s="1332"/>
      <c r="RZ54" s="1332"/>
      <c r="SA54" s="1332"/>
      <c r="SB54" s="1332"/>
      <c r="SC54" s="1332"/>
      <c r="SD54" s="1332"/>
      <c r="SE54" s="1332"/>
      <c r="SF54" s="1332"/>
      <c r="SG54" s="1332"/>
      <c r="SH54" s="1332"/>
      <c r="SI54" s="1332"/>
      <c r="SJ54" s="1332"/>
      <c r="SK54" s="1332"/>
      <c r="SL54" s="1332"/>
      <c r="SM54" s="1332"/>
      <c r="SN54" s="1332"/>
      <c r="SO54" s="1332"/>
      <c r="SP54" s="1332"/>
      <c r="SQ54" s="1332"/>
      <c r="SR54" s="1332"/>
      <c r="SS54" s="1332"/>
      <c r="ST54" s="1332"/>
      <c r="SU54" s="1332"/>
      <c r="SV54" s="1332"/>
      <c r="SW54" s="1332"/>
      <c r="SX54" s="1332"/>
      <c r="SY54" s="1332"/>
      <c r="SZ54" s="1332"/>
      <c r="TA54" s="1332"/>
      <c r="TB54" s="1332"/>
      <c r="TC54" s="1332"/>
      <c r="TD54" s="1332"/>
      <c r="TE54" s="1332"/>
      <c r="TF54" s="1332"/>
      <c r="TG54" s="1332"/>
      <c r="TH54" s="1332"/>
      <c r="TI54" s="1332"/>
      <c r="TJ54" s="1332"/>
      <c r="TK54" s="1332"/>
      <c r="TL54" s="1332"/>
      <c r="TM54" s="1332"/>
      <c r="TN54" s="1332"/>
      <c r="TO54" s="1332"/>
      <c r="TP54" s="1332"/>
      <c r="TQ54" s="1332"/>
      <c r="TR54" s="1332"/>
      <c r="TS54" s="1332"/>
      <c r="TT54" s="1332"/>
      <c r="TU54" s="1332"/>
      <c r="TV54" s="1332"/>
      <c r="TW54" s="1332"/>
      <c r="TX54" s="1332"/>
      <c r="TY54" s="1332"/>
      <c r="TZ54" s="1332"/>
      <c r="UA54" s="1332"/>
      <c r="UB54" s="1332"/>
      <c r="UC54" s="1332"/>
      <c r="UD54" s="1332"/>
      <c r="UE54" s="1332"/>
      <c r="UF54" s="1332"/>
      <c r="UG54" s="1332"/>
      <c r="UH54" s="1332"/>
      <c r="UI54" s="1332"/>
      <c r="UJ54" s="1332"/>
      <c r="UK54" s="1332"/>
      <c r="UL54" s="1332"/>
      <c r="UM54" s="1332"/>
      <c r="UN54" s="1332"/>
      <c r="UO54" s="1332"/>
      <c r="UP54" s="1332"/>
      <c r="UQ54" s="1332"/>
      <c r="UR54" s="1332"/>
      <c r="US54" s="1332"/>
      <c r="UT54" s="1332"/>
      <c r="UU54" s="1332"/>
      <c r="UV54" s="1332"/>
      <c r="UW54" s="1332"/>
      <c r="UX54" s="1332"/>
      <c r="UY54" s="1332"/>
      <c r="UZ54" s="1332"/>
      <c r="VA54" s="1332"/>
      <c r="VB54" s="1332"/>
      <c r="VC54" s="1332"/>
      <c r="VD54" s="1332"/>
      <c r="VE54" s="1332"/>
      <c r="VF54" s="1332"/>
      <c r="VG54" s="1332"/>
      <c r="VH54" s="1332"/>
      <c r="VI54" s="1332"/>
      <c r="VJ54" s="1332"/>
      <c r="VK54" s="1332"/>
      <c r="VL54" s="1332"/>
      <c r="VM54" s="1332"/>
      <c r="VN54" s="1332"/>
      <c r="VO54" s="1332"/>
      <c r="VP54" s="1332"/>
      <c r="VQ54" s="1332"/>
      <c r="VR54" s="1332"/>
      <c r="VS54" s="1332"/>
      <c r="VT54" s="1332"/>
      <c r="VU54" s="1332"/>
      <c r="VV54" s="1332"/>
      <c r="VW54" s="1332"/>
      <c r="VX54" s="1332"/>
      <c r="VY54" s="1332"/>
      <c r="VZ54" s="1332"/>
      <c r="WA54" s="1332"/>
      <c r="WB54" s="1332"/>
      <c r="WC54" s="1332"/>
      <c r="WD54" s="1332"/>
      <c r="WE54" s="1332"/>
      <c r="WF54" s="1332"/>
      <c r="WG54" s="1332"/>
      <c r="WH54" s="1332"/>
      <c r="WI54" s="1332"/>
      <c r="WJ54" s="1332"/>
      <c r="WK54" s="1332"/>
      <c r="WL54" s="1332"/>
      <c r="WM54" s="1332"/>
      <c r="WN54" s="1332"/>
      <c r="WO54" s="1332"/>
      <c r="WP54" s="1332"/>
      <c r="WQ54" s="1332"/>
      <c r="WR54" s="1332"/>
      <c r="WS54" s="1332"/>
      <c r="WT54" s="1332"/>
      <c r="WU54" s="1332"/>
      <c r="WV54" s="1332"/>
      <c r="WW54" s="1332"/>
      <c r="WX54" s="1332"/>
      <c r="WY54" s="1332"/>
      <c r="WZ54" s="1332"/>
      <c r="XA54" s="1332"/>
      <c r="XB54" s="1332"/>
      <c r="XC54" s="1332"/>
      <c r="XD54" s="1332"/>
      <c r="XE54" s="1332"/>
      <c r="XF54" s="1332"/>
      <c r="XG54" s="1332"/>
      <c r="XH54" s="1332"/>
      <c r="XI54" s="1332"/>
      <c r="XJ54" s="1332"/>
      <c r="XK54" s="1332"/>
      <c r="XL54" s="1332"/>
      <c r="XM54" s="1332"/>
      <c r="XN54" s="1332"/>
      <c r="XO54" s="1332"/>
      <c r="XP54" s="1332"/>
      <c r="XQ54" s="1332"/>
      <c r="XR54" s="1332"/>
      <c r="XS54" s="1332"/>
      <c r="XT54" s="1332"/>
      <c r="XU54" s="1332"/>
      <c r="XV54" s="1332"/>
      <c r="XW54" s="1332"/>
      <c r="XX54" s="1332"/>
      <c r="XY54" s="1332"/>
      <c r="XZ54" s="1332"/>
      <c r="YA54" s="1332"/>
      <c r="YB54" s="1332"/>
      <c r="YC54" s="1332"/>
      <c r="YD54" s="1332"/>
      <c r="YE54" s="1332"/>
      <c r="YF54" s="1332"/>
      <c r="YG54" s="1332"/>
      <c r="YH54" s="1332"/>
      <c r="YI54" s="1332"/>
      <c r="YJ54" s="1332"/>
      <c r="YK54" s="1332"/>
      <c r="YL54" s="1332"/>
      <c r="YM54" s="1332"/>
      <c r="YN54" s="1332"/>
      <c r="YO54" s="1332"/>
      <c r="YP54" s="1332"/>
      <c r="YQ54" s="1332"/>
      <c r="YR54" s="1332"/>
      <c r="YS54" s="1332"/>
      <c r="YT54" s="1332"/>
      <c r="YU54" s="1332"/>
      <c r="YV54" s="1332"/>
      <c r="YW54" s="1332"/>
      <c r="YX54" s="1332"/>
      <c r="YY54" s="1332"/>
      <c r="YZ54" s="1332"/>
      <c r="ZA54" s="1332"/>
      <c r="ZB54" s="1332"/>
      <c r="ZC54" s="1332"/>
      <c r="ZD54" s="1332"/>
      <c r="ZE54" s="1332"/>
      <c r="ZF54" s="1332"/>
      <c r="ZG54" s="1332"/>
      <c r="ZH54" s="1332"/>
      <c r="ZI54" s="1332"/>
      <c r="ZJ54" s="1332"/>
      <c r="ZK54" s="1332"/>
      <c r="ZL54" s="1332"/>
      <c r="ZM54" s="1332"/>
      <c r="ZN54" s="1332"/>
      <c r="ZO54" s="1332"/>
      <c r="ZP54" s="1332"/>
      <c r="ZQ54" s="1332"/>
      <c r="ZR54" s="1332"/>
      <c r="ZS54" s="1332"/>
      <c r="ZT54" s="1332"/>
      <c r="ZU54" s="1332"/>
      <c r="ZV54" s="1332"/>
      <c r="ZW54" s="1332"/>
      <c r="ZX54" s="1332"/>
      <c r="ZY54" s="645"/>
    </row>
    <row r="55" spans="1:701" s="643" customFormat="1">
      <c r="A55" s="645"/>
      <c r="B55" s="635" t="s">
        <v>56</v>
      </c>
      <c r="C55" s="1186" t="s">
        <v>441</v>
      </c>
      <c r="D55" s="1187">
        <v>15</v>
      </c>
      <c r="E55" s="604">
        <f t="shared" si="15"/>
        <v>2.3975973676778506E-2</v>
      </c>
      <c r="F55" s="1181" t="s">
        <v>32</v>
      </c>
      <c r="G55" s="1188">
        <v>96</v>
      </c>
      <c r="H55" s="1193">
        <v>20</v>
      </c>
      <c r="I55" s="1189">
        <v>13.5</v>
      </c>
      <c r="J55" s="1189">
        <v>13.5</v>
      </c>
      <c r="K55" s="1176">
        <f t="shared" si="1"/>
        <v>0</v>
      </c>
      <c r="L55" s="640">
        <f t="shared" si="6"/>
        <v>1920</v>
      </c>
      <c r="M55" s="639">
        <v>544.57920000000001</v>
      </c>
      <c r="N55" s="639">
        <f t="shared" si="7"/>
        <v>1296</v>
      </c>
      <c r="O55" s="639">
        <f t="shared" si="8"/>
        <v>0</v>
      </c>
      <c r="P55" s="639">
        <f t="shared" si="9"/>
        <v>1296</v>
      </c>
      <c r="Q55" s="639"/>
      <c r="R55" s="639">
        <f t="shared" si="2"/>
        <v>1840.5792000000001</v>
      </c>
      <c r="S55" s="1191"/>
      <c r="T55" s="639">
        <f t="shared" si="10"/>
        <v>1702.6634597594821</v>
      </c>
      <c r="U55" s="639">
        <f t="shared" si="3"/>
        <v>0</v>
      </c>
      <c r="V55" s="641">
        <f>IF(L55=0,0,(HLOOKUP(F55,'2012-2013 CE W T&amp;D &amp; ConsCredit'!$C$6:$P$36,D55+1,FALSE)))</f>
        <v>1.0250515210594204</v>
      </c>
      <c r="W55" s="641">
        <f t="shared" si="16"/>
        <v>1968.0989204340872</v>
      </c>
      <c r="X55" s="642">
        <f t="shared" si="11"/>
        <v>1.1558942603443787</v>
      </c>
      <c r="Z55" s="1371">
        <f t="shared" si="4"/>
        <v>1840.5792000000001</v>
      </c>
      <c r="AA55" s="1371">
        <f t="shared" si="5"/>
        <v>1702.6634597594821</v>
      </c>
      <c r="AB55" s="1371">
        <f>IF(L55=0,0,(HLOOKUP(F55,'2012-2013 CE W T&amp;D No ConsCredi'!$C$6:$P$36,D55+1,FALSE)))</f>
        <v>0.93186501914492781</v>
      </c>
      <c r="AC55" s="1371">
        <f t="shared" si="17"/>
        <v>1789.1808367582614</v>
      </c>
      <c r="AD55" s="642">
        <f t="shared" si="12"/>
        <v>1.0508129639494352</v>
      </c>
      <c r="AE55" s="1332"/>
      <c r="AF55" s="1332"/>
      <c r="AG55" s="1332"/>
      <c r="AH55" s="1332"/>
      <c r="AI55" s="1332"/>
      <c r="AJ55" s="1332"/>
      <c r="AK55" s="1332"/>
      <c r="AL55" s="1332"/>
      <c r="AM55" s="1332"/>
      <c r="AN55" s="1332"/>
      <c r="AO55" s="1332"/>
      <c r="AP55" s="1332"/>
      <c r="AQ55" s="1332"/>
      <c r="AR55" s="1332"/>
      <c r="AS55" s="1332"/>
      <c r="AT55" s="1332"/>
      <c r="AU55" s="1332"/>
      <c r="AV55" s="1332"/>
      <c r="AW55" s="1332"/>
      <c r="AX55" s="1332"/>
      <c r="AY55" s="1332"/>
      <c r="AZ55" s="1332"/>
      <c r="BA55" s="1332"/>
      <c r="BB55" s="1332"/>
      <c r="BC55" s="1332"/>
      <c r="BD55" s="1332"/>
      <c r="BE55" s="1332"/>
      <c r="BF55" s="1332"/>
      <c r="BG55" s="1332"/>
      <c r="BH55" s="1332"/>
      <c r="BI55" s="1332"/>
      <c r="BJ55" s="1332"/>
      <c r="BK55" s="1332"/>
      <c r="BL55" s="1332"/>
      <c r="BM55" s="1332"/>
      <c r="BN55" s="1332"/>
      <c r="BO55" s="1332"/>
      <c r="BP55" s="1332"/>
      <c r="BQ55" s="1332"/>
      <c r="BR55" s="1332"/>
      <c r="BS55" s="1332"/>
      <c r="BT55" s="1332"/>
      <c r="BU55" s="1332"/>
      <c r="BV55" s="1332"/>
      <c r="BW55" s="1332"/>
      <c r="BX55" s="1332"/>
      <c r="BY55" s="1332"/>
      <c r="BZ55" s="1332"/>
      <c r="CA55" s="1332"/>
      <c r="CB55" s="1332"/>
      <c r="CC55" s="1332"/>
      <c r="CD55" s="1332"/>
      <c r="CE55" s="1332"/>
      <c r="CF55" s="1332"/>
      <c r="CG55" s="1332"/>
      <c r="CH55" s="1332"/>
      <c r="CI55" s="1332"/>
      <c r="CJ55" s="1332"/>
      <c r="CK55" s="1332"/>
      <c r="CL55" s="1332"/>
      <c r="CM55" s="1332"/>
      <c r="CN55" s="1332"/>
      <c r="CO55" s="1332"/>
      <c r="CP55" s="1332"/>
      <c r="CQ55" s="1332"/>
      <c r="CR55" s="1332"/>
      <c r="CS55" s="1332"/>
      <c r="CT55" s="1332"/>
      <c r="CU55" s="1332"/>
      <c r="CV55" s="1332"/>
      <c r="CW55" s="1332"/>
      <c r="CX55" s="1332"/>
      <c r="CY55" s="1332"/>
      <c r="CZ55" s="1332"/>
      <c r="DA55" s="1332"/>
      <c r="DB55" s="1332"/>
      <c r="DC55" s="1332"/>
      <c r="DD55" s="1332"/>
      <c r="DE55" s="1332"/>
      <c r="DF55" s="1332"/>
      <c r="DG55" s="1332"/>
      <c r="DH55" s="1332"/>
      <c r="DI55" s="1332"/>
      <c r="DJ55" s="1332"/>
      <c r="DK55" s="1332"/>
      <c r="DL55" s="1332"/>
      <c r="DM55" s="1332"/>
      <c r="DN55" s="1332"/>
      <c r="DO55" s="1332"/>
      <c r="DP55" s="1332"/>
      <c r="DQ55" s="1332"/>
      <c r="DR55" s="1332"/>
      <c r="DS55" s="1332"/>
      <c r="DT55" s="1332"/>
      <c r="DU55" s="1332"/>
      <c r="DV55" s="1332"/>
      <c r="DW55" s="1332"/>
      <c r="DX55" s="1332"/>
      <c r="DY55" s="1332"/>
      <c r="DZ55" s="1332"/>
      <c r="EA55" s="1332"/>
      <c r="EB55" s="1332"/>
      <c r="EC55" s="1332"/>
      <c r="ED55" s="1332"/>
      <c r="EE55" s="1332"/>
      <c r="EF55" s="1332"/>
      <c r="EG55" s="1332"/>
      <c r="EH55" s="1332"/>
      <c r="EI55" s="1332"/>
      <c r="EJ55" s="1332"/>
      <c r="EK55" s="1332"/>
      <c r="EL55" s="1332"/>
      <c r="EM55" s="1332"/>
      <c r="EN55" s="1332"/>
      <c r="EO55" s="1332"/>
      <c r="EP55" s="1332"/>
      <c r="EQ55" s="1332"/>
      <c r="ER55" s="1332"/>
      <c r="ES55" s="1332"/>
      <c r="ET55" s="1332"/>
      <c r="EU55" s="1332"/>
      <c r="EV55" s="1332"/>
      <c r="EW55" s="1332"/>
      <c r="EX55" s="1332"/>
      <c r="EY55" s="1332"/>
      <c r="EZ55" s="1332"/>
      <c r="FA55" s="1332"/>
      <c r="FB55" s="1332"/>
      <c r="FC55" s="1332"/>
      <c r="FD55" s="1332"/>
      <c r="FE55" s="1332"/>
      <c r="FF55" s="1332"/>
      <c r="FG55" s="1332"/>
      <c r="FH55" s="1332"/>
      <c r="FI55" s="1332"/>
      <c r="FJ55" s="1332"/>
      <c r="FK55" s="1332"/>
      <c r="FL55" s="1332"/>
      <c r="FM55" s="1332"/>
      <c r="FN55" s="1332"/>
      <c r="FO55" s="1332"/>
      <c r="FP55" s="1332"/>
      <c r="FQ55" s="1332"/>
      <c r="FR55" s="1332"/>
      <c r="FS55" s="1332"/>
      <c r="FT55" s="1332"/>
      <c r="FU55" s="1332"/>
      <c r="FV55" s="1332"/>
      <c r="FW55" s="1332"/>
      <c r="FX55" s="1332"/>
      <c r="FY55" s="1332"/>
      <c r="FZ55" s="1332"/>
      <c r="GA55" s="1332"/>
      <c r="GB55" s="1332"/>
      <c r="GC55" s="1332"/>
      <c r="GD55" s="1332"/>
      <c r="GE55" s="1332"/>
      <c r="GF55" s="1332"/>
      <c r="GG55" s="1332"/>
      <c r="GH55" s="1332"/>
      <c r="GI55" s="1332"/>
      <c r="GJ55" s="1332"/>
      <c r="GK55" s="1332"/>
      <c r="GL55" s="1332"/>
      <c r="GM55" s="1332"/>
      <c r="GN55" s="1332"/>
      <c r="GO55" s="1332"/>
      <c r="GP55" s="1332"/>
      <c r="GQ55" s="1332"/>
      <c r="GR55" s="1332"/>
      <c r="GS55" s="1332"/>
      <c r="GT55" s="1332"/>
      <c r="GU55" s="1332"/>
      <c r="GV55" s="1332"/>
      <c r="GW55" s="1332"/>
      <c r="GX55" s="1332"/>
      <c r="GY55" s="1332"/>
      <c r="GZ55" s="1332"/>
      <c r="HA55" s="1332"/>
      <c r="HB55" s="1332"/>
      <c r="HC55" s="1332"/>
      <c r="HD55" s="1332"/>
      <c r="HE55" s="1332"/>
      <c r="HF55" s="1332"/>
      <c r="HG55" s="1332"/>
      <c r="HH55" s="1332"/>
      <c r="HI55" s="1332"/>
      <c r="HJ55" s="1332"/>
      <c r="HK55" s="1332"/>
      <c r="HL55" s="1332"/>
      <c r="HM55" s="1332"/>
      <c r="HN55" s="1332"/>
      <c r="HO55" s="1332"/>
      <c r="HP55" s="1332"/>
      <c r="HQ55" s="1332"/>
      <c r="HR55" s="1332"/>
      <c r="HS55" s="1332"/>
      <c r="HT55" s="1332"/>
      <c r="HU55" s="1332"/>
      <c r="HV55" s="1332"/>
      <c r="HW55" s="1332"/>
      <c r="HX55" s="1332"/>
      <c r="HY55" s="1332"/>
      <c r="HZ55" s="1332"/>
      <c r="IA55" s="1332"/>
      <c r="IB55" s="1332"/>
      <c r="IC55" s="1332"/>
      <c r="ID55" s="1332"/>
      <c r="IE55" s="1332"/>
      <c r="IF55" s="1332"/>
      <c r="IG55" s="1332"/>
      <c r="IH55" s="1332"/>
      <c r="II55" s="1332"/>
      <c r="IJ55" s="1332"/>
      <c r="IK55" s="1332"/>
      <c r="IL55" s="1332"/>
      <c r="IM55" s="1332"/>
      <c r="IN55" s="1332"/>
      <c r="IO55" s="1332"/>
      <c r="IP55" s="1332"/>
      <c r="IQ55" s="1332"/>
      <c r="IR55" s="1332"/>
      <c r="IS55" s="1332"/>
      <c r="IT55" s="1332"/>
      <c r="IU55" s="1332"/>
      <c r="IV55" s="1332"/>
      <c r="IW55" s="1332"/>
      <c r="IX55" s="1332"/>
      <c r="IY55" s="1332"/>
      <c r="IZ55" s="1332"/>
      <c r="JA55" s="1332"/>
      <c r="JB55" s="1332"/>
      <c r="JC55" s="1332"/>
      <c r="JD55" s="1332"/>
      <c r="JE55" s="1332"/>
      <c r="JF55" s="1332"/>
      <c r="JG55" s="1332"/>
      <c r="JH55" s="1332"/>
      <c r="JI55" s="1332"/>
      <c r="JJ55" s="1332"/>
      <c r="JK55" s="1332"/>
      <c r="JL55" s="1332"/>
      <c r="JM55" s="1332"/>
      <c r="JN55" s="1332"/>
      <c r="JO55" s="1332"/>
      <c r="JP55" s="1332"/>
      <c r="JQ55" s="1332"/>
      <c r="JR55" s="1332"/>
      <c r="JS55" s="1332"/>
      <c r="JT55" s="1332"/>
      <c r="JU55" s="1332"/>
      <c r="JV55" s="1332"/>
      <c r="JW55" s="1332"/>
      <c r="JX55" s="1332"/>
      <c r="JY55" s="1332"/>
      <c r="JZ55" s="1332"/>
      <c r="KA55" s="1332"/>
      <c r="KB55" s="1332"/>
      <c r="KC55" s="1332"/>
      <c r="KD55" s="1332"/>
      <c r="KE55" s="1332"/>
      <c r="KF55" s="1332"/>
      <c r="KG55" s="1332"/>
      <c r="KH55" s="1332"/>
      <c r="KI55" s="1332"/>
      <c r="KJ55" s="1332"/>
      <c r="KK55" s="1332"/>
      <c r="KL55" s="1332"/>
      <c r="KM55" s="1332"/>
      <c r="KN55" s="1332"/>
      <c r="KO55" s="1332"/>
      <c r="KP55" s="1332"/>
      <c r="KQ55" s="1332"/>
      <c r="KR55" s="1332"/>
      <c r="KS55" s="1332"/>
      <c r="KT55" s="1332"/>
      <c r="KU55" s="1332"/>
      <c r="KV55" s="1332"/>
      <c r="KW55" s="1332"/>
      <c r="KX55" s="1332"/>
      <c r="KY55" s="1332"/>
      <c r="KZ55" s="1332"/>
      <c r="LA55" s="1332"/>
      <c r="LB55" s="1332"/>
      <c r="LC55" s="1332"/>
      <c r="LD55" s="1332"/>
      <c r="LE55" s="1332"/>
      <c r="LF55" s="1332"/>
      <c r="LG55" s="1332"/>
      <c r="LH55" s="1332"/>
      <c r="LI55" s="1332"/>
      <c r="LJ55" s="1332"/>
      <c r="LK55" s="1332"/>
      <c r="LL55" s="1332"/>
      <c r="LM55" s="1332"/>
      <c r="LN55" s="1332"/>
      <c r="LO55" s="1332"/>
      <c r="LP55" s="1332"/>
      <c r="LQ55" s="1332"/>
      <c r="LR55" s="1332"/>
      <c r="LS55" s="1332"/>
      <c r="LT55" s="1332"/>
      <c r="LU55" s="1332"/>
      <c r="LV55" s="1332"/>
      <c r="LW55" s="1332"/>
      <c r="LX55" s="1332"/>
      <c r="LY55" s="1332"/>
      <c r="LZ55" s="1332"/>
      <c r="MA55" s="1332"/>
      <c r="MB55" s="1332"/>
      <c r="MC55" s="1332"/>
      <c r="MD55" s="1332"/>
      <c r="ME55" s="1332"/>
      <c r="MF55" s="1332"/>
      <c r="MG55" s="1332"/>
      <c r="MH55" s="1332"/>
      <c r="MI55" s="1332"/>
      <c r="MJ55" s="1332"/>
      <c r="MK55" s="1332"/>
      <c r="ML55" s="1332"/>
      <c r="MM55" s="1332"/>
      <c r="MN55" s="1332"/>
      <c r="MO55" s="1332"/>
      <c r="MP55" s="1332"/>
      <c r="MQ55" s="1332"/>
      <c r="MR55" s="1332"/>
      <c r="MS55" s="1332"/>
      <c r="MT55" s="1332"/>
      <c r="MU55" s="1332"/>
      <c r="MV55" s="1332"/>
      <c r="MW55" s="1332"/>
      <c r="MX55" s="1332"/>
      <c r="MY55" s="1332"/>
      <c r="MZ55" s="1332"/>
      <c r="NA55" s="1332"/>
      <c r="NB55" s="1332"/>
      <c r="NC55" s="1332"/>
      <c r="ND55" s="1332"/>
      <c r="NE55" s="1332"/>
      <c r="NF55" s="1332"/>
      <c r="NG55" s="1332"/>
      <c r="NH55" s="1332"/>
      <c r="NI55" s="1332"/>
      <c r="NJ55" s="1332"/>
      <c r="NK55" s="1332"/>
      <c r="NL55" s="1332"/>
      <c r="NM55" s="1332"/>
      <c r="NN55" s="1332"/>
      <c r="NO55" s="1332"/>
      <c r="NP55" s="1332"/>
      <c r="NQ55" s="1332"/>
      <c r="NR55" s="1332"/>
      <c r="NS55" s="1332"/>
      <c r="NT55" s="1332"/>
      <c r="NU55" s="1332"/>
      <c r="NV55" s="1332"/>
      <c r="NW55" s="1332"/>
      <c r="NX55" s="1332"/>
      <c r="NY55" s="1332"/>
      <c r="NZ55" s="1332"/>
      <c r="OA55" s="1332"/>
      <c r="OB55" s="1332"/>
      <c r="OC55" s="1332"/>
      <c r="OD55" s="1332"/>
      <c r="OE55" s="1332"/>
      <c r="OF55" s="1332"/>
      <c r="OG55" s="1332"/>
      <c r="OH55" s="1332"/>
      <c r="OI55" s="1332"/>
      <c r="OJ55" s="1332"/>
      <c r="OK55" s="1332"/>
      <c r="OL55" s="1332"/>
      <c r="OM55" s="1332"/>
      <c r="ON55" s="1332"/>
      <c r="OO55" s="1332"/>
      <c r="OP55" s="1332"/>
      <c r="OQ55" s="1332"/>
      <c r="OR55" s="1332"/>
      <c r="OS55" s="1332"/>
      <c r="OT55" s="1332"/>
      <c r="OU55" s="1332"/>
      <c r="OV55" s="1332"/>
      <c r="OW55" s="1332"/>
      <c r="OX55" s="1332"/>
      <c r="OY55" s="1332"/>
      <c r="OZ55" s="1332"/>
      <c r="PA55" s="1332"/>
      <c r="PB55" s="1332"/>
      <c r="PC55" s="1332"/>
      <c r="PD55" s="1332"/>
      <c r="PE55" s="1332"/>
      <c r="PF55" s="1332"/>
      <c r="PG55" s="1332"/>
      <c r="PH55" s="1332"/>
      <c r="PI55" s="1332"/>
      <c r="PJ55" s="1332"/>
      <c r="PK55" s="1332"/>
      <c r="PL55" s="1332"/>
      <c r="PM55" s="1332"/>
      <c r="PN55" s="1332"/>
      <c r="PO55" s="1332"/>
      <c r="PP55" s="1332"/>
      <c r="PQ55" s="1332"/>
      <c r="PR55" s="1332"/>
      <c r="PS55" s="1332"/>
      <c r="PT55" s="1332"/>
      <c r="PU55" s="1332"/>
      <c r="PV55" s="1332"/>
      <c r="PW55" s="1332"/>
      <c r="PX55" s="1332"/>
      <c r="PY55" s="1332"/>
      <c r="PZ55" s="1332"/>
      <c r="QA55" s="1332"/>
      <c r="QB55" s="1332"/>
      <c r="QC55" s="1332"/>
      <c r="QD55" s="1332"/>
      <c r="QE55" s="1332"/>
      <c r="QF55" s="1332"/>
      <c r="QG55" s="1332"/>
      <c r="QH55" s="1332"/>
      <c r="QI55" s="1332"/>
      <c r="QJ55" s="1332"/>
      <c r="QK55" s="1332"/>
      <c r="QL55" s="1332"/>
      <c r="QM55" s="1332"/>
      <c r="QN55" s="1332"/>
      <c r="QO55" s="1332"/>
      <c r="QP55" s="1332"/>
      <c r="QQ55" s="1332"/>
      <c r="QR55" s="1332"/>
      <c r="QS55" s="1332"/>
      <c r="QT55" s="1332"/>
      <c r="QU55" s="1332"/>
      <c r="QV55" s="1332"/>
      <c r="QW55" s="1332"/>
      <c r="QX55" s="1332"/>
      <c r="QY55" s="1332"/>
      <c r="QZ55" s="1332"/>
      <c r="RA55" s="1332"/>
      <c r="RB55" s="1332"/>
      <c r="RC55" s="1332"/>
      <c r="RD55" s="1332"/>
      <c r="RE55" s="1332"/>
      <c r="RF55" s="1332"/>
      <c r="RG55" s="1332"/>
      <c r="RH55" s="1332"/>
      <c r="RI55" s="1332"/>
      <c r="RJ55" s="1332"/>
      <c r="RK55" s="1332"/>
      <c r="RL55" s="1332"/>
      <c r="RM55" s="1332"/>
      <c r="RN55" s="1332"/>
      <c r="RO55" s="1332"/>
      <c r="RP55" s="1332"/>
      <c r="RQ55" s="1332"/>
      <c r="RR55" s="1332"/>
      <c r="RS55" s="1332"/>
      <c r="RT55" s="1332"/>
      <c r="RU55" s="1332"/>
      <c r="RV55" s="1332"/>
      <c r="RW55" s="1332"/>
      <c r="RX55" s="1332"/>
      <c r="RY55" s="1332"/>
      <c r="RZ55" s="1332"/>
      <c r="SA55" s="1332"/>
      <c r="SB55" s="1332"/>
      <c r="SC55" s="1332"/>
      <c r="SD55" s="1332"/>
      <c r="SE55" s="1332"/>
      <c r="SF55" s="1332"/>
      <c r="SG55" s="1332"/>
      <c r="SH55" s="1332"/>
      <c r="SI55" s="1332"/>
      <c r="SJ55" s="1332"/>
      <c r="SK55" s="1332"/>
      <c r="SL55" s="1332"/>
      <c r="SM55" s="1332"/>
      <c r="SN55" s="1332"/>
      <c r="SO55" s="1332"/>
      <c r="SP55" s="1332"/>
      <c r="SQ55" s="1332"/>
      <c r="SR55" s="1332"/>
      <c r="SS55" s="1332"/>
      <c r="ST55" s="1332"/>
      <c r="SU55" s="1332"/>
      <c r="SV55" s="1332"/>
      <c r="SW55" s="1332"/>
      <c r="SX55" s="1332"/>
      <c r="SY55" s="1332"/>
      <c r="SZ55" s="1332"/>
      <c r="TA55" s="1332"/>
      <c r="TB55" s="1332"/>
      <c r="TC55" s="1332"/>
      <c r="TD55" s="1332"/>
      <c r="TE55" s="1332"/>
      <c r="TF55" s="1332"/>
      <c r="TG55" s="1332"/>
      <c r="TH55" s="1332"/>
      <c r="TI55" s="1332"/>
      <c r="TJ55" s="1332"/>
      <c r="TK55" s="1332"/>
      <c r="TL55" s="1332"/>
      <c r="TM55" s="1332"/>
      <c r="TN55" s="1332"/>
      <c r="TO55" s="1332"/>
      <c r="TP55" s="1332"/>
      <c r="TQ55" s="1332"/>
      <c r="TR55" s="1332"/>
      <c r="TS55" s="1332"/>
      <c r="TT55" s="1332"/>
      <c r="TU55" s="1332"/>
      <c r="TV55" s="1332"/>
      <c r="TW55" s="1332"/>
      <c r="TX55" s="1332"/>
      <c r="TY55" s="1332"/>
      <c r="TZ55" s="1332"/>
      <c r="UA55" s="1332"/>
      <c r="UB55" s="1332"/>
      <c r="UC55" s="1332"/>
      <c r="UD55" s="1332"/>
      <c r="UE55" s="1332"/>
      <c r="UF55" s="1332"/>
      <c r="UG55" s="1332"/>
      <c r="UH55" s="1332"/>
      <c r="UI55" s="1332"/>
      <c r="UJ55" s="1332"/>
      <c r="UK55" s="1332"/>
      <c r="UL55" s="1332"/>
      <c r="UM55" s="1332"/>
      <c r="UN55" s="1332"/>
      <c r="UO55" s="1332"/>
      <c r="UP55" s="1332"/>
      <c r="UQ55" s="1332"/>
      <c r="UR55" s="1332"/>
      <c r="US55" s="1332"/>
      <c r="UT55" s="1332"/>
      <c r="UU55" s="1332"/>
      <c r="UV55" s="1332"/>
      <c r="UW55" s="1332"/>
      <c r="UX55" s="1332"/>
      <c r="UY55" s="1332"/>
      <c r="UZ55" s="1332"/>
      <c r="VA55" s="1332"/>
      <c r="VB55" s="1332"/>
      <c r="VC55" s="1332"/>
      <c r="VD55" s="1332"/>
      <c r="VE55" s="1332"/>
      <c r="VF55" s="1332"/>
      <c r="VG55" s="1332"/>
      <c r="VH55" s="1332"/>
      <c r="VI55" s="1332"/>
      <c r="VJ55" s="1332"/>
      <c r="VK55" s="1332"/>
      <c r="VL55" s="1332"/>
      <c r="VM55" s="1332"/>
      <c r="VN55" s="1332"/>
      <c r="VO55" s="1332"/>
      <c r="VP55" s="1332"/>
      <c r="VQ55" s="1332"/>
      <c r="VR55" s="1332"/>
      <c r="VS55" s="1332"/>
      <c r="VT55" s="1332"/>
      <c r="VU55" s="1332"/>
      <c r="VV55" s="1332"/>
      <c r="VW55" s="1332"/>
      <c r="VX55" s="1332"/>
      <c r="VY55" s="1332"/>
      <c r="VZ55" s="1332"/>
      <c r="WA55" s="1332"/>
      <c r="WB55" s="1332"/>
      <c r="WC55" s="1332"/>
      <c r="WD55" s="1332"/>
      <c r="WE55" s="1332"/>
      <c r="WF55" s="1332"/>
      <c r="WG55" s="1332"/>
      <c r="WH55" s="1332"/>
      <c r="WI55" s="1332"/>
      <c r="WJ55" s="1332"/>
      <c r="WK55" s="1332"/>
      <c r="WL55" s="1332"/>
      <c r="WM55" s="1332"/>
      <c r="WN55" s="1332"/>
      <c r="WO55" s="1332"/>
      <c r="WP55" s="1332"/>
      <c r="WQ55" s="1332"/>
      <c r="WR55" s="1332"/>
      <c r="WS55" s="1332"/>
      <c r="WT55" s="1332"/>
      <c r="WU55" s="1332"/>
      <c r="WV55" s="1332"/>
      <c r="WW55" s="1332"/>
      <c r="WX55" s="1332"/>
      <c r="WY55" s="1332"/>
      <c r="WZ55" s="1332"/>
      <c r="XA55" s="1332"/>
      <c r="XB55" s="1332"/>
      <c r="XC55" s="1332"/>
      <c r="XD55" s="1332"/>
      <c r="XE55" s="1332"/>
      <c r="XF55" s="1332"/>
      <c r="XG55" s="1332"/>
      <c r="XH55" s="1332"/>
      <c r="XI55" s="1332"/>
      <c r="XJ55" s="1332"/>
      <c r="XK55" s="1332"/>
      <c r="XL55" s="1332"/>
      <c r="XM55" s="1332"/>
      <c r="XN55" s="1332"/>
      <c r="XO55" s="1332"/>
      <c r="XP55" s="1332"/>
      <c r="XQ55" s="1332"/>
      <c r="XR55" s="1332"/>
      <c r="XS55" s="1332"/>
      <c r="XT55" s="1332"/>
      <c r="XU55" s="1332"/>
      <c r="XV55" s="1332"/>
      <c r="XW55" s="1332"/>
      <c r="XX55" s="1332"/>
      <c r="XY55" s="1332"/>
      <c r="XZ55" s="1332"/>
      <c r="YA55" s="1332"/>
      <c r="YB55" s="1332"/>
      <c r="YC55" s="1332"/>
      <c r="YD55" s="1332"/>
      <c r="YE55" s="1332"/>
      <c r="YF55" s="1332"/>
      <c r="YG55" s="1332"/>
      <c r="YH55" s="1332"/>
      <c r="YI55" s="1332"/>
      <c r="YJ55" s="1332"/>
      <c r="YK55" s="1332"/>
      <c r="YL55" s="1332"/>
      <c r="YM55" s="1332"/>
      <c r="YN55" s="1332"/>
      <c r="YO55" s="1332"/>
      <c r="YP55" s="1332"/>
      <c r="YQ55" s="1332"/>
      <c r="YR55" s="1332"/>
      <c r="YS55" s="1332"/>
      <c r="YT55" s="1332"/>
      <c r="YU55" s="1332"/>
      <c r="YV55" s="1332"/>
      <c r="YW55" s="1332"/>
      <c r="YX55" s="1332"/>
      <c r="YY55" s="1332"/>
      <c r="YZ55" s="1332"/>
      <c r="ZA55" s="1332"/>
      <c r="ZB55" s="1332"/>
      <c r="ZC55" s="1332"/>
      <c r="ZD55" s="1332"/>
      <c r="ZE55" s="1332"/>
      <c r="ZF55" s="1332"/>
      <c r="ZG55" s="1332"/>
      <c r="ZH55" s="1332"/>
      <c r="ZI55" s="1332"/>
      <c r="ZJ55" s="1332"/>
      <c r="ZK55" s="1332"/>
      <c r="ZL55" s="1332"/>
      <c r="ZM55" s="1332"/>
      <c r="ZN55" s="1332"/>
      <c r="ZO55" s="1332"/>
      <c r="ZP55" s="1332"/>
      <c r="ZQ55" s="1332"/>
      <c r="ZR55" s="1332"/>
      <c r="ZS55" s="1332"/>
      <c r="ZT55" s="1332"/>
      <c r="ZU55" s="1332"/>
      <c r="ZV55" s="1332"/>
      <c r="ZW55" s="1332"/>
      <c r="ZX55" s="1332"/>
      <c r="ZY55" s="645"/>
    </row>
    <row r="56" spans="1:701" s="643" customFormat="1">
      <c r="A56" s="645"/>
      <c r="B56" s="635" t="s">
        <v>56</v>
      </c>
      <c r="C56" s="1186" t="s">
        <v>442</v>
      </c>
      <c r="D56" s="1187">
        <v>15</v>
      </c>
      <c r="E56" s="604">
        <f t="shared" si="15"/>
        <v>4.9949945159955215E-3</v>
      </c>
      <c r="F56" s="1181" t="s">
        <v>32</v>
      </c>
      <c r="G56" s="1188">
        <v>20</v>
      </c>
      <c r="H56" s="1193">
        <v>20</v>
      </c>
      <c r="I56" s="1189">
        <v>13.5</v>
      </c>
      <c r="J56" s="1189">
        <v>13.5</v>
      </c>
      <c r="K56" s="1176">
        <f t="shared" si="1"/>
        <v>0</v>
      </c>
      <c r="L56" s="640">
        <f t="shared" si="6"/>
        <v>400</v>
      </c>
      <c r="M56" s="639">
        <v>113.45400000000001</v>
      </c>
      <c r="N56" s="639">
        <f t="shared" si="7"/>
        <v>270</v>
      </c>
      <c r="O56" s="639">
        <f t="shared" si="8"/>
        <v>0</v>
      </c>
      <c r="P56" s="639">
        <f t="shared" si="9"/>
        <v>270</v>
      </c>
      <c r="Q56" s="639"/>
      <c r="R56" s="639">
        <f t="shared" si="2"/>
        <v>383.45400000000001</v>
      </c>
      <c r="S56" s="1191"/>
      <c r="T56" s="639">
        <f t="shared" si="10"/>
        <v>354.72155411655876</v>
      </c>
      <c r="U56" s="639">
        <f t="shared" si="3"/>
        <v>0</v>
      </c>
      <c r="V56" s="641">
        <f>IF(L56=0,0,(HLOOKUP(F56,'2012-2013 CE W T&amp;D &amp; ConsCredit'!$C$6:$P$36,D56+1,FALSE)))</f>
        <v>1.0250515210594204</v>
      </c>
      <c r="W56" s="641">
        <f t="shared" si="16"/>
        <v>410.02060842376818</v>
      </c>
      <c r="X56" s="642">
        <f t="shared" si="11"/>
        <v>1.1558942603443787</v>
      </c>
      <c r="Z56" s="1371">
        <f t="shared" si="4"/>
        <v>383.45400000000001</v>
      </c>
      <c r="AA56" s="1371">
        <f t="shared" si="5"/>
        <v>354.72155411655876</v>
      </c>
      <c r="AB56" s="1371">
        <f>IF(L56=0,0,(HLOOKUP(F56,'2012-2013 CE W T&amp;D No ConsCredi'!$C$6:$P$36,D56+1,FALSE)))</f>
        <v>0.93186501914492781</v>
      </c>
      <c r="AC56" s="1371">
        <f t="shared" si="17"/>
        <v>372.74600765797112</v>
      </c>
      <c r="AD56" s="642">
        <f t="shared" si="12"/>
        <v>1.0508129639494352</v>
      </c>
      <c r="AE56" s="1332"/>
      <c r="AF56" s="1332"/>
      <c r="AG56" s="1332"/>
      <c r="AH56" s="1332"/>
      <c r="AI56" s="1332"/>
      <c r="AJ56" s="1332"/>
      <c r="AK56" s="1332"/>
      <c r="AL56" s="1332"/>
      <c r="AM56" s="1332"/>
      <c r="AN56" s="1332"/>
      <c r="AO56" s="1332"/>
      <c r="AP56" s="1332"/>
      <c r="AQ56" s="1332"/>
      <c r="AR56" s="1332"/>
      <c r="AS56" s="1332"/>
      <c r="AT56" s="1332"/>
      <c r="AU56" s="1332"/>
      <c r="AV56" s="1332"/>
      <c r="AW56" s="1332"/>
      <c r="AX56" s="1332"/>
      <c r="AY56" s="1332"/>
      <c r="AZ56" s="1332"/>
      <c r="BA56" s="1332"/>
      <c r="BB56" s="1332"/>
      <c r="BC56" s="1332"/>
      <c r="BD56" s="1332"/>
      <c r="BE56" s="1332"/>
      <c r="BF56" s="1332"/>
      <c r="BG56" s="1332"/>
      <c r="BH56" s="1332"/>
      <c r="BI56" s="1332"/>
      <c r="BJ56" s="1332"/>
      <c r="BK56" s="1332"/>
      <c r="BL56" s="1332"/>
      <c r="BM56" s="1332"/>
      <c r="BN56" s="1332"/>
      <c r="BO56" s="1332"/>
      <c r="BP56" s="1332"/>
      <c r="BQ56" s="1332"/>
      <c r="BR56" s="1332"/>
      <c r="BS56" s="1332"/>
      <c r="BT56" s="1332"/>
      <c r="BU56" s="1332"/>
      <c r="BV56" s="1332"/>
      <c r="BW56" s="1332"/>
      <c r="BX56" s="1332"/>
      <c r="BY56" s="1332"/>
      <c r="BZ56" s="1332"/>
      <c r="CA56" s="1332"/>
      <c r="CB56" s="1332"/>
      <c r="CC56" s="1332"/>
      <c r="CD56" s="1332"/>
      <c r="CE56" s="1332"/>
      <c r="CF56" s="1332"/>
      <c r="CG56" s="1332"/>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32"/>
      <c r="DH56" s="1332"/>
      <c r="DI56" s="1332"/>
      <c r="DJ56" s="1332"/>
      <c r="DK56" s="1332"/>
      <c r="DL56" s="1332"/>
      <c r="DM56" s="1332"/>
      <c r="DN56" s="1332"/>
      <c r="DO56" s="1332"/>
      <c r="DP56" s="1332"/>
      <c r="DQ56" s="1332"/>
      <c r="DR56" s="1332"/>
      <c r="DS56" s="1332"/>
      <c r="DT56" s="1332"/>
      <c r="DU56" s="1332"/>
      <c r="DV56" s="1332"/>
      <c r="DW56" s="1332"/>
      <c r="DX56" s="1332"/>
      <c r="DY56" s="1332"/>
      <c r="DZ56" s="1332"/>
      <c r="EA56" s="1332"/>
      <c r="EB56" s="1332"/>
      <c r="EC56" s="1332"/>
      <c r="ED56" s="1332"/>
      <c r="EE56" s="1332"/>
      <c r="EF56" s="1332"/>
      <c r="EG56" s="1332"/>
      <c r="EH56" s="1332"/>
      <c r="EI56" s="1332"/>
      <c r="EJ56" s="1332"/>
      <c r="EK56" s="1332"/>
      <c r="EL56" s="1332"/>
      <c r="EM56" s="1332"/>
      <c r="EN56" s="1332"/>
      <c r="EO56" s="1332"/>
      <c r="EP56" s="1332"/>
      <c r="EQ56" s="1332"/>
      <c r="ER56" s="1332"/>
      <c r="ES56" s="1332"/>
      <c r="ET56" s="1332"/>
      <c r="EU56" s="1332"/>
      <c r="EV56" s="1332"/>
      <c r="EW56" s="1332"/>
      <c r="EX56" s="1332"/>
      <c r="EY56" s="1332"/>
      <c r="EZ56" s="1332"/>
      <c r="FA56" s="1332"/>
      <c r="FB56" s="1332"/>
      <c r="FC56" s="1332"/>
      <c r="FD56" s="1332"/>
      <c r="FE56" s="1332"/>
      <c r="FF56" s="1332"/>
      <c r="FG56" s="1332"/>
      <c r="FH56" s="1332"/>
      <c r="FI56" s="1332"/>
      <c r="FJ56" s="1332"/>
      <c r="FK56" s="1332"/>
      <c r="FL56" s="1332"/>
      <c r="FM56" s="1332"/>
      <c r="FN56" s="1332"/>
      <c r="FO56" s="1332"/>
      <c r="FP56" s="1332"/>
      <c r="FQ56" s="1332"/>
      <c r="FR56" s="1332"/>
      <c r="FS56" s="1332"/>
      <c r="FT56" s="1332"/>
      <c r="FU56" s="1332"/>
      <c r="FV56" s="1332"/>
      <c r="FW56" s="1332"/>
      <c r="FX56" s="1332"/>
      <c r="FY56" s="1332"/>
      <c r="FZ56" s="1332"/>
      <c r="GA56" s="1332"/>
      <c r="GB56" s="1332"/>
      <c r="GC56" s="1332"/>
      <c r="GD56" s="1332"/>
      <c r="GE56" s="1332"/>
      <c r="GF56" s="1332"/>
      <c r="GG56" s="1332"/>
      <c r="GH56" s="1332"/>
      <c r="GI56" s="1332"/>
      <c r="GJ56" s="1332"/>
      <c r="GK56" s="1332"/>
      <c r="GL56" s="1332"/>
      <c r="GM56" s="1332"/>
      <c r="GN56" s="1332"/>
      <c r="GO56" s="1332"/>
      <c r="GP56" s="1332"/>
      <c r="GQ56" s="1332"/>
      <c r="GR56" s="1332"/>
      <c r="GS56" s="1332"/>
      <c r="GT56" s="1332"/>
      <c r="GU56" s="1332"/>
      <c r="GV56" s="1332"/>
      <c r="GW56" s="1332"/>
      <c r="GX56" s="1332"/>
      <c r="GY56" s="1332"/>
      <c r="GZ56" s="1332"/>
      <c r="HA56" s="1332"/>
      <c r="HB56" s="1332"/>
      <c r="HC56" s="1332"/>
      <c r="HD56" s="1332"/>
      <c r="HE56" s="1332"/>
      <c r="HF56" s="1332"/>
      <c r="HG56" s="1332"/>
      <c r="HH56" s="1332"/>
      <c r="HI56" s="1332"/>
      <c r="HJ56" s="1332"/>
      <c r="HK56" s="1332"/>
      <c r="HL56" s="1332"/>
      <c r="HM56" s="1332"/>
      <c r="HN56" s="1332"/>
      <c r="HO56" s="1332"/>
      <c r="HP56" s="1332"/>
      <c r="HQ56" s="1332"/>
      <c r="HR56" s="1332"/>
      <c r="HS56" s="1332"/>
      <c r="HT56" s="1332"/>
      <c r="HU56" s="1332"/>
      <c r="HV56" s="1332"/>
      <c r="HW56" s="1332"/>
      <c r="HX56" s="1332"/>
      <c r="HY56" s="1332"/>
      <c r="HZ56" s="1332"/>
      <c r="IA56" s="1332"/>
      <c r="IB56" s="1332"/>
      <c r="IC56" s="1332"/>
      <c r="ID56" s="1332"/>
      <c r="IE56" s="1332"/>
      <c r="IF56" s="1332"/>
      <c r="IG56" s="1332"/>
      <c r="IH56" s="1332"/>
      <c r="II56" s="1332"/>
      <c r="IJ56" s="1332"/>
      <c r="IK56" s="1332"/>
      <c r="IL56" s="1332"/>
      <c r="IM56" s="1332"/>
      <c r="IN56" s="1332"/>
      <c r="IO56" s="1332"/>
      <c r="IP56" s="1332"/>
      <c r="IQ56" s="1332"/>
      <c r="IR56" s="1332"/>
      <c r="IS56" s="1332"/>
      <c r="IT56" s="1332"/>
      <c r="IU56" s="1332"/>
      <c r="IV56" s="1332"/>
      <c r="IW56" s="1332"/>
      <c r="IX56" s="1332"/>
      <c r="IY56" s="1332"/>
      <c r="IZ56" s="1332"/>
      <c r="JA56" s="1332"/>
      <c r="JB56" s="1332"/>
      <c r="JC56" s="1332"/>
      <c r="JD56" s="1332"/>
      <c r="JE56" s="1332"/>
      <c r="JF56" s="1332"/>
      <c r="JG56" s="1332"/>
      <c r="JH56" s="1332"/>
      <c r="JI56" s="1332"/>
      <c r="JJ56" s="1332"/>
      <c r="JK56" s="1332"/>
      <c r="JL56" s="1332"/>
      <c r="JM56" s="1332"/>
      <c r="JN56" s="1332"/>
      <c r="JO56" s="1332"/>
      <c r="JP56" s="1332"/>
      <c r="JQ56" s="1332"/>
      <c r="JR56" s="1332"/>
      <c r="JS56" s="1332"/>
      <c r="JT56" s="1332"/>
      <c r="JU56" s="1332"/>
      <c r="JV56" s="1332"/>
      <c r="JW56" s="1332"/>
      <c r="JX56" s="1332"/>
      <c r="JY56" s="1332"/>
      <c r="JZ56" s="1332"/>
      <c r="KA56" s="1332"/>
      <c r="KB56" s="1332"/>
      <c r="KC56" s="1332"/>
      <c r="KD56" s="1332"/>
      <c r="KE56" s="1332"/>
      <c r="KF56" s="1332"/>
      <c r="KG56" s="1332"/>
      <c r="KH56" s="1332"/>
      <c r="KI56" s="1332"/>
      <c r="KJ56" s="1332"/>
      <c r="KK56" s="1332"/>
      <c r="KL56" s="1332"/>
      <c r="KM56" s="1332"/>
      <c r="KN56" s="1332"/>
      <c r="KO56" s="1332"/>
      <c r="KP56" s="1332"/>
      <c r="KQ56" s="1332"/>
      <c r="KR56" s="1332"/>
      <c r="KS56" s="1332"/>
      <c r="KT56" s="1332"/>
      <c r="KU56" s="1332"/>
      <c r="KV56" s="1332"/>
      <c r="KW56" s="1332"/>
      <c r="KX56" s="1332"/>
      <c r="KY56" s="1332"/>
      <c r="KZ56" s="1332"/>
      <c r="LA56" s="1332"/>
      <c r="LB56" s="1332"/>
      <c r="LC56" s="1332"/>
      <c r="LD56" s="1332"/>
      <c r="LE56" s="1332"/>
      <c r="LF56" s="1332"/>
      <c r="LG56" s="1332"/>
      <c r="LH56" s="1332"/>
      <c r="LI56" s="1332"/>
      <c r="LJ56" s="1332"/>
      <c r="LK56" s="1332"/>
      <c r="LL56" s="1332"/>
      <c r="LM56" s="1332"/>
      <c r="LN56" s="1332"/>
      <c r="LO56" s="1332"/>
      <c r="LP56" s="1332"/>
      <c r="LQ56" s="1332"/>
      <c r="LR56" s="1332"/>
      <c r="LS56" s="1332"/>
      <c r="LT56" s="1332"/>
      <c r="LU56" s="1332"/>
      <c r="LV56" s="1332"/>
      <c r="LW56" s="1332"/>
      <c r="LX56" s="1332"/>
      <c r="LY56" s="1332"/>
      <c r="LZ56" s="1332"/>
      <c r="MA56" s="1332"/>
      <c r="MB56" s="1332"/>
      <c r="MC56" s="1332"/>
      <c r="MD56" s="1332"/>
      <c r="ME56" s="1332"/>
      <c r="MF56" s="1332"/>
      <c r="MG56" s="1332"/>
      <c r="MH56" s="1332"/>
      <c r="MI56" s="1332"/>
      <c r="MJ56" s="1332"/>
      <c r="MK56" s="1332"/>
      <c r="ML56" s="1332"/>
      <c r="MM56" s="1332"/>
      <c r="MN56" s="1332"/>
      <c r="MO56" s="1332"/>
      <c r="MP56" s="1332"/>
      <c r="MQ56" s="1332"/>
      <c r="MR56" s="1332"/>
      <c r="MS56" s="1332"/>
      <c r="MT56" s="1332"/>
      <c r="MU56" s="1332"/>
      <c r="MV56" s="1332"/>
      <c r="MW56" s="1332"/>
      <c r="MX56" s="1332"/>
      <c r="MY56" s="1332"/>
      <c r="MZ56" s="1332"/>
      <c r="NA56" s="1332"/>
      <c r="NB56" s="1332"/>
      <c r="NC56" s="1332"/>
      <c r="ND56" s="1332"/>
      <c r="NE56" s="1332"/>
      <c r="NF56" s="1332"/>
      <c r="NG56" s="1332"/>
      <c r="NH56" s="1332"/>
      <c r="NI56" s="1332"/>
      <c r="NJ56" s="1332"/>
      <c r="NK56" s="1332"/>
      <c r="NL56" s="1332"/>
      <c r="NM56" s="1332"/>
      <c r="NN56" s="1332"/>
      <c r="NO56" s="1332"/>
      <c r="NP56" s="1332"/>
      <c r="NQ56" s="1332"/>
      <c r="NR56" s="1332"/>
      <c r="NS56" s="1332"/>
      <c r="NT56" s="1332"/>
      <c r="NU56" s="1332"/>
      <c r="NV56" s="1332"/>
      <c r="NW56" s="1332"/>
      <c r="NX56" s="1332"/>
      <c r="NY56" s="1332"/>
      <c r="NZ56" s="1332"/>
      <c r="OA56" s="1332"/>
      <c r="OB56" s="1332"/>
      <c r="OC56" s="1332"/>
      <c r="OD56" s="1332"/>
      <c r="OE56" s="1332"/>
      <c r="OF56" s="1332"/>
      <c r="OG56" s="1332"/>
      <c r="OH56" s="1332"/>
      <c r="OI56" s="1332"/>
      <c r="OJ56" s="1332"/>
      <c r="OK56" s="1332"/>
      <c r="OL56" s="1332"/>
      <c r="OM56" s="1332"/>
      <c r="ON56" s="1332"/>
      <c r="OO56" s="1332"/>
      <c r="OP56" s="1332"/>
      <c r="OQ56" s="1332"/>
      <c r="OR56" s="1332"/>
      <c r="OS56" s="1332"/>
      <c r="OT56" s="1332"/>
      <c r="OU56" s="1332"/>
      <c r="OV56" s="1332"/>
      <c r="OW56" s="1332"/>
      <c r="OX56" s="1332"/>
      <c r="OY56" s="1332"/>
      <c r="OZ56" s="1332"/>
      <c r="PA56" s="1332"/>
      <c r="PB56" s="1332"/>
      <c r="PC56" s="1332"/>
      <c r="PD56" s="1332"/>
      <c r="PE56" s="1332"/>
      <c r="PF56" s="1332"/>
      <c r="PG56" s="1332"/>
      <c r="PH56" s="1332"/>
      <c r="PI56" s="1332"/>
      <c r="PJ56" s="1332"/>
      <c r="PK56" s="1332"/>
      <c r="PL56" s="1332"/>
      <c r="PM56" s="1332"/>
      <c r="PN56" s="1332"/>
      <c r="PO56" s="1332"/>
      <c r="PP56" s="1332"/>
      <c r="PQ56" s="1332"/>
      <c r="PR56" s="1332"/>
      <c r="PS56" s="1332"/>
      <c r="PT56" s="1332"/>
      <c r="PU56" s="1332"/>
      <c r="PV56" s="1332"/>
      <c r="PW56" s="1332"/>
      <c r="PX56" s="1332"/>
      <c r="PY56" s="1332"/>
      <c r="PZ56" s="1332"/>
      <c r="QA56" s="1332"/>
      <c r="QB56" s="1332"/>
      <c r="QC56" s="1332"/>
      <c r="QD56" s="1332"/>
      <c r="QE56" s="1332"/>
      <c r="QF56" s="1332"/>
      <c r="QG56" s="1332"/>
      <c r="QH56" s="1332"/>
      <c r="QI56" s="1332"/>
      <c r="QJ56" s="1332"/>
      <c r="QK56" s="1332"/>
      <c r="QL56" s="1332"/>
      <c r="QM56" s="1332"/>
      <c r="QN56" s="1332"/>
      <c r="QO56" s="1332"/>
      <c r="QP56" s="1332"/>
      <c r="QQ56" s="1332"/>
      <c r="QR56" s="1332"/>
      <c r="QS56" s="1332"/>
      <c r="QT56" s="1332"/>
      <c r="QU56" s="1332"/>
      <c r="QV56" s="1332"/>
      <c r="QW56" s="1332"/>
      <c r="QX56" s="1332"/>
      <c r="QY56" s="1332"/>
      <c r="QZ56" s="1332"/>
      <c r="RA56" s="1332"/>
      <c r="RB56" s="1332"/>
      <c r="RC56" s="1332"/>
      <c r="RD56" s="1332"/>
      <c r="RE56" s="1332"/>
      <c r="RF56" s="1332"/>
      <c r="RG56" s="1332"/>
      <c r="RH56" s="1332"/>
      <c r="RI56" s="1332"/>
      <c r="RJ56" s="1332"/>
      <c r="RK56" s="1332"/>
      <c r="RL56" s="1332"/>
      <c r="RM56" s="1332"/>
      <c r="RN56" s="1332"/>
      <c r="RO56" s="1332"/>
      <c r="RP56" s="1332"/>
      <c r="RQ56" s="1332"/>
      <c r="RR56" s="1332"/>
      <c r="RS56" s="1332"/>
      <c r="RT56" s="1332"/>
      <c r="RU56" s="1332"/>
      <c r="RV56" s="1332"/>
      <c r="RW56" s="1332"/>
      <c r="RX56" s="1332"/>
      <c r="RY56" s="1332"/>
      <c r="RZ56" s="1332"/>
      <c r="SA56" s="1332"/>
      <c r="SB56" s="1332"/>
      <c r="SC56" s="1332"/>
      <c r="SD56" s="1332"/>
      <c r="SE56" s="1332"/>
      <c r="SF56" s="1332"/>
      <c r="SG56" s="1332"/>
      <c r="SH56" s="1332"/>
      <c r="SI56" s="1332"/>
      <c r="SJ56" s="1332"/>
      <c r="SK56" s="1332"/>
      <c r="SL56" s="1332"/>
      <c r="SM56" s="1332"/>
      <c r="SN56" s="1332"/>
      <c r="SO56" s="1332"/>
      <c r="SP56" s="1332"/>
      <c r="SQ56" s="1332"/>
      <c r="SR56" s="1332"/>
      <c r="SS56" s="1332"/>
      <c r="ST56" s="1332"/>
      <c r="SU56" s="1332"/>
      <c r="SV56" s="1332"/>
      <c r="SW56" s="1332"/>
      <c r="SX56" s="1332"/>
      <c r="SY56" s="1332"/>
      <c r="SZ56" s="1332"/>
      <c r="TA56" s="1332"/>
      <c r="TB56" s="1332"/>
      <c r="TC56" s="1332"/>
      <c r="TD56" s="1332"/>
      <c r="TE56" s="1332"/>
      <c r="TF56" s="1332"/>
      <c r="TG56" s="1332"/>
      <c r="TH56" s="1332"/>
      <c r="TI56" s="1332"/>
      <c r="TJ56" s="1332"/>
      <c r="TK56" s="1332"/>
      <c r="TL56" s="1332"/>
      <c r="TM56" s="1332"/>
      <c r="TN56" s="1332"/>
      <c r="TO56" s="1332"/>
      <c r="TP56" s="1332"/>
      <c r="TQ56" s="1332"/>
      <c r="TR56" s="1332"/>
      <c r="TS56" s="1332"/>
      <c r="TT56" s="1332"/>
      <c r="TU56" s="1332"/>
      <c r="TV56" s="1332"/>
      <c r="TW56" s="1332"/>
      <c r="TX56" s="1332"/>
      <c r="TY56" s="1332"/>
      <c r="TZ56" s="1332"/>
      <c r="UA56" s="1332"/>
      <c r="UB56" s="1332"/>
      <c r="UC56" s="1332"/>
      <c r="UD56" s="1332"/>
      <c r="UE56" s="1332"/>
      <c r="UF56" s="1332"/>
      <c r="UG56" s="1332"/>
      <c r="UH56" s="1332"/>
      <c r="UI56" s="1332"/>
      <c r="UJ56" s="1332"/>
      <c r="UK56" s="1332"/>
      <c r="UL56" s="1332"/>
      <c r="UM56" s="1332"/>
      <c r="UN56" s="1332"/>
      <c r="UO56" s="1332"/>
      <c r="UP56" s="1332"/>
      <c r="UQ56" s="1332"/>
      <c r="UR56" s="1332"/>
      <c r="US56" s="1332"/>
      <c r="UT56" s="1332"/>
      <c r="UU56" s="1332"/>
      <c r="UV56" s="1332"/>
      <c r="UW56" s="1332"/>
      <c r="UX56" s="1332"/>
      <c r="UY56" s="1332"/>
      <c r="UZ56" s="1332"/>
      <c r="VA56" s="1332"/>
      <c r="VB56" s="1332"/>
      <c r="VC56" s="1332"/>
      <c r="VD56" s="1332"/>
      <c r="VE56" s="1332"/>
      <c r="VF56" s="1332"/>
      <c r="VG56" s="1332"/>
      <c r="VH56" s="1332"/>
      <c r="VI56" s="1332"/>
      <c r="VJ56" s="1332"/>
      <c r="VK56" s="1332"/>
      <c r="VL56" s="1332"/>
      <c r="VM56" s="1332"/>
      <c r="VN56" s="1332"/>
      <c r="VO56" s="1332"/>
      <c r="VP56" s="1332"/>
      <c r="VQ56" s="1332"/>
      <c r="VR56" s="1332"/>
      <c r="VS56" s="1332"/>
      <c r="VT56" s="1332"/>
      <c r="VU56" s="1332"/>
      <c r="VV56" s="1332"/>
      <c r="VW56" s="1332"/>
      <c r="VX56" s="1332"/>
      <c r="VY56" s="1332"/>
      <c r="VZ56" s="1332"/>
      <c r="WA56" s="1332"/>
      <c r="WB56" s="1332"/>
      <c r="WC56" s="1332"/>
      <c r="WD56" s="1332"/>
      <c r="WE56" s="1332"/>
      <c r="WF56" s="1332"/>
      <c r="WG56" s="1332"/>
      <c r="WH56" s="1332"/>
      <c r="WI56" s="1332"/>
      <c r="WJ56" s="1332"/>
      <c r="WK56" s="1332"/>
      <c r="WL56" s="1332"/>
      <c r="WM56" s="1332"/>
      <c r="WN56" s="1332"/>
      <c r="WO56" s="1332"/>
      <c r="WP56" s="1332"/>
      <c r="WQ56" s="1332"/>
      <c r="WR56" s="1332"/>
      <c r="WS56" s="1332"/>
      <c r="WT56" s="1332"/>
      <c r="WU56" s="1332"/>
      <c r="WV56" s="1332"/>
      <c r="WW56" s="1332"/>
      <c r="WX56" s="1332"/>
      <c r="WY56" s="1332"/>
      <c r="WZ56" s="1332"/>
      <c r="XA56" s="1332"/>
      <c r="XB56" s="1332"/>
      <c r="XC56" s="1332"/>
      <c r="XD56" s="1332"/>
      <c r="XE56" s="1332"/>
      <c r="XF56" s="1332"/>
      <c r="XG56" s="1332"/>
      <c r="XH56" s="1332"/>
      <c r="XI56" s="1332"/>
      <c r="XJ56" s="1332"/>
      <c r="XK56" s="1332"/>
      <c r="XL56" s="1332"/>
      <c r="XM56" s="1332"/>
      <c r="XN56" s="1332"/>
      <c r="XO56" s="1332"/>
      <c r="XP56" s="1332"/>
      <c r="XQ56" s="1332"/>
      <c r="XR56" s="1332"/>
      <c r="XS56" s="1332"/>
      <c r="XT56" s="1332"/>
      <c r="XU56" s="1332"/>
      <c r="XV56" s="1332"/>
      <c r="XW56" s="1332"/>
      <c r="XX56" s="1332"/>
      <c r="XY56" s="1332"/>
      <c r="XZ56" s="1332"/>
      <c r="YA56" s="1332"/>
      <c r="YB56" s="1332"/>
      <c r="YC56" s="1332"/>
      <c r="YD56" s="1332"/>
      <c r="YE56" s="1332"/>
      <c r="YF56" s="1332"/>
      <c r="YG56" s="1332"/>
      <c r="YH56" s="1332"/>
      <c r="YI56" s="1332"/>
      <c r="YJ56" s="1332"/>
      <c r="YK56" s="1332"/>
      <c r="YL56" s="1332"/>
      <c r="YM56" s="1332"/>
      <c r="YN56" s="1332"/>
      <c r="YO56" s="1332"/>
      <c r="YP56" s="1332"/>
      <c r="YQ56" s="1332"/>
      <c r="YR56" s="1332"/>
      <c r="YS56" s="1332"/>
      <c r="YT56" s="1332"/>
      <c r="YU56" s="1332"/>
      <c r="YV56" s="1332"/>
      <c r="YW56" s="1332"/>
      <c r="YX56" s="1332"/>
      <c r="YY56" s="1332"/>
      <c r="YZ56" s="1332"/>
      <c r="ZA56" s="1332"/>
      <c r="ZB56" s="1332"/>
      <c r="ZC56" s="1332"/>
      <c r="ZD56" s="1332"/>
      <c r="ZE56" s="1332"/>
      <c r="ZF56" s="1332"/>
      <c r="ZG56" s="1332"/>
      <c r="ZH56" s="1332"/>
      <c r="ZI56" s="1332"/>
      <c r="ZJ56" s="1332"/>
      <c r="ZK56" s="1332"/>
      <c r="ZL56" s="1332"/>
      <c r="ZM56" s="1332"/>
      <c r="ZN56" s="1332"/>
      <c r="ZO56" s="1332"/>
      <c r="ZP56" s="1332"/>
      <c r="ZQ56" s="1332"/>
      <c r="ZR56" s="1332"/>
      <c r="ZS56" s="1332"/>
      <c r="ZT56" s="1332"/>
      <c r="ZU56" s="1332"/>
      <c r="ZV56" s="1332"/>
      <c r="ZW56" s="1332"/>
      <c r="ZX56" s="1332"/>
      <c r="ZY56" s="645"/>
    </row>
    <row r="57" spans="1:701" s="643" customFormat="1">
      <c r="A57" s="645"/>
      <c r="B57" s="635" t="s">
        <v>56</v>
      </c>
      <c r="C57" s="1186" t="s">
        <v>485</v>
      </c>
      <c r="D57" s="1187">
        <v>30</v>
      </c>
      <c r="E57" s="604">
        <f t="shared" si="15"/>
        <v>0.44730175890739898</v>
      </c>
      <c r="F57" s="1181" t="s">
        <v>31</v>
      </c>
      <c r="G57" s="1188">
        <v>1500</v>
      </c>
      <c r="H57" s="1193">
        <v>11.94</v>
      </c>
      <c r="I57" s="1189">
        <v>6</v>
      </c>
      <c r="J57" s="1190">
        <v>32.520000000000003</v>
      </c>
      <c r="K57" s="1176">
        <f t="shared" si="1"/>
        <v>26.520000000000003</v>
      </c>
      <c r="L57" s="640">
        <f t="shared" si="6"/>
        <v>17910</v>
      </c>
      <c r="M57" s="639">
        <v>3106.8</v>
      </c>
      <c r="N57" s="639">
        <f t="shared" si="7"/>
        <v>9000</v>
      </c>
      <c r="O57" s="639">
        <f t="shared" si="8"/>
        <v>39780.000000000007</v>
      </c>
      <c r="P57" s="639">
        <f t="shared" si="9"/>
        <v>48780.000000000007</v>
      </c>
      <c r="Q57" s="639"/>
      <c r="R57" s="639">
        <f t="shared" si="2"/>
        <v>51886.80000000001</v>
      </c>
      <c r="S57" s="1191"/>
      <c r="T57" s="639">
        <f t="shared" si="10"/>
        <v>47998.88991674377</v>
      </c>
      <c r="U57" s="639">
        <f t="shared" si="3"/>
        <v>0</v>
      </c>
      <c r="V57" s="641">
        <f>IF(L57=0,0,(HLOOKUP(F57,'2012-2013 CE W T&amp;D &amp; ConsCredit'!$C$6:$P$36,D57+1,FALSE)))</f>
        <v>2.1430340648595396</v>
      </c>
      <c r="W57" s="641">
        <f t="shared" si="16"/>
        <v>38381.740101634357</v>
      </c>
      <c r="X57" s="642">
        <f t="shared" si="11"/>
        <v>0.79963807846825641</v>
      </c>
      <c r="Z57" s="1371">
        <f t="shared" si="4"/>
        <v>12106.8</v>
      </c>
      <c r="AA57" s="1371">
        <f t="shared" si="5"/>
        <v>11199.629972247918</v>
      </c>
      <c r="AB57" s="1371">
        <f>IF(L57=0,0,(HLOOKUP(F57,'2012-2013 CE W T&amp;D No ConsCredi'!$C$6:$P$36,D57+1,FALSE)))</f>
        <v>1.9482127862359451</v>
      </c>
      <c r="AC57" s="1371">
        <f t="shared" si="17"/>
        <v>34892.491001485774</v>
      </c>
      <c r="AD57" s="642">
        <f t="shared" si="12"/>
        <v>3.1155039128924344</v>
      </c>
      <c r="AE57" s="1332"/>
      <c r="AF57" s="1332"/>
      <c r="AG57" s="1332"/>
      <c r="AH57" s="1332"/>
      <c r="AI57" s="1332"/>
      <c r="AJ57" s="1332"/>
      <c r="AK57" s="1332"/>
      <c r="AL57" s="1332"/>
      <c r="AM57" s="1332"/>
      <c r="AN57" s="1332"/>
      <c r="AO57" s="1332"/>
      <c r="AP57" s="1332"/>
      <c r="AQ57" s="1332"/>
      <c r="AR57" s="1332"/>
      <c r="AS57" s="1332"/>
      <c r="AT57" s="1332"/>
      <c r="AU57" s="1332"/>
      <c r="AV57" s="1332"/>
      <c r="AW57" s="1332"/>
      <c r="AX57" s="1332"/>
      <c r="AY57" s="1332"/>
      <c r="AZ57" s="1332"/>
      <c r="BA57" s="1332"/>
      <c r="BB57" s="1332"/>
      <c r="BC57" s="1332"/>
      <c r="BD57" s="1332"/>
      <c r="BE57" s="1332"/>
      <c r="BF57" s="1332"/>
      <c r="BG57" s="1332"/>
      <c r="BH57" s="1332"/>
      <c r="BI57" s="1332"/>
      <c r="BJ57" s="1332"/>
      <c r="BK57" s="1332"/>
      <c r="BL57" s="1332"/>
      <c r="BM57" s="1332"/>
      <c r="BN57" s="1332"/>
      <c r="BO57" s="1332"/>
      <c r="BP57" s="1332"/>
      <c r="BQ57" s="1332"/>
      <c r="BR57" s="1332"/>
      <c r="BS57" s="1332"/>
      <c r="BT57" s="1332"/>
      <c r="BU57" s="1332"/>
      <c r="BV57" s="1332"/>
      <c r="BW57" s="1332"/>
      <c r="BX57" s="1332"/>
      <c r="BY57" s="1332"/>
      <c r="BZ57" s="1332"/>
      <c r="CA57" s="1332"/>
      <c r="CB57" s="1332"/>
      <c r="CC57" s="1332"/>
      <c r="CD57" s="1332"/>
      <c r="CE57" s="1332"/>
      <c r="CF57" s="1332"/>
      <c r="CG57" s="1332"/>
      <c r="CH57" s="1332"/>
      <c r="CI57" s="1332"/>
      <c r="CJ57" s="1332"/>
      <c r="CK57" s="1332"/>
      <c r="CL57" s="1332"/>
      <c r="CM57" s="1332"/>
      <c r="CN57" s="1332"/>
      <c r="CO57" s="1332"/>
      <c r="CP57" s="1332"/>
      <c r="CQ57" s="1332"/>
      <c r="CR57" s="1332"/>
      <c r="CS57" s="1332"/>
      <c r="CT57" s="1332"/>
      <c r="CU57" s="1332"/>
      <c r="CV57" s="1332"/>
      <c r="CW57" s="1332"/>
      <c r="CX57" s="1332"/>
      <c r="CY57" s="1332"/>
      <c r="CZ57" s="1332"/>
      <c r="DA57" s="1332"/>
      <c r="DB57" s="1332"/>
      <c r="DC57" s="1332"/>
      <c r="DD57" s="1332"/>
      <c r="DE57" s="1332"/>
      <c r="DF57" s="1332"/>
      <c r="DG57" s="1332"/>
      <c r="DH57" s="1332"/>
      <c r="DI57" s="1332"/>
      <c r="DJ57" s="1332"/>
      <c r="DK57" s="1332"/>
      <c r="DL57" s="1332"/>
      <c r="DM57" s="1332"/>
      <c r="DN57" s="1332"/>
      <c r="DO57" s="1332"/>
      <c r="DP57" s="1332"/>
      <c r="DQ57" s="1332"/>
      <c r="DR57" s="1332"/>
      <c r="DS57" s="1332"/>
      <c r="DT57" s="1332"/>
      <c r="DU57" s="1332"/>
      <c r="DV57" s="1332"/>
      <c r="DW57" s="1332"/>
      <c r="DX57" s="1332"/>
      <c r="DY57" s="1332"/>
      <c r="DZ57" s="1332"/>
      <c r="EA57" s="1332"/>
      <c r="EB57" s="1332"/>
      <c r="EC57" s="1332"/>
      <c r="ED57" s="1332"/>
      <c r="EE57" s="1332"/>
      <c r="EF57" s="1332"/>
      <c r="EG57" s="1332"/>
      <c r="EH57" s="1332"/>
      <c r="EI57" s="1332"/>
      <c r="EJ57" s="1332"/>
      <c r="EK57" s="1332"/>
      <c r="EL57" s="1332"/>
      <c r="EM57" s="1332"/>
      <c r="EN57" s="1332"/>
      <c r="EO57" s="1332"/>
      <c r="EP57" s="1332"/>
      <c r="EQ57" s="1332"/>
      <c r="ER57" s="1332"/>
      <c r="ES57" s="1332"/>
      <c r="ET57" s="1332"/>
      <c r="EU57" s="1332"/>
      <c r="EV57" s="1332"/>
      <c r="EW57" s="1332"/>
      <c r="EX57" s="1332"/>
      <c r="EY57" s="1332"/>
      <c r="EZ57" s="1332"/>
      <c r="FA57" s="1332"/>
      <c r="FB57" s="1332"/>
      <c r="FC57" s="1332"/>
      <c r="FD57" s="1332"/>
      <c r="FE57" s="1332"/>
      <c r="FF57" s="1332"/>
      <c r="FG57" s="1332"/>
      <c r="FH57" s="1332"/>
      <c r="FI57" s="1332"/>
      <c r="FJ57" s="1332"/>
      <c r="FK57" s="1332"/>
      <c r="FL57" s="1332"/>
      <c r="FM57" s="1332"/>
      <c r="FN57" s="1332"/>
      <c r="FO57" s="1332"/>
      <c r="FP57" s="1332"/>
      <c r="FQ57" s="1332"/>
      <c r="FR57" s="1332"/>
      <c r="FS57" s="1332"/>
      <c r="FT57" s="1332"/>
      <c r="FU57" s="1332"/>
      <c r="FV57" s="1332"/>
      <c r="FW57" s="1332"/>
      <c r="FX57" s="1332"/>
      <c r="FY57" s="1332"/>
      <c r="FZ57" s="1332"/>
      <c r="GA57" s="1332"/>
      <c r="GB57" s="1332"/>
      <c r="GC57" s="1332"/>
      <c r="GD57" s="1332"/>
      <c r="GE57" s="1332"/>
      <c r="GF57" s="1332"/>
      <c r="GG57" s="1332"/>
      <c r="GH57" s="1332"/>
      <c r="GI57" s="1332"/>
      <c r="GJ57" s="1332"/>
      <c r="GK57" s="1332"/>
      <c r="GL57" s="1332"/>
      <c r="GM57" s="1332"/>
      <c r="GN57" s="1332"/>
      <c r="GO57" s="1332"/>
      <c r="GP57" s="1332"/>
      <c r="GQ57" s="1332"/>
      <c r="GR57" s="1332"/>
      <c r="GS57" s="1332"/>
      <c r="GT57" s="1332"/>
      <c r="GU57" s="1332"/>
      <c r="GV57" s="1332"/>
      <c r="GW57" s="1332"/>
      <c r="GX57" s="1332"/>
      <c r="GY57" s="1332"/>
      <c r="GZ57" s="1332"/>
      <c r="HA57" s="1332"/>
      <c r="HB57" s="1332"/>
      <c r="HC57" s="1332"/>
      <c r="HD57" s="1332"/>
      <c r="HE57" s="1332"/>
      <c r="HF57" s="1332"/>
      <c r="HG57" s="1332"/>
      <c r="HH57" s="1332"/>
      <c r="HI57" s="1332"/>
      <c r="HJ57" s="1332"/>
      <c r="HK57" s="1332"/>
      <c r="HL57" s="1332"/>
      <c r="HM57" s="1332"/>
      <c r="HN57" s="1332"/>
      <c r="HO57" s="1332"/>
      <c r="HP57" s="1332"/>
      <c r="HQ57" s="1332"/>
      <c r="HR57" s="1332"/>
      <c r="HS57" s="1332"/>
      <c r="HT57" s="1332"/>
      <c r="HU57" s="1332"/>
      <c r="HV57" s="1332"/>
      <c r="HW57" s="1332"/>
      <c r="HX57" s="1332"/>
      <c r="HY57" s="1332"/>
      <c r="HZ57" s="1332"/>
      <c r="IA57" s="1332"/>
      <c r="IB57" s="1332"/>
      <c r="IC57" s="1332"/>
      <c r="ID57" s="1332"/>
      <c r="IE57" s="1332"/>
      <c r="IF57" s="1332"/>
      <c r="IG57" s="1332"/>
      <c r="IH57" s="1332"/>
      <c r="II57" s="1332"/>
      <c r="IJ57" s="1332"/>
      <c r="IK57" s="1332"/>
      <c r="IL57" s="1332"/>
      <c r="IM57" s="1332"/>
      <c r="IN57" s="1332"/>
      <c r="IO57" s="1332"/>
      <c r="IP57" s="1332"/>
      <c r="IQ57" s="1332"/>
      <c r="IR57" s="1332"/>
      <c r="IS57" s="1332"/>
      <c r="IT57" s="1332"/>
      <c r="IU57" s="1332"/>
      <c r="IV57" s="1332"/>
      <c r="IW57" s="1332"/>
      <c r="IX57" s="1332"/>
      <c r="IY57" s="1332"/>
      <c r="IZ57" s="1332"/>
      <c r="JA57" s="1332"/>
      <c r="JB57" s="1332"/>
      <c r="JC57" s="1332"/>
      <c r="JD57" s="1332"/>
      <c r="JE57" s="1332"/>
      <c r="JF57" s="1332"/>
      <c r="JG57" s="1332"/>
      <c r="JH57" s="1332"/>
      <c r="JI57" s="1332"/>
      <c r="JJ57" s="1332"/>
      <c r="JK57" s="1332"/>
      <c r="JL57" s="1332"/>
      <c r="JM57" s="1332"/>
      <c r="JN57" s="1332"/>
      <c r="JO57" s="1332"/>
      <c r="JP57" s="1332"/>
      <c r="JQ57" s="1332"/>
      <c r="JR57" s="1332"/>
      <c r="JS57" s="1332"/>
      <c r="JT57" s="1332"/>
      <c r="JU57" s="1332"/>
      <c r="JV57" s="1332"/>
      <c r="JW57" s="1332"/>
      <c r="JX57" s="1332"/>
      <c r="JY57" s="1332"/>
      <c r="JZ57" s="1332"/>
      <c r="KA57" s="1332"/>
      <c r="KB57" s="1332"/>
      <c r="KC57" s="1332"/>
      <c r="KD57" s="1332"/>
      <c r="KE57" s="1332"/>
      <c r="KF57" s="1332"/>
      <c r="KG57" s="1332"/>
      <c r="KH57" s="1332"/>
      <c r="KI57" s="1332"/>
      <c r="KJ57" s="1332"/>
      <c r="KK57" s="1332"/>
      <c r="KL57" s="1332"/>
      <c r="KM57" s="1332"/>
      <c r="KN57" s="1332"/>
      <c r="KO57" s="1332"/>
      <c r="KP57" s="1332"/>
      <c r="KQ57" s="1332"/>
      <c r="KR57" s="1332"/>
      <c r="KS57" s="1332"/>
      <c r="KT57" s="1332"/>
      <c r="KU57" s="1332"/>
      <c r="KV57" s="1332"/>
      <c r="KW57" s="1332"/>
      <c r="KX57" s="1332"/>
      <c r="KY57" s="1332"/>
      <c r="KZ57" s="1332"/>
      <c r="LA57" s="1332"/>
      <c r="LB57" s="1332"/>
      <c r="LC57" s="1332"/>
      <c r="LD57" s="1332"/>
      <c r="LE57" s="1332"/>
      <c r="LF57" s="1332"/>
      <c r="LG57" s="1332"/>
      <c r="LH57" s="1332"/>
      <c r="LI57" s="1332"/>
      <c r="LJ57" s="1332"/>
      <c r="LK57" s="1332"/>
      <c r="LL57" s="1332"/>
      <c r="LM57" s="1332"/>
      <c r="LN57" s="1332"/>
      <c r="LO57" s="1332"/>
      <c r="LP57" s="1332"/>
      <c r="LQ57" s="1332"/>
      <c r="LR57" s="1332"/>
      <c r="LS57" s="1332"/>
      <c r="LT57" s="1332"/>
      <c r="LU57" s="1332"/>
      <c r="LV57" s="1332"/>
      <c r="LW57" s="1332"/>
      <c r="LX57" s="1332"/>
      <c r="LY57" s="1332"/>
      <c r="LZ57" s="1332"/>
      <c r="MA57" s="1332"/>
      <c r="MB57" s="1332"/>
      <c r="MC57" s="1332"/>
      <c r="MD57" s="1332"/>
      <c r="ME57" s="1332"/>
      <c r="MF57" s="1332"/>
      <c r="MG57" s="1332"/>
      <c r="MH57" s="1332"/>
      <c r="MI57" s="1332"/>
      <c r="MJ57" s="1332"/>
      <c r="MK57" s="1332"/>
      <c r="ML57" s="1332"/>
      <c r="MM57" s="1332"/>
      <c r="MN57" s="1332"/>
      <c r="MO57" s="1332"/>
      <c r="MP57" s="1332"/>
      <c r="MQ57" s="1332"/>
      <c r="MR57" s="1332"/>
      <c r="MS57" s="1332"/>
      <c r="MT57" s="1332"/>
      <c r="MU57" s="1332"/>
      <c r="MV57" s="1332"/>
      <c r="MW57" s="1332"/>
      <c r="MX57" s="1332"/>
      <c r="MY57" s="1332"/>
      <c r="MZ57" s="1332"/>
      <c r="NA57" s="1332"/>
      <c r="NB57" s="1332"/>
      <c r="NC57" s="1332"/>
      <c r="ND57" s="1332"/>
      <c r="NE57" s="1332"/>
      <c r="NF57" s="1332"/>
      <c r="NG57" s="1332"/>
      <c r="NH57" s="1332"/>
      <c r="NI57" s="1332"/>
      <c r="NJ57" s="1332"/>
      <c r="NK57" s="1332"/>
      <c r="NL57" s="1332"/>
      <c r="NM57" s="1332"/>
      <c r="NN57" s="1332"/>
      <c r="NO57" s="1332"/>
      <c r="NP57" s="1332"/>
      <c r="NQ57" s="1332"/>
      <c r="NR57" s="1332"/>
      <c r="NS57" s="1332"/>
      <c r="NT57" s="1332"/>
      <c r="NU57" s="1332"/>
      <c r="NV57" s="1332"/>
      <c r="NW57" s="1332"/>
      <c r="NX57" s="1332"/>
      <c r="NY57" s="1332"/>
      <c r="NZ57" s="1332"/>
      <c r="OA57" s="1332"/>
      <c r="OB57" s="1332"/>
      <c r="OC57" s="1332"/>
      <c r="OD57" s="1332"/>
      <c r="OE57" s="1332"/>
      <c r="OF57" s="1332"/>
      <c r="OG57" s="1332"/>
      <c r="OH57" s="1332"/>
      <c r="OI57" s="1332"/>
      <c r="OJ57" s="1332"/>
      <c r="OK57" s="1332"/>
      <c r="OL57" s="1332"/>
      <c r="OM57" s="1332"/>
      <c r="ON57" s="1332"/>
      <c r="OO57" s="1332"/>
      <c r="OP57" s="1332"/>
      <c r="OQ57" s="1332"/>
      <c r="OR57" s="1332"/>
      <c r="OS57" s="1332"/>
      <c r="OT57" s="1332"/>
      <c r="OU57" s="1332"/>
      <c r="OV57" s="1332"/>
      <c r="OW57" s="1332"/>
      <c r="OX57" s="1332"/>
      <c r="OY57" s="1332"/>
      <c r="OZ57" s="1332"/>
      <c r="PA57" s="1332"/>
      <c r="PB57" s="1332"/>
      <c r="PC57" s="1332"/>
      <c r="PD57" s="1332"/>
      <c r="PE57" s="1332"/>
      <c r="PF57" s="1332"/>
      <c r="PG57" s="1332"/>
      <c r="PH57" s="1332"/>
      <c r="PI57" s="1332"/>
      <c r="PJ57" s="1332"/>
      <c r="PK57" s="1332"/>
      <c r="PL57" s="1332"/>
      <c r="PM57" s="1332"/>
      <c r="PN57" s="1332"/>
      <c r="PO57" s="1332"/>
      <c r="PP57" s="1332"/>
      <c r="PQ57" s="1332"/>
      <c r="PR57" s="1332"/>
      <c r="PS57" s="1332"/>
      <c r="PT57" s="1332"/>
      <c r="PU57" s="1332"/>
      <c r="PV57" s="1332"/>
      <c r="PW57" s="1332"/>
      <c r="PX57" s="1332"/>
      <c r="PY57" s="1332"/>
      <c r="PZ57" s="1332"/>
      <c r="QA57" s="1332"/>
      <c r="QB57" s="1332"/>
      <c r="QC57" s="1332"/>
      <c r="QD57" s="1332"/>
      <c r="QE57" s="1332"/>
      <c r="QF57" s="1332"/>
      <c r="QG57" s="1332"/>
      <c r="QH57" s="1332"/>
      <c r="QI57" s="1332"/>
      <c r="QJ57" s="1332"/>
      <c r="QK57" s="1332"/>
      <c r="QL57" s="1332"/>
      <c r="QM57" s="1332"/>
      <c r="QN57" s="1332"/>
      <c r="QO57" s="1332"/>
      <c r="QP57" s="1332"/>
      <c r="QQ57" s="1332"/>
      <c r="QR57" s="1332"/>
      <c r="QS57" s="1332"/>
      <c r="QT57" s="1332"/>
      <c r="QU57" s="1332"/>
      <c r="QV57" s="1332"/>
      <c r="QW57" s="1332"/>
      <c r="QX57" s="1332"/>
      <c r="QY57" s="1332"/>
      <c r="QZ57" s="1332"/>
      <c r="RA57" s="1332"/>
      <c r="RB57" s="1332"/>
      <c r="RC57" s="1332"/>
      <c r="RD57" s="1332"/>
      <c r="RE57" s="1332"/>
      <c r="RF57" s="1332"/>
      <c r="RG57" s="1332"/>
      <c r="RH57" s="1332"/>
      <c r="RI57" s="1332"/>
      <c r="RJ57" s="1332"/>
      <c r="RK57" s="1332"/>
      <c r="RL57" s="1332"/>
      <c r="RM57" s="1332"/>
      <c r="RN57" s="1332"/>
      <c r="RO57" s="1332"/>
      <c r="RP57" s="1332"/>
      <c r="RQ57" s="1332"/>
      <c r="RR57" s="1332"/>
      <c r="RS57" s="1332"/>
      <c r="RT57" s="1332"/>
      <c r="RU57" s="1332"/>
      <c r="RV57" s="1332"/>
      <c r="RW57" s="1332"/>
      <c r="RX57" s="1332"/>
      <c r="RY57" s="1332"/>
      <c r="RZ57" s="1332"/>
      <c r="SA57" s="1332"/>
      <c r="SB57" s="1332"/>
      <c r="SC57" s="1332"/>
      <c r="SD57" s="1332"/>
      <c r="SE57" s="1332"/>
      <c r="SF57" s="1332"/>
      <c r="SG57" s="1332"/>
      <c r="SH57" s="1332"/>
      <c r="SI57" s="1332"/>
      <c r="SJ57" s="1332"/>
      <c r="SK57" s="1332"/>
      <c r="SL57" s="1332"/>
      <c r="SM57" s="1332"/>
      <c r="SN57" s="1332"/>
      <c r="SO57" s="1332"/>
      <c r="SP57" s="1332"/>
      <c r="SQ57" s="1332"/>
      <c r="SR57" s="1332"/>
      <c r="SS57" s="1332"/>
      <c r="ST57" s="1332"/>
      <c r="SU57" s="1332"/>
      <c r="SV57" s="1332"/>
      <c r="SW57" s="1332"/>
      <c r="SX57" s="1332"/>
      <c r="SY57" s="1332"/>
      <c r="SZ57" s="1332"/>
      <c r="TA57" s="1332"/>
      <c r="TB57" s="1332"/>
      <c r="TC57" s="1332"/>
      <c r="TD57" s="1332"/>
      <c r="TE57" s="1332"/>
      <c r="TF57" s="1332"/>
      <c r="TG57" s="1332"/>
      <c r="TH57" s="1332"/>
      <c r="TI57" s="1332"/>
      <c r="TJ57" s="1332"/>
      <c r="TK57" s="1332"/>
      <c r="TL57" s="1332"/>
      <c r="TM57" s="1332"/>
      <c r="TN57" s="1332"/>
      <c r="TO57" s="1332"/>
      <c r="TP57" s="1332"/>
      <c r="TQ57" s="1332"/>
      <c r="TR57" s="1332"/>
      <c r="TS57" s="1332"/>
      <c r="TT57" s="1332"/>
      <c r="TU57" s="1332"/>
      <c r="TV57" s="1332"/>
      <c r="TW57" s="1332"/>
      <c r="TX57" s="1332"/>
      <c r="TY57" s="1332"/>
      <c r="TZ57" s="1332"/>
      <c r="UA57" s="1332"/>
      <c r="UB57" s="1332"/>
      <c r="UC57" s="1332"/>
      <c r="UD57" s="1332"/>
      <c r="UE57" s="1332"/>
      <c r="UF57" s="1332"/>
      <c r="UG57" s="1332"/>
      <c r="UH57" s="1332"/>
      <c r="UI57" s="1332"/>
      <c r="UJ57" s="1332"/>
      <c r="UK57" s="1332"/>
      <c r="UL57" s="1332"/>
      <c r="UM57" s="1332"/>
      <c r="UN57" s="1332"/>
      <c r="UO57" s="1332"/>
      <c r="UP57" s="1332"/>
      <c r="UQ57" s="1332"/>
      <c r="UR57" s="1332"/>
      <c r="US57" s="1332"/>
      <c r="UT57" s="1332"/>
      <c r="UU57" s="1332"/>
      <c r="UV57" s="1332"/>
      <c r="UW57" s="1332"/>
      <c r="UX57" s="1332"/>
      <c r="UY57" s="1332"/>
      <c r="UZ57" s="1332"/>
      <c r="VA57" s="1332"/>
      <c r="VB57" s="1332"/>
      <c r="VC57" s="1332"/>
      <c r="VD57" s="1332"/>
      <c r="VE57" s="1332"/>
      <c r="VF57" s="1332"/>
      <c r="VG57" s="1332"/>
      <c r="VH57" s="1332"/>
      <c r="VI57" s="1332"/>
      <c r="VJ57" s="1332"/>
      <c r="VK57" s="1332"/>
      <c r="VL57" s="1332"/>
      <c r="VM57" s="1332"/>
      <c r="VN57" s="1332"/>
      <c r="VO57" s="1332"/>
      <c r="VP57" s="1332"/>
      <c r="VQ57" s="1332"/>
      <c r="VR57" s="1332"/>
      <c r="VS57" s="1332"/>
      <c r="VT57" s="1332"/>
      <c r="VU57" s="1332"/>
      <c r="VV57" s="1332"/>
      <c r="VW57" s="1332"/>
      <c r="VX57" s="1332"/>
      <c r="VY57" s="1332"/>
      <c r="VZ57" s="1332"/>
      <c r="WA57" s="1332"/>
      <c r="WB57" s="1332"/>
      <c r="WC57" s="1332"/>
      <c r="WD57" s="1332"/>
      <c r="WE57" s="1332"/>
      <c r="WF57" s="1332"/>
      <c r="WG57" s="1332"/>
      <c r="WH57" s="1332"/>
      <c r="WI57" s="1332"/>
      <c r="WJ57" s="1332"/>
      <c r="WK57" s="1332"/>
      <c r="WL57" s="1332"/>
      <c r="WM57" s="1332"/>
      <c r="WN57" s="1332"/>
      <c r="WO57" s="1332"/>
      <c r="WP57" s="1332"/>
      <c r="WQ57" s="1332"/>
      <c r="WR57" s="1332"/>
      <c r="WS57" s="1332"/>
      <c r="WT57" s="1332"/>
      <c r="WU57" s="1332"/>
      <c r="WV57" s="1332"/>
      <c r="WW57" s="1332"/>
      <c r="WX57" s="1332"/>
      <c r="WY57" s="1332"/>
      <c r="WZ57" s="1332"/>
      <c r="XA57" s="1332"/>
      <c r="XB57" s="1332"/>
      <c r="XC57" s="1332"/>
      <c r="XD57" s="1332"/>
      <c r="XE57" s="1332"/>
      <c r="XF57" s="1332"/>
      <c r="XG57" s="1332"/>
      <c r="XH57" s="1332"/>
      <c r="XI57" s="1332"/>
      <c r="XJ57" s="1332"/>
      <c r="XK57" s="1332"/>
      <c r="XL57" s="1332"/>
      <c r="XM57" s="1332"/>
      <c r="XN57" s="1332"/>
      <c r="XO57" s="1332"/>
      <c r="XP57" s="1332"/>
      <c r="XQ57" s="1332"/>
      <c r="XR57" s="1332"/>
      <c r="XS57" s="1332"/>
      <c r="XT57" s="1332"/>
      <c r="XU57" s="1332"/>
      <c r="XV57" s="1332"/>
      <c r="XW57" s="1332"/>
      <c r="XX57" s="1332"/>
      <c r="XY57" s="1332"/>
      <c r="XZ57" s="1332"/>
      <c r="YA57" s="1332"/>
      <c r="YB57" s="1332"/>
      <c r="YC57" s="1332"/>
      <c r="YD57" s="1332"/>
      <c r="YE57" s="1332"/>
      <c r="YF57" s="1332"/>
      <c r="YG57" s="1332"/>
      <c r="YH57" s="1332"/>
      <c r="YI57" s="1332"/>
      <c r="YJ57" s="1332"/>
      <c r="YK57" s="1332"/>
      <c r="YL57" s="1332"/>
      <c r="YM57" s="1332"/>
      <c r="YN57" s="1332"/>
      <c r="YO57" s="1332"/>
      <c r="YP57" s="1332"/>
      <c r="YQ57" s="1332"/>
      <c r="YR57" s="1332"/>
      <c r="YS57" s="1332"/>
      <c r="YT57" s="1332"/>
      <c r="YU57" s="1332"/>
      <c r="YV57" s="1332"/>
      <c r="YW57" s="1332"/>
      <c r="YX57" s="1332"/>
      <c r="YY57" s="1332"/>
      <c r="YZ57" s="1332"/>
      <c r="ZA57" s="1332"/>
      <c r="ZB57" s="1332"/>
      <c r="ZC57" s="1332"/>
      <c r="ZD57" s="1332"/>
      <c r="ZE57" s="1332"/>
      <c r="ZF57" s="1332"/>
      <c r="ZG57" s="1332"/>
      <c r="ZH57" s="1332"/>
      <c r="ZI57" s="1332"/>
      <c r="ZJ57" s="1332"/>
      <c r="ZK57" s="1332"/>
      <c r="ZL57" s="1332"/>
      <c r="ZM57" s="1332"/>
      <c r="ZN57" s="1332"/>
      <c r="ZO57" s="1332"/>
      <c r="ZP57" s="1332"/>
      <c r="ZQ57" s="1332"/>
      <c r="ZR57" s="1332"/>
      <c r="ZS57" s="1332"/>
      <c r="ZT57" s="1332"/>
      <c r="ZU57" s="1332"/>
      <c r="ZV57" s="1332"/>
      <c r="ZW57" s="1332"/>
      <c r="ZX57" s="1332"/>
      <c r="ZY57" s="645"/>
    </row>
    <row r="58" spans="1:701" s="643" customFormat="1">
      <c r="A58" s="645"/>
      <c r="B58" s="635" t="s">
        <v>56</v>
      </c>
      <c r="C58" s="1186" t="s">
        <v>486</v>
      </c>
      <c r="D58" s="1187">
        <v>25</v>
      </c>
      <c r="E58" s="604">
        <f t="shared" si="15"/>
        <v>0.12758048492938562</v>
      </c>
      <c r="F58" s="1181" t="s">
        <v>0</v>
      </c>
      <c r="G58" s="1188">
        <v>500</v>
      </c>
      <c r="H58" s="1193">
        <v>12.26</v>
      </c>
      <c r="I58" s="1189">
        <v>10</v>
      </c>
      <c r="J58" s="1190">
        <v>32.520000000000003</v>
      </c>
      <c r="K58" s="1176">
        <f t="shared" si="1"/>
        <v>22.520000000000003</v>
      </c>
      <c r="L58" s="640">
        <f t="shared" si="6"/>
        <v>6130</v>
      </c>
      <c r="M58" s="639">
        <v>1726</v>
      </c>
      <c r="N58" s="639">
        <f t="shared" si="7"/>
        <v>5000</v>
      </c>
      <c r="O58" s="639">
        <f t="shared" si="8"/>
        <v>11260.000000000002</v>
      </c>
      <c r="P58" s="639">
        <f t="shared" si="9"/>
        <v>16260.000000000002</v>
      </c>
      <c r="Q58" s="639"/>
      <c r="R58" s="639">
        <f t="shared" si="2"/>
        <v>17986</v>
      </c>
      <c r="S58" s="1191"/>
      <c r="T58" s="639">
        <f t="shared" si="10"/>
        <v>16638.297872340427</v>
      </c>
      <c r="U58" s="639">
        <f t="shared" si="3"/>
        <v>0</v>
      </c>
      <c r="V58" s="641">
        <f>IF(L58=0,0,(HLOOKUP(F58,'2012-2013 CE W T&amp;D &amp; ConsCredit'!$C$6:$P$36,D58+1,FALSE)))</f>
        <v>2.3210955900247425</v>
      </c>
      <c r="W58" s="641">
        <f t="shared" si="16"/>
        <v>14228.315966851671</v>
      </c>
      <c r="X58" s="642">
        <f t="shared" si="11"/>
        <v>0.85515454020719761</v>
      </c>
      <c r="Z58" s="1371">
        <f t="shared" si="4"/>
        <v>6726</v>
      </c>
      <c r="AA58" s="1371">
        <f t="shared" si="5"/>
        <v>6222.016651248844</v>
      </c>
      <c r="AB58" s="1371">
        <f>IF(L58=0,0,(HLOOKUP(F58,'2012-2013 CE W T&amp;D No ConsCredi'!$C$6:$P$36,D58+1,FALSE)))</f>
        <v>2.1100869000224938</v>
      </c>
      <c r="AC58" s="1371">
        <f t="shared" si="17"/>
        <v>12934.832697137886</v>
      </c>
      <c r="AD58" s="642">
        <f t="shared" si="12"/>
        <v>2.0788810802268887</v>
      </c>
      <c r="AE58" s="1332"/>
      <c r="AF58" s="1332"/>
      <c r="AG58" s="1332"/>
      <c r="AH58" s="1332"/>
      <c r="AI58" s="1332"/>
      <c r="AJ58" s="1332"/>
      <c r="AK58" s="1332"/>
      <c r="AL58" s="1332"/>
      <c r="AM58" s="1332"/>
      <c r="AN58" s="1332"/>
      <c r="AO58" s="1332"/>
      <c r="AP58" s="1332"/>
      <c r="AQ58" s="1332"/>
      <c r="AR58" s="1332"/>
      <c r="AS58" s="1332"/>
      <c r="AT58" s="1332"/>
      <c r="AU58" s="1332"/>
      <c r="AV58" s="1332"/>
      <c r="AW58" s="1332"/>
      <c r="AX58" s="1332"/>
      <c r="AY58" s="1332"/>
      <c r="AZ58" s="1332"/>
      <c r="BA58" s="1332"/>
      <c r="BB58" s="1332"/>
      <c r="BC58" s="1332"/>
      <c r="BD58" s="1332"/>
      <c r="BE58" s="1332"/>
      <c r="BF58" s="1332"/>
      <c r="BG58" s="1332"/>
      <c r="BH58" s="1332"/>
      <c r="BI58" s="1332"/>
      <c r="BJ58" s="1332"/>
      <c r="BK58" s="1332"/>
      <c r="BL58" s="1332"/>
      <c r="BM58" s="1332"/>
      <c r="BN58" s="1332"/>
      <c r="BO58" s="1332"/>
      <c r="BP58" s="1332"/>
      <c r="BQ58" s="1332"/>
      <c r="BR58" s="1332"/>
      <c r="BS58" s="1332"/>
      <c r="BT58" s="1332"/>
      <c r="BU58" s="1332"/>
      <c r="BV58" s="1332"/>
      <c r="BW58" s="1332"/>
      <c r="BX58" s="1332"/>
      <c r="BY58" s="1332"/>
      <c r="BZ58" s="1332"/>
      <c r="CA58" s="1332"/>
      <c r="CB58" s="1332"/>
      <c r="CC58" s="1332"/>
      <c r="CD58" s="1332"/>
      <c r="CE58" s="1332"/>
      <c r="CF58" s="1332"/>
      <c r="CG58" s="1332"/>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32"/>
      <c r="DH58" s="1332"/>
      <c r="DI58" s="1332"/>
      <c r="DJ58" s="1332"/>
      <c r="DK58" s="1332"/>
      <c r="DL58" s="1332"/>
      <c r="DM58" s="1332"/>
      <c r="DN58" s="1332"/>
      <c r="DO58" s="1332"/>
      <c r="DP58" s="1332"/>
      <c r="DQ58" s="1332"/>
      <c r="DR58" s="1332"/>
      <c r="DS58" s="1332"/>
      <c r="DT58" s="1332"/>
      <c r="DU58" s="1332"/>
      <c r="DV58" s="1332"/>
      <c r="DW58" s="1332"/>
      <c r="DX58" s="1332"/>
      <c r="DY58" s="1332"/>
      <c r="DZ58" s="1332"/>
      <c r="EA58" s="1332"/>
      <c r="EB58" s="1332"/>
      <c r="EC58" s="1332"/>
      <c r="ED58" s="1332"/>
      <c r="EE58" s="1332"/>
      <c r="EF58" s="1332"/>
      <c r="EG58" s="1332"/>
      <c r="EH58" s="1332"/>
      <c r="EI58" s="1332"/>
      <c r="EJ58" s="1332"/>
      <c r="EK58" s="1332"/>
      <c r="EL58" s="1332"/>
      <c r="EM58" s="1332"/>
      <c r="EN58" s="1332"/>
      <c r="EO58" s="1332"/>
      <c r="EP58" s="1332"/>
      <c r="EQ58" s="1332"/>
      <c r="ER58" s="1332"/>
      <c r="ES58" s="1332"/>
      <c r="ET58" s="1332"/>
      <c r="EU58" s="1332"/>
      <c r="EV58" s="1332"/>
      <c r="EW58" s="1332"/>
      <c r="EX58" s="1332"/>
      <c r="EY58" s="1332"/>
      <c r="EZ58" s="1332"/>
      <c r="FA58" s="1332"/>
      <c r="FB58" s="1332"/>
      <c r="FC58" s="1332"/>
      <c r="FD58" s="1332"/>
      <c r="FE58" s="1332"/>
      <c r="FF58" s="1332"/>
      <c r="FG58" s="1332"/>
      <c r="FH58" s="1332"/>
      <c r="FI58" s="1332"/>
      <c r="FJ58" s="1332"/>
      <c r="FK58" s="1332"/>
      <c r="FL58" s="1332"/>
      <c r="FM58" s="1332"/>
      <c r="FN58" s="1332"/>
      <c r="FO58" s="1332"/>
      <c r="FP58" s="1332"/>
      <c r="FQ58" s="1332"/>
      <c r="FR58" s="1332"/>
      <c r="FS58" s="1332"/>
      <c r="FT58" s="1332"/>
      <c r="FU58" s="1332"/>
      <c r="FV58" s="1332"/>
      <c r="FW58" s="1332"/>
      <c r="FX58" s="1332"/>
      <c r="FY58" s="1332"/>
      <c r="FZ58" s="1332"/>
      <c r="GA58" s="1332"/>
      <c r="GB58" s="1332"/>
      <c r="GC58" s="1332"/>
      <c r="GD58" s="1332"/>
      <c r="GE58" s="1332"/>
      <c r="GF58" s="1332"/>
      <c r="GG58" s="1332"/>
      <c r="GH58" s="1332"/>
      <c r="GI58" s="1332"/>
      <c r="GJ58" s="1332"/>
      <c r="GK58" s="1332"/>
      <c r="GL58" s="1332"/>
      <c r="GM58" s="1332"/>
      <c r="GN58" s="1332"/>
      <c r="GO58" s="1332"/>
      <c r="GP58" s="1332"/>
      <c r="GQ58" s="1332"/>
      <c r="GR58" s="1332"/>
      <c r="GS58" s="1332"/>
      <c r="GT58" s="1332"/>
      <c r="GU58" s="1332"/>
      <c r="GV58" s="1332"/>
      <c r="GW58" s="1332"/>
      <c r="GX58" s="1332"/>
      <c r="GY58" s="1332"/>
      <c r="GZ58" s="1332"/>
      <c r="HA58" s="1332"/>
      <c r="HB58" s="1332"/>
      <c r="HC58" s="1332"/>
      <c r="HD58" s="1332"/>
      <c r="HE58" s="1332"/>
      <c r="HF58" s="1332"/>
      <c r="HG58" s="1332"/>
      <c r="HH58" s="1332"/>
      <c r="HI58" s="1332"/>
      <c r="HJ58" s="1332"/>
      <c r="HK58" s="1332"/>
      <c r="HL58" s="1332"/>
      <c r="HM58" s="1332"/>
      <c r="HN58" s="1332"/>
      <c r="HO58" s="1332"/>
      <c r="HP58" s="1332"/>
      <c r="HQ58" s="1332"/>
      <c r="HR58" s="1332"/>
      <c r="HS58" s="1332"/>
      <c r="HT58" s="1332"/>
      <c r="HU58" s="1332"/>
      <c r="HV58" s="1332"/>
      <c r="HW58" s="1332"/>
      <c r="HX58" s="1332"/>
      <c r="HY58" s="1332"/>
      <c r="HZ58" s="1332"/>
      <c r="IA58" s="1332"/>
      <c r="IB58" s="1332"/>
      <c r="IC58" s="1332"/>
      <c r="ID58" s="1332"/>
      <c r="IE58" s="1332"/>
      <c r="IF58" s="1332"/>
      <c r="IG58" s="1332"/>
      <c r="IH58" s="1332"/>
      <c r="II58" s="1332"/>
      <c r="IJ58" s="1332"/>
      <c r="IK58" s="1332"/>
      <c r="IL58" s="1332"/>
      <c r="IM58" s="1332"/>
      <c r="IN58" s="1332"/>
      <c r="IO58" s="1332"/>
      <c r="IP58" s="1332"/>
      <c r="IQ58" s="1332"/>
      <c r="IR58" s="1332"/>
      <c r="IS58" s="1332"/>
      <c r="IT58" s="1332"/>
      <c r="IU58" s="1332"/>
      <c r="IV58" s="1332"/>
      <c r="IW58" s="1332"/>
      <c r="IX58" s="1332"/>
      <c r="IY58" s="1332"/>
      <c r="IZ58" s="1332"/>
      <c r="JA58" s="1332"/>
      <c r="JB58" s="1332"/>
      <c r="JC58" s="1332"/>
      <c r="JD58" s="1332"/>
      <c r="JE58" s="1332"/>
      <c r="JF58" s="1332"/>
      <c r="JG58" s="1332"/>
      <c r="JH58" s="1332"/>
      <c r="JI58" s="1332"/>
      <c r="JJ58" s="1332"/>
      <c r="JK58" s="1332"/>
      <c r="JL58" s="1332"/>
      <c r="JM58" s="1332"/>
      <c r="JN58" s="1332"/>
      <c r="JO58" s="1332"/>
      <c r="JP58" s="1332"/>
      <c r="JQ58" s="1332"/>
      <c r="JR58" s="1332"/>
      <c r="JS58" s="1332"/>
      <c r="JT58" s="1332"/>
      <c r="JU58" s="1332"/>
      <c r="JV58" s="1332"/>
      <c r="JW58" s="1332"/>
      <c r="JX58" s="1332"/>
      <c r="JY58" s="1332"/>
      <c r="JZ58" s="1332"/>
      <c r="KA58" s="1332"/>
      <c r="KB58" s="1332"/>
      <c r="KC58" s="1332"/>
      <c r="KD58" s="1332"/>
      <c r="KE58" s="1332"/>
      <c r="KF58" s="1332"/>
      <c r="KG58" s="1332"/>
      <c r="KH58" s="1332"/>
      <c r="KI58" s="1332"/>
      <c r="KJ58" s="1332"/>
      <c r="KK58" s="1332"/>
      <c r="KL58" s="1332"/>
      <c r="KM58" s="1332"/>
      <c r="KN58" s="1332"/>
      <c r="KO58" s="1332"/>
      <c r="KP58" s="1332"/>
      <c r="KQ58" s="1332"/>
      <c r="KR58" s="1332"/>
      <c r="KS58" s="1332"/>
      <c r="KT58" s="1332"/>
      <c r="KU58" s="1332"/>
      <c r="KV58" s="1332"/>
      <c r="KW58" s="1332"/>
      <c r="KX58" s="1332"/>
      <c r="KY58" s="1332"/>
      <c r="KZ58" s="1332"/>
      <c r="LA58" s="1332"/>
      <c r="LB58" s="1332"/>
      <c r="LC58" s="1332"/>
      <c r="LD58" s="1332"/>
      <c r="LE58" s="1332"/>
      <c r="LF58" s="1332"/>
      <c r="LG58" s="1332"/>
      <c r="LH58" s="1332"/>
      <c r="LI58" s="1332"/>
      <c r="LJ58" s="1332"/>
      <c r="LK58" s="1332"/>
      <c r="LL58" s="1332"/>
      <c r="LM58" s="1332"/>
      <c r="LN58" s="1332"/>
      <c r="LO58" s="1332"/>
      <c r="LP58" s="1332"/>
      <c r="LQ58" s="1332"/>
      <c r="LR58" s="1332"/>
      <c r="LS58" s="1332"/>
      <c r="LT58" s="1332"/>
      <c r="LU58" s="1332"/>
      <c r="LV58" s="1332"/>
      <c r="LW58" s="1332"/>
      <c r="LX58" s="1332"/>
      <c r="LY58" s="1332"/>
      <c r="LZ58" s="1332"/>
      <c r="MA58" s="1332"/>
      <c r="MB58" s="1332"/>
      <c r="MC58" s="1332"/>
      <c r="MD58" s="1332"/>
      <c r="ME58" s="1332"/>
      <c r="MF58" s="1332"/>
      <c r="MG58" s="1332"/>
      <c r="MH58" s="1332"/>
      <c r="MI58" s="1332"/>
      <c r="MJ58" s="1332"/>
      <c r="MK58" s="1332"/>
      <c r="ML58" s="1332"/>
      <c r="MM58" s="1332"/>
      <c r="MN58" s="1332"/>
      <c r="MO58" s="1332"/>
      <c r="MP58" s="1332"/>
      <c r="MQ58" s="1332"/>
      <c r="MR58" s="1332"/>
      <c r="MS58" s="1332"/>
      <c r="MT58" s="1332"/>
      <c r="MU58" s="1332"/>
      <c r="MV58" s="1332"/>
      <c r="MW58" s="1332"/>
      <c r="MX58" s="1332"/>
      <c r="MY58" s="1332"/>
      <c r="MZ58" s="1332"/>
      <c r="NA58" s="1332"/>
      <c r="NB58" s="1332"/>
      <c r="NC58" s="1332"/>
      <c r="ND58" s="1332"/>
      <c r="NE58" s="1332"/>
      <c r="NF58" s="1332"/>
      <c r="NG58" s="1332"/>
      <c r="NH58" s="1332"/>
      <c r="NI58" s="1332"/>
      <c r="NJ58" s="1332"/>
      <c r="NK58" s="1332"/>
      <c r="NL58" s="1332"/>
      <c r="NM58" s="1332"/>
      <c r="NN58" s="1332"/>
      <c r="NO58" s="1332"/>
      <c r="NP58" s="1332"/>
      <c r="NQ58" s="1332"/>
      <c r="NR58" s="1332"/>
      <c r="NS58" s="1332"/>
      <c r="NT58" s="1332"/>
      <c r="NU58" s="1332"/>
      <c r="NV58" s="1332"/>
      <c r="NW58" s="1332"/>
      <c r="NX58" s="1332"/>
      <c r="NY58" s="1332"/>
      <c r="NZ58" s="1332"/>
      <c r="OA58" s="1332"/>
      <c r="OB58" s="1332"/>
      <c r="OC58" s="1332"/>
      <c r="OD58" s="1332"/>
      <c r="OE58" s="1332"/>
      <c r="OF58" s="1332"/>
      <c r="OG58" s="1332"/>
      <c r="OH58" s="1332"/>
      <c r="OI58" s="1332"/>
      <c r="OJ58" s="1332"/>
      <c r="OK58" s="1332"/>
      <c r="OL58" s="1332"/>
      <c r="OM58" s="1332"/>
      <c r="ON58" s="1332"/>
      <c r="OO58" s="1332"/>
      <c r="OP58" s="1332"/>
      <c r="OQ58" s="1332"/>
      <c r="OR58" s="1332"/>
      <c r="OS58" s="1332"/>
      <c r="OT58" s="1332"/>
      <c r="OU58" s="1332"/>
      <c r="OV58" s="1332"/>
      <c r="OW58" s="1332"/>
      <c r="OX58" s="1332"/>
      <c r="OY58" s="1332"/>
      <c r="OZ58" s="1332"/>
      <c r="PA58" s="1332"/>
      <c r="PB58" s="1332"/>
      <c r="PC58" s="1332"/>
      <c r="PD58" s="1332"/>
      <c r="PE58" s="1332"/>
      <c r="PF58" s="1332"/>
      <c r="PG58" s="1332"/>
      <c r="PH58" s="1332"/>
      <c r="PI58" s="1332"/>
      <c r="PJ58" s="1332"/>
      <c r="PK58" s="1332"/>
      <c r="PL58" s="1332"/>
      <c r="PM58" s="1332"/>
      <c r="PN58" s="1332"/>
      <c r="PO58" s="1332"/>
      <c r="PP58" s="1332"/>
      <c r="PQ58" s="1332"/>
      <c r="PR58" s="1332"/>
      <c r="PS58" s="1332"/>
      <c r="PT58" s="1332"/>
      <c r="PU58" s="1332"/>
      <c r="PV58" s="1332"/>
      <c r="PW58" s="1332"/>
      <c r="PX58" s="1332"/>
      <c r="PY58" s="1332"/>
      <c r="PZ58" s="1332"/>
      <c r="QA58" s="1332"/>
      <c r="QB58" s="1332"/>
      <c r="QC58" s="1332"/>
      <c r="QD58" s="1332"/>
      <c r="QE58" s="1332"/>
      <c r="QF58" s="1332"/>
      <c r="QG58" s="1332"/>
      <c r="QH58" s="1332"/>
      <c r="QI58" s="1332"/>
      <c r="QJ58" s="1332"/>
      <c r="QK58" s="1332"/>
      <c r="QL58" s="1332"/>
      <c r="QM58" s="1332"/>
      <c r="QN58" s="1332"/>
      <c r="QO58" s="1332"/>
      <c r="QP58" s="1332"/>
      <c r="QQ58" s="1332"/>
      <c r="QR58" s="1332"/>
      <c r="QS58" s="1332"/>
      <c r="QT58" s="1332"/>
      <c r="QU58" s="1332"/>
      <c r="QV58" s="1332"/>
      <c r="QW58" s="1332"/>
      <c r="QX58" s="1332"/>
      <c r="QY58" s="1332"/>
      <c r="QZ58" s="1332"/>
      <c r="RA58" s="1332"/>
      <c r="RB58" s="1332"/>
      <c r="RC58" s="1332"/>
      <c r="RD58" s="1332"/>
      <c r="RE58" s="1332"/>
      <c r="RF58" s="1332"/>
      <c r="RG58" s="1332"/>
      <c r="RH58" s="1332"/>
      <c r="RI58" s="1332"/>
      <c r="RJ58" s="1332"/>
      <c r="RK58" s="1332"/>
      <c r="RL58" s="1332"/>
      <c r="RM58" s="1332"/>
      <c r="RN58" s="1332"/>
      <c r="RO58" s="1332"/>
      <c r="RP58" s="1332"/>
      <c r="RQ58" s="1332"/>
      <c r="RR58" s="1332"/>
      <c r="RS58" s="1332"/>
      <c r="RT58" s="1332"/>
      <c r="RU58" s="1332"/>
      <c r="RV58" s="1332"/>
      <c r="RW58" s="1332"/>
      <c r="RX58" s="1332"/>
      <c r="RY58" s="1332"/>
      <c r="RZ58" s="1332"/>
      <c r="SA58" s="1332"/>
      <c r="SB58" s="1332"/>
      <c r="SC58" s="1332"/>
      <c r="SD58" s="1332"/>
      <c r="SE58" s="1332"/>
      <c r="SF58" s="1332"/>
      <c r="SG58" s="1332"/>
      <c r="SH58" s="1332"/>
      <c r="SI58" s="1332"/>
      <c r="SJ58" s="1332"/>
      <c r="SK58" s="1332"/>
      <c r="SL58" s="1332"/>
      <c r="SM58" s="1332"/>
      <c r="SN58" s="1332"/>
      <c r="SO58" s="1332"/>
      <c r="SP58" s="1332"/>
      <c r="SQ58" s="1332"/>
      <c r="SR58" s="1332"/>
      <c r="SS58" s="1332"/>
      <c r="ST58" s="1332"/>
      <c r="SU58" s="1332"/>
      <c r="SV58" s="1332"/>
      <c r="SW58" s="1332"/>
      <c r="SX58" s="1332"/>
      <c r="SY58" s="1332"/>
      <c r="SZ58" s="1332"/>
      <c r="TA58" s="1332"/>
      <c r="TB58" s="1332"/>
      <c r="TC58" s="1332"/>
      <c r="TD58" s="1332"/>
      <c r="TE58" s="1332"/>
      <c r="TF58" s="1332"/>
      <c r="TG58" s="1332"/>
      <c r="TH58" s="1332"/>
      <c r="TI58" s="1332"/>
      <c r="TJ58" s="1332"/>
      <c r="TK58" s="1332"/>
      <c r="TL58" s="1332"/>
      <c r="TM58" s="1332"/>
      <c r="TN58" s="1332"/>
      <c r="TO58" s="1332"/>
      <c r="TP58" s="1332"/>
      <c r="TQ58" s="1332"/>
      <c r="TR58" s="1332"/>
      <c r="TS58" s="1332"/>
      <c r="TT58" s="1332"/>
      <c r="TU58" s="1332"/>
      <c r="TV58" s="1332"/>
      <c r="TW58" s="1332"/>
      <c r="TX58" s="1332"/>
      <c r="TY58" s="1332"/>
      <c r="TZ58" s="1332"/>
      <c r="UA58" s="1332"/>
      <c r="UB58" s="1332"/>
      <c r="UC58" s="1332"/>
      <c r="UD58" s="1332"/>
      <c r="UE58" s="1332"/>
      <c r="UF58" s="1332"/>
      <c r="UG58" s="1332"/>
      <c r="UH58" s="1332"/>
      <c r="UI58" s="1332"/>
      <c r="UJ58" s="1332"/>
      <c r="UK58" s="1332"/>
      <c r="UL58" s="1332"/>
      <c r="UM58" s="1332"/>
      <c r="UN58" s="1332"/>
      <c r="UO58" s="1332"/>
      <c r="UP58" s="1332"/>
      <c r="UQ58" s="1332"/>
      <c r="UR58" s="1332"/>
      <c r="US58" s="1332"/>
      <c r="UT58" s="1332"/>
      <c r="UU58" s="1332"/>
      <c r="UV58" s="1332"/>
      <c r="UW58" s="1332"/>
      <c r="UX58" s="1332"/>
      <c r="UY58" s="1332"/>
      <c r="UZ58" s="1332"/>
      <c r="VA58" s="1332"/>
      <c r="VB58" s="1332"/>
      <c r="VC58" s="1332"/>
      <c r="VD58" s="1332"/>
      <c r="VE58" s="1332"/>
      <c r="VF58" s="1332"/>
      <c r="VG58" s="1332"/>
      <c r="VH58" s="1332"/>
      <c r="VI58" s="1332"/>
      <c r="VJ58" s="1332"/>
      <c r="VK58" s="1332"/>
      <c r="VL58" s="1332"/>
      <c r="VM58" s="1332"/>
      <c r="VN58" s="1332"/>
      <c r="VO58" s="1332"/>
      <c r="VP58" s="1332"/>
      <c r="VQ58" s="1332"/>
      <c r="VR58" s="1332"/>
      <c r="VS58" s="1332"/>
      <c r="VT58" s="1332"/>
      <c r="VU58" s="1332"/>
      <c r="VV58" s="1332"/>
      <c r="VW58" s="1332"/>
      <c r="VX58" s="1332"/>
      <c r="VY58" s="1332"/>
      <c r="VZ58" s="1332"/>
      <c r="WA58" s="1332"/>
      <c r="WB58" s="1332"/>
      <c r="WC58" s="1332"/>
      <c r="WD58" s="1332"/>
      <c r="WE58" s="1332"/>
      <c r="WF58" s="1332"/>
      <c r="WG58" s="1332"/>
      <c r="WH58" s="1332"/>
      <c r="WI58" s="1332"/>
      <c r="WJ58" s="1332"/>
      <c r="WK58" s="1332"/>
      <c r="WL58" s="1332"/>
      <c r="WM58" s="1332"/>
      <c r="WN58" s="1332"/>
      <c r="WO58" s="1332"/>
      <c r="WP58" s="1332"/>
      <c r="WQ58" s="1332"/>
      <c r="WR58" s="1332"/>
      <c r="WS58" s="1332"/>
      <c r="WT58" s="1332"/>
      <c r="WU58" s="1332"/>
      <c r="WV58" s="1332"/>
      <c r="WW58" s="1332"/>
      <c r="WX58" s="1332"/>
      <c r="WY58" s="1332"/>
      <c r="WZ58" s="1332"/>
      <c r="XA58" s="1332"/>
      <c r="XB58" s="1332"/>
      <c r="XC58" s="1332"/>
      <c r="XD58" s="1332"/>
      <c r="XE58" s="1332"/>
      <c r="XF58" s="1332"/>
      <c r="XG58" s="1332"/>
      <c r="XH58" s="1332"/>
      <c r="XI58" s="1332"/>
      <c r="XJ58" s="1332"/>
      <c r="XK58" s="1332"/>
      <c r="XL58" s="1332"/>
      <c r="XM58" s="1332"/>
      <c r="XN58" s="1332"/>
      <c r="XO58" s="1332"/>
      <c r="XP58" s="1332"/>
      <c r="XQ58" s="1332"/>
      <c r="XR58" s="1332"/>
      <c r="XS58" s="1332"/>
      <c r="XT58" s="1332"/>
      <c r="XU58" s="1332"/>
      <c r="XV58" s="1332"/>
      <c r="XW58" s="1332"/>
      <c r="XX58" s="1332"/>
      <c r="XY58" s="1332"/>
      <c r="XZ58" s="1332"/>
      <c r="YA58" s="1332"/>
      <c r="YB58" s="1332"/>
      <c r="YC58" s="1332"/>
      <c r="YD58" s="1332"/>
      <c r="YE58" s="1332"/>
      <c r="YF58" s="1332"/>
      <c r="YG58" s="1332"/>
      <c r="YH58" s="1332"/>
      <c r="YI58" s="1332"/>
      <c r="YJ58" s="1332"/>
      <c r="YK58" s="1332"/>
      <c r="YL58" s="1332"/>
      <c r="YM58" s="1332"/>
      <c r="YN58" s="1332"/>
      <c r="YO58" s="1332"/>
      <c r="YP58" s="1332"/>
      <c r="YQ58" s="1332"/>
      <c r="YR58" s="1332"/>
      <c r="YS58" s="1332"/>
      <c r="YT58" s="1332"/>
      <c r="YU58" s="1332"/>
      <c r="YV58" s="1332"/>
      <c r="YW58" s="1332"/>
      <c r="YX58" s="1332"/>
      <c r="YY58" s="1332"/>
      <c r="YZ58" s="1332"/>
      <c r="ZA58" s="1332"/>
      <c r="ZB58" s="1332"/>
      <c r="ZC58" s="1332"/>
      <c r="ZD58" s="1332"/>
      <c r="ZE58" s="1332"/>
      <c r="ZF58" s="1332"/>
      <c r="ZG58" s="1332"/>
      <c r="ZH58" s="1332"/>
      <c r="ZI58" s="1332"/>
      <c r="ZJ58" s="1332"/>
      <c r="ZK58" s="1332"/>
      <c r="ZL58" s="1332"/>
      <c r="ZM58" s="1332"/>
      <c r="ZN58" s="1332"/>
      <c r="ZO58" s="1332"/>
      <c r="ZP58" s="1332"/>
      <c r="ZQ58" s="1332"/>
      <c r="ZR58" s="1332"/>
      <c r="ZS58" s="1332"/>
      <c r="ZT58" s="1332"/>
      <c r="ZU58" s="1332"/>
      <c r="ZV58" s="1332"/>
      <c r="ZW58" s="1332"/>
      <c r="ZX58" s="1332"/>
      <c r="ZY58" s="645"/>
    </row>
    <row r="59" spans="1:701" s="643" customFormat="1">
      <c r="A59" s="645"/>
      <c r="B59" s="635" t="s">
        <v>56</v>
      </c>
      <c r="C59" s="1186" t="s">
        <v>487</v>
      </c>
      <c r="D59" s="1187">
        <v>30</v>
      </c>
      <c r="E59" s="604">
        <f t="shared" si="15"/>
        <v>0.14398071692357092</v>
      </c>
      <c r="F59" s="1181" t="s">
        <v>0</v>
      </c>
      <c r="G59" s="1188">
        <v>500</v>
      </c>
      <c r="H59" s="1193">
        <v>11.53</v>
      </c>
      <c r="I59" s="1189">
        <v>10</v>
      </c>
      <c r="J59" s="1190">
        <v>32.520000000000003</v>
      </c>
      <c r="K59" s="1176">
        <f t="shared" si="1"/>
        <v>22.520000000000003</v>
      </c>
      <c r="L59" s="640">
        <f t="shared" si="6"/>
        <v>5765</v>
      </c>
      <c r="M59" s="639">
        <v>1726</v>
      </c>
      <c r="N59" s="639">
        <f t="shared" si="7"/>
        <v>5000</v>
      </c>
      <c r="O59" s="639">
        <f t="shared" si="8"/>
        <v>11260.000000000002</v>
      </c>
      <c r="P59" s="639">
        <f t="shared" si="9"/>
        <v>16260.000000000002</v>
      </c>
      <c r="Q59" s="639"/>
      <c r="R59" s="639">
        <f t="shared" si="2"/>
        <v>17986</v>
      </c>
      <c r="S59" s="1191"/>
      <c r="T59" s="639">
        <f t="shared" si="10"/>
        <v>16638.297872340427</v>
      </c>
      <c r="U59" s="639">
        <f t="shared" si="3"/>
        <v>0</v>
      </c>
      <c r="V59" s="641">
        <f>IF(L59=0,0,(HLOOKUP(F59,'2012-2013 CE W T&amp;D &amp; ConsCredit'!$C$6:$P$36,D59+1,FALSE)))</f>
        <v>2.57679265504916</v>
      </c>
      <c r="W59" s="641">
        <f t="shared" si="16"/>
        <v>14855.209656358407</v>
      </c>
      <c r="X59" s="642">
        <f t="shared" si="11"/>
        <v>0.89283229392435437</v>
      </c>
      <c r="Z59" s="1371">
        <f t="shared" si="4"/>
        <v>6726</v>
      </c>
      <c r="AA59" s="1371">
        <f t="shared" si="5"/>
        <v>6222.016651248844</v>
      </c>
      <c r="AB59" s="1371">
        <f>IF(L59=0,0,(HLOOKUP(F59,'2012-2013 CE W T&amp;D No ConsCredi'!$C$6:$P$36,D59+1,FALSE)))</f>
        <v>2.3425387773174182</v>
      </c>
      <c r="AC59" s="1371">
        <f t="shared" si="17"/>
        <v>13504.736051234917</v>
      </c>
      <c r="AD59" s="642">
        <f t="shared" si="12"/>
        <v>2.1704757168279727</v>
      </c>
      <c r="AE59" s="1332"/>
      <c r="AF59" s="1332"/>
      <c r="AG59" s="1332"/>
      <c r="AH59" s="1332"/>
      <c r="AI59" s="1332"/>
      <c r="AJ59" s="1332"/>
      <c r="AK59" s="1332"/>
      <c r="AL59" s="1332"/>
      <c r="AM59" s="1332"/>
      <c r="AN59" s="1332"/>
      <c r="AO59" s="1332"/>
      <c r="AP59" s="1332"/>
      <c r="AQ59" s="1332"/>
      <c r="AR59" s="1332"/>
      <c r="AS59" s="1332"/>
      <c r="AT59" s="1332"/>
      <c r="AU59" s="1332"/>
      <c r="AV59" s="1332"/>
      <c r="AW59" s="1332"/>
      <c r="AX59" s="1332"/>
      <c r="AY59" s="1332"/>
      <c r="AZ59" s="1332"/>
      <c r="BA59" s="1332"/>
      <c r="BB59" s="1332"/>
      <c r="BC59" s="1332"/>
      <c r="BD59" s="1332"/>
      <c r="BE59" s="1332"/>
      <c r="BF59" s="1332"/>
      <c r="BG59" s="1332"/>
      <c r="BH59" s="1332"/>
      <c r="BI59" s="1332"/>
      <c r="BJ59" s="1332"/>
      <c r="BK59" s="1332"/>
      <c r="BL59" s="1332"/>
      <c r="BM59" s="1332"/>
      <c r="BN59" s="1332"/>
      <c r="BO59" s="1332"/>
      <c r="BP59" s="1332"/>
      <c r="BQ59" s="1332"/>
      <c r="BR59" s="1332"/>
      <c r="BS59" s="1332"/>
      <c r="BT59" s="1332"/>
      <c r="BU59" s="1332"/>
      <c r="BV59" s="1332"/>
      <c r="BW59" s="1332"/>
      <c r="BX59" s="1332"/>
      <c r="BY59" s="1332"/>
      <c r="BZ59" s="1332"/>
      <c r="CA59" s="1332"/>
      <c r="CB59" s="1332"/>
      <c r="CC59" s="1332"/>
      <c r="CD59" s="1332"/>
      <c r="CE59" s="1332"/>
      <c r="CF59" s="1332"/>
      <c r="CG59" s="1332"/>
      <c r="CH59" s="1332"/>
      <c r="CI59" s="1332"/>
      <c r="CJ59" s="1332"/>
      <c r="CK59" s="1332"/>
      <c r="CL59" s="1332"/>
      <c r="CM59" s="1332"/>
      <c r="CN59" s="1332"/>
      <c r="CO59" s="1332"/>
      <c r="CP59" s="1332"/>
      <c r="CQ59" s="1332"/>
      <c r="CR59" s="1332"/>
      <c r="CS59" s="1332"/>
      <c r="CT59" s="1332"/>
      <c r="CU59" s="1332"/>
      <c r="CV59" s="1332"/>
      <c r="CW59" s="1332"/>
      <c r="CX59" s="1332"/>
      <c r="CY59" s="1332"/>
      <c r="CZ59" s="1332"/>
      <c r="DA59" s="1332"/>
      <c r="DB59" s="1332"/>
      <c r="DC59" s="1332"/>
      <c r="DD59" s="1332"/>
      <c r="DE59" s="1332"/>
      <c r="DF59" s="1332"/>
      <c r="DG59" s="1332"/>
      <c r="DH59" s="1332"/>
      <c r="DI59" s="1332"/>
      <c r="DJ59" s="1332"/>
      <c r="DK59" s="1332"/>
      <c r="DL59" s="1332"/>
      <c r="DM59" s="1332"/>
      <c r="DN59" s="1332"/>
      <c r="DO59" s="1332"/>
      <c r="DP59" s="1332"/>
      <c r="DQ59" s="1332"/>
      <c r="DR59" s="1332"/>
      <c r="DS59" s="1332"/>
      <c r="DT59" s="1332"/>
      <c r="DU59" s="1332"/>
      <c r="DV59" s="1332"/>
      <c r="DW59" s="1332"/>
      <c r="DX59" s="1332"/>
      <c r="DY59" s="1332"/>
      <c r="DZ59" s="1332"/>
      <c r="EA59" s="1332"/>
      <c r="EB59" s="1332"/>
      <c r="EC59" s="1332"/>
      <c r="ED59" s="1332"/>
      <c r="EE59" s="1332"/>
      <c r="EF59" s="1332"/>
      <c r="EG59" s="1332"/>
      <c r="EH59" s="1332"/>
      <c r="EI59" s="1332"/>
      <c r="EJ59" s="1332"/>
      <c r="EK59" s="1332"/>
      <c r="EL59" s="1332"/>
      <c r="EM59" s="1332"/>
      <c r="EN59" s="1332"/>
      <c r="EO59" s="1332"/>
      <c r="EP59" s="1332"/>
      <c r="EQ59" s="1332"/>
      <c r="ER59" s="1332"/>
      <c r="ES59" s="1332"/>
      <c r="ET59" s="1332"/>
      <c r="EU59" s="1332"/>
      <c r="EV59" s="1332"/>
      <c r="EW59" s="1332"/>
      <c r="EX59" s="1332"/>
      <c r="EY59" s="1332"/>
      <c r="EZ59" s="1332"/>
      <c r="FA59" s="1332"/>
      <c r="FB59" s="1332"/>
      <c r="FC59" s="1332"/>
      <c r="FD59" s="1332"/>
      <c r="FE59" s="1332"/>
      <c r="FF59" s="1332"/>
      <c r="FG59" s="1332"/>
      <c r="FH59" s="1332"/>
      <c r="FI59" s="1332"/>
      <c r="FJ59" s="1332"/>
      <c r="FK59" s="1332"/>
      <c r="FL59" s="1332"/>
      <c r="FM59" s="1332"/>
      <c r="FN59" s="1332"/>
      <c r="FO59" s="1332"/>
      <c r="FP59" s="1332"/>
      <c r="FQ59" s="1332"/>
      <c r="FR59" s="1332"/>
      <c r="FS59" s="1332"/>
      <c r="FT59" s="1332"/>
      <c r="FU59" s="1332"/>
      <c r="FV59" s="1332"/>
      <c r="FW59" s="1332"/>
      <c r="FX59" s="1332"/>
      <c r="FY59" s="1332"/>
      <c r="FZ59" s="1332"/>
      <c r="GA59" s="1332"/>
      <c r="GB59" s="1332"/>
      <c r="GC59" s="1332"/>
      <c r="GD59" s="1332"/>
      <c r="GE59" s="1332"/>
      <c r="GF59" s="1332"/>
      <c r="GG59" s="1332"/>
      <c r="GH59" s="1332"/>
      <c r="GI59" s="1332"/>
      <c r="GJ59" s="1332"/>
      <c r="GK59" s="1332"/>
      <c r="GL59" s="1332"/>
      <c r="GM59" s="1332"/>
      <c r="GN59" s="1332"/>
      <c r="GO59" s="1332"/>
      <c r="GP59" s="1332"/>
      <c r="GQ59" s="1332"/>
      <c r="GR59" s="1332"/>
      <c r="GS59" s="1332"/>
      <c r="GT59" s="1332"/>
      <c r="GU59" s="1332"/>
      <c r="GV59" s="1332"/>
      <c r="GW59" s="1332"/>
      <c r="GX59" s="1332"/>
      <c r="GY59" s="1332"/>
      <c r="GZ59" s="1332"/>
      <c r="HA59" s="1332"/>
      <c r="HB59" s="1332"/>
      <c r="HC59" s="1332"/>
      <c r="HD59" s="1332"/>
      <c r="HE59" s="1332"/>
      <c r="HF59" s="1332"/>
      <c r="HG59" s="1332"/>
      <c r="HH59" s="1332"/>
      <c r="HI59" s="1332"/>
      <c r="HJ59" s="1332"/>
      <c r="HK59" s="1332"/>
      <c r="HL59" s="1332"/>
      <c r="HM59" s="1332"/>
      <c r="HN59" s="1332"/>
      <c r="HO59" s="1332"/>
      <c r="HP59" s="1332"/>
      <c r="HQ59" s="1332"/>
      <c r="HR59" s="1332"/>
      <c r="HS59" s="1332"/>
      <c r="HT59" s="1332"/>
      <c r="HU59" s="1332"/>
      <c r="HV59" s="1332"/>
      <c r="HW59" s="1332"/>
      <c r="HX59" s="1332"/>
      <c r="HY59" s="1332"/>
      <c r="HZ59" s="1332"/>
      <c r="IA59" s="1332"/>
      <c r="IB59" s="1332"/>
      <c r="IC59" s="1332"/>
      <c r="ID59" s="1332"/>
      <c r="IE59" s="1332"/>
      <c r="IF59" s="1332"/>
      <c r="IG59" s="1332"/>
      <c r="IH59" s="1332"/>
      <c r="II59" s="1332"/>
      <c r="IJ59" s="1332"/>
      <c r="IK59" s="1332"/>
      <c r="IL59" s="1332"/>
      <c r="IM59" s="1332"/>
      <c r="IN59" s="1332"/>
      <c r="IO59" s="1332"/>
      <c r="IP59" s="1332"/>
      <c r="IQ59" s="1332"/>
      <c r="IR59" s="1332"/>
      <c r="IS59" s="1332"/>
      <c r="IT59" s="1332"/>
      <c r="IU59" s="1332"/>
      <c r="IV59" s="1332"/>
      <c r="IW59" s="1332"/>
      <c r="IX59" s="1332"/>
      <c r="IY59" s="1332"/>
      <c r="IZ59" s="1332"/>
      <c r="JA59" s="1332"/>
      <c r="JB59" s="1332"/>
      <c r="JC59" s="1332"/>
      <c r="JD59" s="1332"/>
      <c r="JE59" s="1332"/>
      <c r="JF59" s="1332"/>
      <c r="JG59" s="1332"/>
      <c r="JH59" s="1332"/>
      <c r="JI59" s="1332"/>
      <c r="JJ59" s="1332"/>
      <c r="JK59" s="1332"/>
      <c r="JL59" s="1332"/>
      <c r="JM59" s="1332"/>
      <c r="JN59" s="1332"/>
      <c r="JO59" s="1332"/>
      <c r="JP59" s="1332"/>
      <c r="JQ59" s="1332"/>
      <c r="JR59" s="1332"/>
      <c r="JS59" s="1332"/>
      <c r="JT59" s="1332"/>
      <c r="JU59" s="1332"/>
      <c r="JV59" s="1332"/>
      <c r="JW59" s="1332"/>
      <c r="JX59" s="1332"/>
      <c r="JY59" s="1332"/>
      <c r="JZ59" s="1332"/>
      <c r="KA59" s="1332"/>
      <c r="KB59" s="1332"/>
      <c r="KC59" s="1332"/>
      <c r="KD59" s="1332"/>
      <c r="KE59" s="1332"/>
      <c r="KF59" s="1332"/>
      <c r="KG59" s="1332"/>
      <c r="KH59" s="1332"/>
      <c r="KI59" s="1332"/>
      <c r="KJ59" s="1332"/>
      <c r="KK59" s="1332"/>
      <c r="KL59" s="1332"/>
      <c r="KM59" s="1332"/>
      <c r="KN59" s="1332"/>
      <c r="KO59" s="1332"/>
      <c r="KP59" s="1332"/>
      <c r="KQ59" s="1332"/>
      <c r="KR59" s="1332"/>
      <c r="KS59" s="1332"/>
      <c r="KT59" s="1332"/>
      <c r="KU59" s="1332"/>
      <c r="KV59" s="1332"/>
      <c r="KW59" s="1332"/>
      <c r="KX59" s="1332"/>
      <c r="KY59" s="1332"/>
      <c r="KZ59" s="1332"/>
      <c r="LA59" s="1332"/>
      <c r="LB59" s="1332"/>
      <c r="LC59" s="1332"/>
      <c r="LD59" s="1332"/>
      <c r="LE59" s="1332"/>
      <c r="LF59" s="1332"/>
      <c r="LG59" s="1332"/>
      <c r="LH59" s="1332"/>
      <c r="LI59" s="1332"/>
      <c r="LJ59" s="1332"/>
      <c r="LK59" s="1332"/>
      <c r="LL59" s="1332"/>
      <c r="LM59" s="1332"/>
      <c r="LN59" s="1332"/>
      <c r="LO59" s="1332"/>
      <c r="LP59" s="1332"/>
      <c r="LQ59" s="1332"/>
      <c r="LR59" s="1332"/>
      <c r="LS59" s="1332"/>
      <c r="LT59" s="1332"/>
      <c r="LU59" s="1332"/>
      <c r="LV59" s="1332"/>
      <c r="LW59" s="1332"/>
      <c r="LX59" s="1332"/>
      <c r="LY59" s="1332"/>
      <c r="LZ59" s="1332"/>
      <c r="MA59" s="1332"/>
      <c r="MB59" s="1332"/>
      <c r="MC59" s="1332"/>
      <c r="MD59" s="1332"/>
      <c r="ME59" s="1332"/>
      <c r="MF59" s="1332"/>
      <c r="MG59" s="1332"/>
      <c r="MH59" s="1332"/>
      <c r="MI59" s="1332"/>
      <c r="MJ59" s="1332"/>
      <c r="MK59" s="1332"/>
      <c r="ML59" s="1332"/>
      <c r="MM59" s="1332"/>
      <c r="MN59" s="1332"/>
      <c r="MO59" s="1332"/>
      <c r="MP59" s="1332"/>
      <c r="MQ59" s="1332"/>
      <c r="MR59" s="1332"/>
      <c r="MS59" s="1332"/>
      <c r="MT59" s="1332"/>
      <c r="MU59" s="1332"/>
      <c r="MV59" s="1332"/>
      <c r="MW59" s="1332"/>
      <c r="MX59" s="1332"/>
      <c r="MY59" s="1332"/>
      <c r="MZ59" s="1332"/>
      <c r="NA59" s="1332"/>
      <c r="NB59" s="1332"/>
      <c r="NC59" s="1332"/>
      <c r="ND59" s="1332"/>
      <c r="NE59" s="1332"/>
      <c r="NF59" s="1332"/>
      <c r="NG59" s="1332"/>
      <c r="NH59" s="1332"/>
      <c r="NI59" s="1332"/>
      <c r="NJ59" s="1332"/>
      <c r="NK59" s="1332"/>
      <c r="NL59" s="1332"/>
      <c r="NM59" s="1332"/>
      <c r="NN59" s="1332"/>
      <c r="NO59" s="1332"/>
      <c r="NP59" s="1332"/>
      <c r="NQ59" s="1332"/>
      <c r="NR59" s="1332"/>
      <c r="NS59" s="1332"/>
      <c r="NT59" s="1332"/>
      <c r="NU59" s="1332"/>
      <c r="NV59" s="1332"/>
      <c r="NW59" s="1332"/>
      <c r="NX59" s="1332"/>
      <c r="NY59" s="1332"/>
      <c r="NZ59" s="1332"/>
      <c r="OA59" s="1332"/>
      <c r="OB59" s="1332"/>
      <c r="OC59" s="1332"/>
      <c r="OD59" s="1332"/>
      <c r="OE59" s="1332"/>
      <c r="OF59" s="1332"/>
      <c r="OG59" s="1332"/>
      <c r="OH59" s="1332"/>
      <c r="OI59" s="1332"/>
      <c r="OJ59" s="1332"/>
      <c r="OK59" s="1332"/>
      <c r="OL59" s="1332"/>
      <c r="OM59" s="1332"/>
      <c r="ON59" s="1332"/>
      <c r="OO59" s="1332"/>
      <c r="OP59" s="1332"/>
      <c r="OQ59" s="1332"/>
      <c r="OR59" s="1332"/>
      <c r="OS59" s="1332"/>
      <c r="OT59" s="1332"/>
      <c r="OU59" s="1332"/>
      <c r="OV59" s="1332"/>
      <c r="OW59" s="1332"/>
      <c r="OX59" s="1332"/>
      <c r="OY59" s="1332"/>
      <c r="OZ59" s="1332"/>
      <c r="PA59" s="1332"/>
      <c r="PB59" s="1332"/>
      <c r="PC59" s="1332"/>
      <c r="PD59" s="1332"/>
      <c r="PE59" s="1332"/>
      <c r="PF59" s="1332"/>
      <c r="PG59" s="1332"/>
      <c r="PH59" s="1332"/>
      <c r="PI59" s="1332"/>
      <c r="PJ59" s="1332"/>
      <c r="PK59" s="1332"/>
      <c r="PL59" s="1332"/>
      <c r="PM59" s="1332"/>
      <c r="PN59" s="1332"/>
      <c r="PO59" s="1332"/>
      <c r="PP59" s="1332"/>
      <c r="PQ59" s="1332"/>
      <c r="PR59" s="1332"/>
      <c r="PS59" s="1332"/>
      <c r="PT59" s="1332"/>
      <c r="PU59" s="1332"/>
      <c r="PV59" s="1332"/>
      <c r="PW59" s="1332"/>
      <c r="PX59" s="1332"/>
      <c r="PY59" s="1332"/>
      <c r="PZ59" s="1332"/>
      <c r="QA59" s="1332"/>
      <c r="QB59" s="1332"/>
      <c r="QC59" s="1332"/>
      <c r="QD59" s="1332"/>
      <c r="QE59" s="1332"/>
      <c r="QF59" s="1332"/>
      <c r="QG59" s="1332"/>
      <c r="QH59" s="1332"/>
      <c r="QI59" s="1332"/>
      <c r="QJ59" s="1332"/>
      <c r="QK59" s="1332"/>
      <c r="QL59" s="1332"/>
      <c r="QM59" s="1332"/>
      <c r="QN59" s="1332"/>
      <c r="QO59" s="1332"/>
      <c r="QP59" s="1332"/>
      <c r="QQ59" s="1332"/>
      <c r="QR59" s="1332"/>
      <c r="QS59" s="1332"/>
      <c r="QT59" s="1332"/>
      <c r="QU59" s="1332"/>
      <c r="QV59" s="1332"/>
      <c r="QW59" s="1332"/>
      <c r="QX59" s="1332"/>
      <c r="QY59" s="1332"/>
      <c r="QZ59" s="1332"/>
      <c r="RA59" s="1332"/>
      <c r="RB59" s="1332"/>
      <c r="RC59" s="1332"/>
      <c r="RD59" s="1332"/>
      <c r="RE59" s="1332"/>
      <c r="RF59" s="1332"/>
      <c r="RG59" s="1332"/>
      <c r="RH59" s="1332"/>
      <c r="RI59" s="1332"/>
      <c r="RJ59" s="1332"/>
      <c r="RK59" s="1332"/>
      <c r="RL59" s="1332"/>
      <c r="RM59" s="1332"/>
      <c r="RN59" s="1332"/>
      <c r="RO59" s="1332"/>
      <c r="RP59" s="1332"/>
      <c r="RQ59" s="1332"/>
      <c r="RR59" s="1332"/>
      <c r="RS59" s="1332"/>
      <c r="RT59" s="1332"/>
      <c r="RU59" s="1332"/>
      <c r="RV59" s="1332"/>
      <c r="RW59" s="1332"/>
      <c r="RX59" s="1332"/>
      <c r="RY59" s="1332"/>
      <c r="RZ59" s="1332"/>
      <c r="SA59" s="1332"/>
      <c r="SB59" s="1332"/>
      <c r="SC59" s="1332"/>
      <c r="SD59" s="1332"/>
      <c r="SE59" s="1332"/>
      <c r="SF59" s="1332"/>
      <c r="SG59" s="1332"/>
      <c r="SH59" s="1332"/>
      <c r="SI59" s="1332"/>
      <c r="SJ59" s="1332"/>
      <c r="SK59" s="1332"/>
      <c r="SL59" s="1332"/>
      <c r="SM59" s="1332"/>
      <c r="SN59" s="1332"/>
      <c r="SO59" s="1332"/>
      <c r="SP59" s="1332"/>
      <c r="SQ59" s="1332"/>
      <c r="SR59" s="1332"/>
      <c r="SS59" s="1332"/>
      <c r="ST59" s="1332"/>
      <c r="SU59" s="1332"/>
      <c r="SV59" s="1332"/>
      <c r="SW59" s="1332"/>
      <c r="SX59" s="1332"/>
      <c r="SY59" s="1332"/>
      <c r="SZ59" s="1332"/>
      <c r="TA59" s="1332"/>
      <c r="TB59" s="1332"/>
      <c r="TC59" s="1332"/>
      <c r="TD59" s="1332"/>
      <c r="TE59" s="1332"/>
      <c r="TF59" s="1332"/>
      <c r="TG59" s="1332"/>
      <c r="TH59" s="1332"/>
      <c r="TI59" s="1332"/>
      <c r="TJ59" s="1332"/>
      <c r="TK59" s="1332"/>
      <c r="TL59" s="1332"/>
      <c r="TM59" s="1332"/>
      <c r="TN59" s="1332"/>
      <c r="TO59" s="1332"/>
      <c r="TP59" s="1332"/>
      <c r="TQ59" s="1332"/>
      <c r="TR59" s="1332"/>
      <c r="TS59" s="1332"/>
      <c r="TT59" s="1332"/>
      <c r="TU59" s="1332"/>
      <c r="TV59" s="1332"/>
      <c r="TW59" s="1332"/>
      <c r="TX59" s="1332"/>
      <c r="TY59" s="1332"/>
      <c r="TZ59" s="1332"/>
      <c r="UA59" s="1332"/>
      <c r="UB59" s="1332"/>
      <c r="UC59" s="1332"/>
      <c r="UD59" s="1332"/>
      <c r="UE59" s="1332"/>
      <c r="UF59" s="1332"/>
      <c r="UG59" s="1332"/>
      <c r="UH59" s="1332"/>
      <c r="UI59" s="1332"/>
      <c r="UJ59" s="1332"/>
      <c r="UK59" s="1332"/>
      <c r="UL59" s="1332"/>
      <c r="UM59" s="1332"/>
      <c r="UN59" s="1332"/>
      <c r="UO59" s="1332"/>
      <c r="UP59" s="1332"/>
      <c r="UQ59" s="1332"/>
      <c r="UR59" s="1332"/>
      <c r="US59" s="1332"/>
      <c r="UT59" s="1332"/>
      <c r="UU59" s="1332"/>
      <c r="UV59" s="1332"/>
      <c r="UW59" s="1332"/>
      <c r="UX59" s="1332"/>
      <c r="UY59" s="1332"/>
      <c r="UZ59" s="1332"/>
      <c r="VA59" s="1332"/>
      <c r="VB59" s="1332"/>
      <c r="VC59" s="1332"/>
      <c r="VD59" s="1332"/>
      <c r="VE59" s="1332"/>
      <c r="VF59" s="1332"/>
      <c r="VG59" s="1332"/>
      <c r="VH59" s="1332"/>
      <c r="VI59" s="1332"/>
      <c r="VJ59" s="1332"/>
      <c r="VK59" s="1332"/>
      <c r="VL59" s="1332"/>
      <c r="VM59" s="1332"/>
      <c r="VN59" s="1332"/>
      <c r="VO59" s="1332"/>
      <c r="VP59" s="1332"/>
      <c r="VQ59" s="1332"/>
      <c r="VR59" s="1332"/>
      <c r="VS59" s="1332"/>
      <c r="VT59" s="1332"/>
      <c r="VU59" s="1332"/>
      <c r="VV59" s="1332"/>
      <c r="VW59" s="1332"/>
      <c r="VX59" s="1332"/>
      <c r="VY59" s="1332"/>
      <c r="VZ59" s="1332"/>
      <c r="WA59" s="1332"/>
      <c r="WB59" s="1332"/>
      <c r="WC59" s="1332"/>
      <c r="WD59" s="1332"/>
      <c r="WE59" s="1332"/>
      <c r="WF59" s="1332"/>
      <c r="WG59" s="1332"/>
      <c r="WH59" s="1332"/>
      <c r="WI59" s="1332"/>
      <c r="WJ59" s="1332"/>
      <c r="WK59" s="1332"/>
      <c r="WL59" s="1332"/>
      <c r="WM59" s="1332"/>
      <c r="WN59" s="1332"/>
      <c r="WO59" s="1332"/>
      <c r="WP59" s="1332"/>
      <c r="WQ59" s="1332"/>
      <c r="WR59" s="1332"/>
      <c r="WS59" s="1332"/>
      <c r="WT59" s="1332"/>
      <c r="WU59" s="1332"/>
      <c r="WV59" s="1332"/>
      <c r="WW59" s="1332"/>
      <c r="WX59" s="1332"/>
      <c r="WY59" s="1332"/>
      <c r="WZ59" s="1332"/>
      <c r="XA59" s="1332"/>
      <c r="XB59" s="1332"/>
      <c r="XC59" s="1332"/>
      <c r="XD59" s="1332"/>
      <c r="XE59" s="1332"/>
      <c r="XF59" s="1332"/>
      <c r="XG59" s="1332"/>
      <c r="XH59" s="1332"/>
      <c r="XI59" s="1332"/>
      <c r="XJ59" s="1332"/>
      <c r="XK59" s="1332"/>
      <c r="XL59" s="1332"/>
      <c r="XM59" s="1332"/>
      <c r="XN59" s="1332"/>
      <c r="XO59" s="1332"/>
      <c r="XP59" s="1332"/>
      <c r="XQ59" s="1332"/>
      <c r="XR59" s="1332"/>
      <c r="XS59" s="1332"/>
      <c r="XT59" s="1332"/>
      <c r="XU59" s="1332"/>
      <c r="XV59" s="1332"/>
      <c r="XW59" s="1332"/>
      <c r="XX59" s="1332"/>
      <c r="XY59" s="1332"/>
      <c r="XZ59" s="1332"/>
      <c r="YA59" s="1332"/>
      <c r="YB59" s="1332"/>
      <c r="YC59" s="1332"/>
      <c r="YD59" s="1332"/>
      <c r="YE59" s="1332"/>
      <c r="YF59" s="1332"/>
      <c r="YG59" s="1332"/>
      <c r="YH59" s="1332"/>
      <c r="YI59" s="1332"/>
      <c r="YJ59" s="1332"/>
      <c r="YK59" s="1332"/>
      <c r="YL59" s="1332"/>
      <c r="YM59" s="1332"/>
      <c r="YN59" s="1332"/>
      <c r="YO59" s="1332"/>
      <c r="YP59" s="1332"/>
      <c r="YQ59" s="1332"/>
      <c r="YR59" s="1332"/>
      <c r="YS59" s="1332"/>
      <c r="YT59" s="1332"/>
      <c r="YU59" s="1332"/>
      <c r="YV59" s="1332"/>
      <c r="YW59" s="1332"/>
      <c r="YX59" s="1332"/>
      <c r="YY59" s="1332"/>
      <c r="YZ59" s="1332"/>
      <c r="ZA59" s="1332"/>
      <c r="ZB59" s="1332"/>
      <c r="ZC59" s="1332"/>
      <c r="ZD59" s="1332"/>
      <c r="ZE59" s="1332"/>
      <c r="ZF59" s="1332"/>
      <c r="ZG59" s="1332"/>
      <c r="ZH59" s="1332"/>
      <c r="ZI59" s="1332"/>
      <c r="ZJ59" s="1332"/>
      <c r="ZK59" s="1332"/>
      <c r="ZL59" s="1332"/>
      <c r="ZM59" s="1332"/>
      <c r="ZN59" s="1332"/>
      <c r="ZO59" s="1332"/>
      <c r="ZP59" s="1332"/>
      <c r="ZQ59" s="1332"/>
      <c r="ZR59" s="1332"/>
      <c r="ZS59" s="1332"/>
      <c r="ZT59" s="1332"/>
      <c r="ZU59" s="1332"/>
      <c r="ZV59" s="1332"/>
      <c r="ZW59" s="1332"/>
      <c r="ZX59" s="1332"/>
      <c r="ZY59" s="645"/>
    </row>
    <row r="60" spans="1:701" s="643" customFormat="1">
      <c r="A60" s="645"/>
      <c r="B60" s="635" t="s">
        <v>56</v>
      </c>
      <c r="C60" s="1186" t="s">
        <v>443</v>
      </c>
      <c r="D60" s="1187">
        <v>30</v>
      </c>
      <c r="E60" s="604">
        <f t="shared" si="15"/>
        <v>0.54070815635651526</v>
      </c>
      <c r="F60" s="1181" t="s">
        <v>31</v>
      </c>
      <c r="G60" s="1188">
        <v>1000</v>
      </c>
      <c r="H60" s="1193">
        <v>21.65</v>
      </c>
      <c r="I60" s="1189">
        <v>16.2</v>
      </c>
      <c r="J60" s="1190">
        <v>32.520000000000003</v>
      </c>
      <c r="K60" s="1176">
        <f t="shared" si="1"/>
        <v>16.320000000000004</v>
      </c>
      <c r="L60" s="640">
        <f t="shared" si="6"/>
        <v>21650</v>
      </c>
      <c r="M60" s="639">
        <v>5592.24</v>
      </c>
      <c r="N60" s="639">
        <f t="shared" si="7"/>
        <v>16200</v>
      </c>
      <c r="O60" s="639">
        <f t="shared" si="8"/>
        <v>16320.000000000004</v>
      </c>
      <c r="P60" s="639">
        <f t="shared" si="9"/>
        <v>32520.000000000004</v>
      </c>
      <c r="Q60" s="639"/>
      <c r="R60" s="639">
        <f t="shared" si="2"/>
        <v>38112.240000000005</v>
      </c>
      <c r="S60" s="1191"/>
      <c r="T60" s="639">
        <f t="shared" si="10"/>
        <v>35256.466234967629</v>
      </c>
      <c r="U60" s="639">
        <f t="shared" si="3"/>
        <v>0</v>
      </c>
      <c r="V60" s="641">
        <f>IF(L60=0,0,(HLOOKUP(F60,'2012-2013 CE W T&amp;D &amp; ConsCredit'!$C$6:$P$36,D60+1,FALSE)))</f>
        <v>2.1430340648595396</v>
      </c>
      <c r="W60" s="641">
        <f t="shared" si="16"/>
        <v>46396.687504209032</v>
      </c>
      <c r="X60" s="642">
        <f t="shared" si="11"/>
        <v>1.3159766833975111</v>
      </c>
      <c r="Z60" s="1371">
        <f t="shared" si="4"/>
        <v>21792.239999999998</v>
      </c>
      <c r="AA60" s="1371">
        <f t="shared" si="5"/>
        <v>20159.333950046253</v>
      </c>
      <c r="AB60" s="1371">
        <f>IF(L60=0,0,(HLOOKUP(F60,'2012-2013 CE W T&amp;D No ConsCredi'!$C$6:$P$36,D60+1,FALSE)))</f>
        <v>1.9482127862359451</v>
      </c>
      <c r="AC60" s="1371">
        <f t="shared" si="17"/>
        <v>42178.806822008213</v>
      </c>
      <c r="AD60" s="642">
        <f t="shared" si="12"/>
        <v>2.0922718442248653</v>
      </c>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D60" s="1332"/>
      <c r="BE60" s="1332"/>
      <c r="BF60" s="1332"/>
      <c r="BG60" s="1332"/>
      <c r="BH60" s="1332"/>
      <c r="BI60" s="1332"/>
      <c r="BJ60" s="1332"/>
      <c r="BK60" s="1332"/>
      <c r="BL60" s="1332"/>
      <c r="BM60" s="1332"/>
      <c r="BN60" s="1332"/>
      <c r="BO60" s="1332"/>
      <c r="BP60" s="1332"/>
      <c r="BQ60" s="1332"/>
      <c r="BR60" s="1332"/>
      <c r="BS60" s="1332"/>
      <c r="BT60" s="1332"/>
      <c r="BU60" s="1332"/>
      <c r="BV60" s="1332"/>
      <c r="BW60" s="1332"/>
      <c r="BX60" s="1332"/>
      <c r="BY60" s="1332"/>
      <c r="BZ60" s="1332"/>
      <c r="CA60" s="1332"/>
      <c r="CB60" s="1332"/>
      <c r="CC60" s="1332"/>
      <c r="CD60" s="1332"/>
      <c r="CE60" s="1332"/>
      <c r="CF60" s="1332"/>
      <c r="CG60" s="1332"/>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32"/>
      <c r="DH60" s="1332"/>
      <c r="DI60" s="1332"/>
      <c r="DJ60" s="1332"/>
      <c r="DK60" s="1332"/>
      <c r="DL60" s="1332"/>
      <c r="DM60" s="1332"/>
      <c r="DN60" s="1332"/>
      <c r="DO60" s="1332"/>
      <c r="DP60" s="1332"/>
      <c r="DQ60" s="1332"/>
      <c r="DR60" s="1332"/>
      <c r="DS60" s="1332"/>
      <c r="DT60" s="1332"/>
      <c r="DU60" s="1332"/>
      <c r="DV60" s="1332"/>
      <c r="DW60" s="1332"/>
      <c r="DX60" s="1332"/>
      <c r="DY60" s="1332"/>
      <c r="DZ60" s="1332"/>
      <c r="EA60" s="1332"/>
      <c r="EB60" s="1332"/>
      <c r="EC60" s="1332"/>
      <c r="ED60" s="1332"/>
      <c r="EE60" s="1332"/>
      <c r="EF60" s="1332"/>
      <c r="EG60" s="1332"/>
      <c r="EH60" s="1332"/>
      <c r="EI60" s="1332"/>
      <c r="EJ60" s="1332"/>
      <c r="EK60" s="1332"/>
      <c r="EL60" s="1332"/>
      <c r="EM60" s="1332"/>
      <c r="EN60" s="1332"/>
      <c r="EO60" s="1332"/>
      <c r="EP60" s="1332"/>
      <c r="EQ60" s="1332"/>
      <c r="ER60" s="1332"/>
      <c r="ES60" s="1332"/>
      <c r="ET60" s="1332"/>
      <c r="EU60" s="1332"/>
      <c r="EV60" s="1332"/>
      <c r="EW60" s="1332"/>
      <c r="EX60" s="1332"/>
      <c r="EY60" s="1332"/>
      <c r="EZ60" s="1332"/>
      <c r="FA60" s="1332"/>
      <c r="FB60" s="1332"/>
      <c r="FC60" s="1332"/>
      <c r="FD60" s="1332"/>
      <c r="FE60" s="1332"/>
      <c r="FF60" s="1332"/>
      <c r="FG60" s="1332"/>
      <c r="FH60" s="1332"/>
      <c r="FI60" s="1332"/>
      <c r="FJ60" s="1332"/>
      <c r="FK60" s="1332"/>
      <c r="FL60" s="1332"/>
      <c r="FM60" s="1332"/>
      <c r="FN60" s="1332"/>
      <c r="FO60" s="1332"/>
      <c r="FP60" s="1332"/>
      <c r="FQ60" s="1332"/>
      <c r="FR60" s="1332"/>
      <c r="FS60" s="1332"/>
      <c r="FT60" s="1332"/>
      <c r="FU60" s="1332"/>
      <c r="FV60" s="1332"/>
      <c r="FW60" s="1332"/>
      <c r="FX60" s="1332"/>
      <c r="FY60" s="1332"/>
      <c r="FZ60" s="1332"/>
      <c r="GA60" s="1332"/>
      <c r="GB60" s="1332"/>
      <c r="GC60" s="1332"/>
      <c r="GD60" s="1332"/>
      <c r="GE60" s="1332"/>
      <c r="GF60" s="1332"/>
      <c r="GG60" s="1332"/>
      <c r="GH60" s="1332"/>
      <c r="GI60" s="1332"/>
      <c r="GJ60" s="1332"/>
      <c r="GK60" s="1332"/>
      <c r="GL60" s="1332"/>
      <c r="GM60" s="1332"/>
      <c r="GN60" s="1332"/>
      <c r="GO60" s="1332"/>
      <c r="GP60" s="1332"/>
      <c r="GQ60" s="1332"/>
      <c r="GR60" s="1332"/>
      <c r="GS60" s="1332"/>
      <c r="GT60" s="1332"/>
      <c r="GU60" s="1332"/>
      <c r="GV60" s="1332"/>
      <c r="GW60" s="1332"/>
      <c r="GX60" s="1332"/>
      <c r="GY60" s="1332"/>
      <c r="GZ60" s="1332"/>
      <c r="HA60" s="1332"/>
      <c r="HB60" s="1332"/>
      <c r="HC60" s="1332"/>
      <c r="HD60" s="1332"/>
      <c r="HE60" s="1332"/>
      <c r="HF60" s="1332"/>
      <c r="HG60" s="1332"/>
      <c r="HH60" s="1332"/>
      <c r="HI60" s="1332"/>
      <c r="HJ60" s="1332"/>
      <c r="HK60" s="1332"/>
      <c r="HL60" s="1332"/>
      <c r="HM60" s="1332"/>
      <c r="HN60" s="1332"/>
      <c r="HO60" s="1332"/>
      <c r="HP60" s="1332"/>
      <c r="HQ60" s="1332"/>
      <c r="HR60" s="1332"/>
      <c r="HS60" s="1332"/>
      <c r="HT60" s="1332"/>
      <c r="HU60" s="1332"/>
      <c r="HV60" s="1332"/>
      <c r="HW60" s="1332"/>
      <c r="HX60" s="1332"/>
      <c r="HY60" s="1332"/>
      <c r="HZ60" s="1332"/>
      <c r="IA60" s="1332"/>
      <c r="IB60" s="1332"/>
      <c r="IC60" s="1332"/>
      <c r="ID60" s="1332"/>
      <c r="IE60" s="1332"/>
      <c r="IF60" s="1332"/>
      <c r="IG60" s="1332"/>
      <c r="IH60" s="1332"/>
      <c r="II60" s="1332"/>
      <c r="IJ60" s="1332"/>
      <c r="IK60" s="1332"/>
      <c r="IL60" s="1332"/>
      <c r="IM60" s="1332"/>
      <c r="IN60" s="1332"/>
      <c r="IO60" s="1332"/>
      <c r="IP60" s="1332"/>
      <c r="IQ60" s="1332"/>
      <c r="IR60" s="1332"/>
      <c r="IS60" s="1332"/>
      <c r="IT60" s="1332"/>
      <c r="IU60" s="1332"/>
      <c r="IV60" s="1332"/>
      <c r="IW60" s="1332"/>
      <c r="IX60" s="1332"/>
      <c r="IY60" s="1332"/>
      <c r="IZ60" s="1332"/>
      <c r="JA60" s="1332"/>
      <c r="JB60" s="1332"/>
      <c r="JC60" s="1332"/>
      <c r="JD60" s="1332"/>
      <c r="JE60" s="1332"/>
      <c r="JF60" s="1332"/>
      <c r="JG60" s="1332"/>
      <c r="JH60" s="1332"/>
      <c r="JI60" s="1332"/>
      <c r="JJ60" s="1332"/>
      <c r="JK60" s="1332"/>
      <c r="JL60" s="1332"/>
      <c r="JM60" s="1332"/>
      <c r="JN60" s="1332"/>
      <c r="JO60" s="1332"/>
      <c r="JP60" s="1332"/>
      <c r="JQ60" s="1332"/>
      <c r="JR60" s="1332"/>
      <c r="JS60" s="1332"/>
      <c r="JT60" s="1332"/>
      <c r="JU60" s="1332"/>
      <c r="JV60" s="1332"/>
      <c r="JW60" s="1332"/>
      <c r="JX60" s="1332"/>
      <c r="JY60" s="1332"/>
      <c r="JZ60" s="1332"/>
      <c r="KA60" s="1332"/>
      <c r="KB60" s="1332"/>
      <c r="KC60" s="1332"/>
      <c r="KD60" s="1332"/>
      <c r="KE60" s="1332"/>
      <c r="KF60" s="1332"/>
      <c r="KG60" s="1332"/>
      <c r="KH60" s="1332"/>
      <c r="KI60" s="1332"/>
      <c r="KJ60" s="1332"/>
      <c r="KK60" s="1332"/>
      <c r="KL60" s="1332"/>
      <c r="KM60" s="1332"/>
      <c r="KN60" s="1332"/>
      <c r="KO60" s="1332"/>
      <c r="KP60" s="1332"/>
      <c r="KQ60" s="1332"/>
      <c r="KR60" s="1332"/>
      <c r="KS60" s="1332"/>
      <c r="KT60" s="1332"/>
      <c r="KU60" s="1332"/>
      <c r="KV60" s="1332"/>
      <c r="KW60" s="1332"/>
      <c r="KX60" s="1332"/>
      <c r="KY60" s="1332"/>
      <c r="KZ60" s="1332"/>
      <c r="LA60" s="1332"/>
      <c r="LB60" s="1332"/>
      <c r="LC60" s="1332"/>
      <c r="LD60" s="1332"/>
      <c r="LE60" s="1332"/>
      <c r="LF60" s="1332"/>
      <c r="LG60" s="1332"/>
      <c r="LH60" s="1332"/>
      <c r="LI60" s="1332"/>
      <c r="LJ60" s="1332"/>
      <c r="LK60" s="1332"/>
      <c r="LL60" s="1332"/>
      <c r="LM60" s="1332"/>
      <c r="LN60" s="1332"/>
      <c r="LO60" s="1332"/>
      <c r="LP60" s="1332"/>
      <c r="LQ60" s="1332"/>
      <c r="LR60" s="1332"/>
      <c r="LS60" s="1332"/>
      <c r="LT60" s="1332"/>
      <c r="LU60" s="1332"/>
      <c r="LV60" s="1332"/>
      <c r="LW60" s="1332"/>
      <c r="LX60" s="1332"/>
      <c r="LY60" s="1332"/>
      <c r="LZ60" s="1332"/>
      <c r="MA60" s="1332"/>
      <c r="MB60" s="1332"/>
      <c r="MC60" s="1332"/>
      <c r="MD60" s="1332"/>
      <c r="ME60" s="1332"/>
      <c r="MF60" s="1332"/>
      <c r="MG60" s="1332"/>
      <c r="MH60" s="1332"/>
      <c r="MI60" s="1332"/>
      <c r="MJ60" s="1332"/>
      <c r="MK60" s="1332"/>
      <c r="ML60" s="1332"/>
      <c r="MM60" s="1332"/>
      <c r="MN60" s="1332"/>
      <c r="MO60" s="1332"/>
      <c r="MP60" s="1332"/>
      <c r="MQ60" s="1332"/>
      <c r="MR60" s="1332"/>
      <c r="MS60" s="1332"/>
      <c r="MT60" s="1332"/>
      <c r="MU60" s="1332"/>
      <c r="MV60" s="1332"/>
      <c r="MW60" s="1332"/>
      <c r="MX60" s="1332"/>
      <c r="MY60" s="1332"/>
      <c r="MZ60" s="1332"/>
      <c r="NA60" s="1332"/>
      <c r="NB60" s="1332"/>
      <c r="NC60" s="1332"/>
      <c r="ND60" s="1332"/>
      <c r="NE60" s="1332"/>
      <c r="NF60" s="1332"/>
      <c r="NG60" s="1332"/>
      <c r="NH60" s="1332"/>
      <c r="NI60" s="1332"/>
      <c r="NJ60" s="1332"/>
      <c r="NK60" s="1332"/>
      <c r="NL60" s="1332"/>
      <c r="NM60" s="1332"/>
      <c r="NN60" s="1332"/>
      <c r="NO60" s="1332"/>
      <c r="NP60" s="1332"/>
      <c r="NQ60" s="1332"/>
      <c r="NR60" s="1332"/>
      <c r="NS60" s="1332"/>
      <c r="NT60" s="1332"/>
      <c r="NU60" s="1332"/>
      <c r="NV60" s="1332"/>
      <c r="NW60" s="1332"/>
      <c r="NX60" s="1332"/>
      <c r="NY60" s="1332"/>
      <c r="NZ60" s="1332"/>
      <c r="OA60" s="1332"/>
      <c r="OB60" s="1332"/>
      <c r="OC60" s="1332"/>
      <c r="OD60" s="1332"/>
      <c r="OE60" s="1332"/>
      <c r="OF60" s="1332"/>
      <c r="OG60" s="1332"/>
      <c r="OH60" s="1332"/>
      <c r="OI60" s="1332"/>
      <c r="OJ60" s="1332"/>
      <c r="OK60" s="1332"/>
      <c r="OL60" s="1332"/>
      <c r="OM60" s="1332"/>
      <c r="ON60" s="1332"/>
      <c r="OO60" s="1332"/>
      <c r="OP60" s="1332"/>
      <c r="OQ60" s="1332"/>
      <c r="OR60" s="1332"/>
      <c r="OS60" s="1332"/>
      <c r="OT60" s="1332"/>
      <c r="OU60" s="1332"/>
      <c r="OV60" s="1332"/>
      <c r="OW60" s="1332"/>
      <c r="OX60" s="1332"/>
      <c r="OY60" s="1332"/>
      <c r="OZ60" s="1332"/>
      <c r="PA60" s="1332"/>
      <c r="PB60" s="1332"/>
      <c r="PC60" s="1332"/>
      <c r="PD60" s="1332"/>
      <c r="PE60" s="1332"/>
      <c r="PF60" s="1332"/>
      <c r="PG60" s="1332"/>
      <c r="PH60" s="1332"/>
      <c r="PI60" s="1332"/>
      <c r="PJ60" s="1332"/>
      <c r="PK60" s="1332"/>
      <c r="PL60" s="1332"/>
      <c r="PM60" s="1332"/>
      <c r="PN60" s="1332"/>
      <c r="PO60" s="1332"/>
      <c r="PP60" s="1332"/>
      <c r="PQ60" s="1332"/>
      <c r="PR60" s="1332"/>
      <c r="PS60" s="1332"/>
      <c r="PT60" s="1332"/>
      <c r="PU60" s="1332"/>
      <c r="PV60" s="1332"/>
      <c r="PW60" s="1332"/>
      <c r="PX60" s="1332"/>
      <c r="PY60" s="1332"/>
      <c r="PZ60" s="1332"/>
      <c r="QA60" s="1332"/>
      <c r="QB60" s="1332"/>
      <c r="QC60" s="1332"/>
      <c r="QD60" s="1332"/>
      <c r="QE60" s="1332"/>
      <c r="QF60" s="1332"/>
      <c r="QG60" s="1332"/>
      <c r="QH60" s="1332"/>
      <c r="QI60" s="1332"/>
      <c r="QJ60" s="1332"/>
      <c r="QK60" s="1332"/>
      <c r="QL60" s="1332"/>
      <c r="QM60" s="1332"/>
      <c r="QN60" s="1332"/>
      <c r="QO60" s="1332"/>
      <c r="QP60" s="1332"/>
      <c r="QQ60" s="1332"/>
      <c r="QR60" s="1332"/>
      <c r="QS60" s="1332"/>
      <c r="QT60" s="1332"/>
      <c r="QU60" s="1332"/>
      <c r="QV60" s="1332"/>
      <c r="QW60" s="1332"/>
      <c r="QX60" s="1332"/>
      <c r="QY60" s="1332"/>
      <c r="QZ60" s="1332"/>
      <c r="RA60" s="1332"/>
      <c r="RB60" s="1332"/>
      <c r="RC60" s="1332"/>
      <c r="RD60" s="1332"/>
      <c r="RE60" s="1332"/>
      <c r="RF60" s="1332"/>
      <c r="RG60" s="1332"/>
      <c r="RH60" s="1332"/>
      <c r="RI60" s="1332"/>
      <c r="RJ60" s="1332"/>
      <c r="RK60" s="1332"/>
      <c r="RL60" s="1332"/>
      <c r="RM60" s="1332"/>
      <c r="RN60" s="1332"/>
      <c r="RO60" s="1332"/>
      <c r="RP60" s="1332"/>
      <c r="RQ60" s="1332"/>
      <c r="RR60" s="1332"/>
      <c r="RS60" s="1332"/>
      <c r="RT60" s="1332"/>
      <c r="RU60" s="1332"/>
      <c r="RV60" s="1332"/>
      <c r="RW60" s="1332"/>
      <c r="RX60" s="1332"/>
      <c r="RY60" s="1332"/>
      <c r="RZ60" s="1332"/>
      <c r="SA60" s="1332"/>
      <c r="SB60" s="1332"/>
      <c r="SC60" s="1332"/>
      <c r="SD60" s="1332"/>
      <c r="SE60" s="1332"/>
      <c r="SF60" s="1332"/>
      <c r="SG60" s="1332"/>
      <c r="SH60" s="1332"/>
      <c r="SI60" s="1332"/>
      <c r="SJ60" s="1332"/>
      <c r="SK60" s="1332"/>
      <c r="SL60" s="1332"/>
      <c r="SM60" s="1332"/>
      <c r="SN60" s="1332"/>
      <c r="SO60" s="1332"/>
      <c r="SP60" s="1332"/>
      <c r="SQ60" s="1332"/>
      <c r="SR60" s="1332"/>
      <c r="SS60" s="1332"/>
      <c r="ST60" s="1332"/>
      <c r="SU60" s="1332"/>
      <c r="SV60" s="1332"/>
      <c r="SW60" s="1332"/>
      <c r="SX60" s="1332"/>
      <c r="SY60" s="1332"/>
      <c r="SZ60" s="1332"/>
      <c r="TA60" s="1332"/>
      <c r="TB60" s="1332"/>
      <c r="TC60" s="1332"/>
      <c r="TD60" s="1332"/>
      <c r="TE60" s="1332"/>
      <c r="TF60" s="1332"/>
      <c r="TG60" s="1332"/>
      <c r="TH60" s="1332"/>
      <c r="TI60" s="1332"/>
      <c r="TJ60" s="1332"/>
      <c r="TK60" s="1332"/>
      <c r="TL60" s="1332"/>
      <c r="TM60" s="1332"/>
      <c r="TN60" s="1332"/>
      <c r="TO60" s="1332"/>
      <c r="TP60" s="1332"/>
      <c r="TQ60" s="1332"/>
      <c r="TR60" s="1332"/>
      <c r="TS60" s="1332"/>
      <c r="TT60" s="1332"/>
      <c r="TU60" s="1332"/>
      <c r="TV60" s="1332"/>
      <c r="TW60" s="1332"/>
      <c r="TX60" s="1332"/>
      <c r="TY60" s="1332"/>
      <c r="TZ60" s="1332"/>
      <c r="UA60" s="1332"/>
      <c r="UB60" s="1332"/>
      <c r="UC60" s="1332"/>
      <c r="UD60" s="1332"/>
      <c r="UE60" s="1332"/>
      <c r="UF60" s="1332"/>
      <c r="UG60" s="1332"/>
      <c r="UH60" s="1332"/>
      <c r="UI60" s="1332"/>
      <c r="UJ60" s="1332"/>
      <c r="UK60" s="1332"/>
      <c r="UL60" s="1332"/>
      <c r="UM60" s="1332"/>
      <c r="UN60" s="1332"/>
      <c r="UO60" s="1332"/>
      <c r="UP60" s="1332"/>
      <c r="UQ60" s="1332"/>
      <c r="UR60" s="1332"/>
      <c r="US60" s="1332"/>
      <c r="UT60" s="1332"/>
      <c r="UU60" s="1332"/>
      <c r="UV60" s="1332"/>
      <c r="UW60" s="1332"/>
      <c r="UX60" s="1332"/>
      <c r="UY60" s="1332"/>
      <c r="UZ60" s="1332"/>
      <c r="VA60" s="1332"/>
      <c r="VB60" s="1332"/>
      <c r="VC60" s="1332"/>
      <c r="VD60" s="1332"/>
      <c r="VE60" s="1332"/>
      <c r="VF60" s="1332"/>
      <c r="VG60" s="1332"/>
      <c r="VH60" s="1332"/>
      <c r="VI60" s="1332"/>
      <c r="VJ60" s="1332"/>
      <c r="VK60" s="1332"/>
      <c r="VL60" s="1332"/>
      <c r="VM60" s="1332"/>
      <c r="VN60" s="1332"/>
      <c r="VO60" s="1332"/>
      <c r="VP60" s="1332"/>
      <c r="VQ60" s="1332"/>
      <c r="VR60" s="1332"/>
      <c r="VS60" s="1332"/>
      <c r="VT60" s="1332"/>
      <c r="VU60" s="1332"/>
      <c r="VV60" s="1332"/>
      <c r="VW60" s="1332"/>
      <c r="VX60" s="1332"/>
      <c r="VY60" s="1332"/>
      <c r="VZ60" s="1332"/>
      <c r="WA60" s="1332"/>
      <c r="WB60" s="1332"/>
      <c r="WC60" s="1332"/>
      <c r="WD60" s="1332"/>
      <c r="WE60" s="1332"/>
      <c r="WF60" s="1332"/>
      <c r="WG60" s="1332"/>
      <c r="WH60" s="1332"/>
      <c r="WI60" s="1332"/>
      <c r="WJ60" s="1332"/>
      <c r="WK60" s="1332"/>
      <c r="WL60" s="1332"/>
      <c r="WM60" s="1332"/>
      <c r="WN60" s="1332"/>
      <c r="WO60" s="1332"/>
      <c r="WP60" s="1332"/>
      <c r="WQ60" s="1332"/>
      <c r="WR60" s="1332"/>
      <c r="WS60" s="1332"/>
      <c r="WT60" s="1332"/>
      <c r="WU60" s="1332"/>
      <c r="WV60" s="1332"/>
      <c r="WW60" s="1332"/>
      <c r="WX60" s="1332"/>
      <c r="WY60" s="1332"/>
      <c r="WZ60" s="1332"/>
      <c r="XA60" s="1332"/>
      <c r="XB60" s="1332"/>
      <c r="XC60" s="1332"/>
      <c r="XD60" s="1332"/>
      <c r="XE60" s="1332"/>
      <c r="XF60" s="1332"/>
      <c r="XG60" s="1332"/>
      <c r="XH60" s="1332"/>
      <c r="XI60" s="1332"/>
      <c r="XJ60" s="1332"/>
      <c r="XK60" s="1332"/>
      <c r="XL60" s="1332"/>
      <c r="XM60" s="1332"/>
      <c r="XN60" s="1332"/>
      <c r="XO60" s="1332"/>
      <c r="XP60" s="1332"/>
      <c r="XQ60" s="1332"/>
      <c r="XR60" s="1332"/>
      <c r="XS60" s="1332"/>
      <c r="XT60" s="1332"/>
      <c r="XU60" s="1332"/>
      <c r="XV60" s="1332"/>
      <c r="XW60" s="1332"/>
      <c r="XX60" s="1332"/>
      <c r="XY60" s="1332"/>
      <c r="XZ60" s="1332"/>
      <c r="YA60" s="1332"/>
      <c r="YB60" s="1332"/>
      <c r="YC60" s="1332"/>
      <c r="YD60" s="1332"/>
      <c r="YE60" s="1332"/>
      <c r="YF60" s="1332"/>
      <c r="YG60" s="1332"/>
      <c r="YH60" s="1332"/>
      <c r="YI60" s="1332"/>
      <c r="YJ60" s="1332"/>
      <c r="YK60" s="1332"/>
      <c r="YL60" s="1332"/>
      <c r="YM60" s="1332"/>
      <c r="YN60" s="1332"/>
      <c r="YO60" s="1332"/>
      <c r="YP60" s="1332"/>
      <c r="YQ60" s="1332"/>
      <c r="YR60" s="1332"/>
      <c r="YS60" s="1332"/>
      <c r="YT60" s="1332"/>
      <c r="YU60" s="1332"/>
      <c r="YV60" s="1332"/>
      <c r="YW60" s="1332"/>
      <c r="YX60" s="1332"/>
      <c r="YY60" s="1332"/>
      <c r="YZ60" s="1332"/>
      <c r="ZA60" s="1332"/>
      <c r="ZB60" s="1332"/>
      <c r="ZC60" s="1332"/>
      <c r="ZD60" s="1332"/>
      <c r="ZE60" s="1332"/>
      <c r="ZF60" s="1332"/>
      <c r="ZG60" s="1332"/>
      <c r="ZH60" s="1332"/>
      <c r="ZI60" s="1332"/>
      <c r="ZJ60" s="1332"/>
      <c r="ZK60" s="1332"/>
      <c r="ZL60" s="1332"/>
      <c r="ZM60" s="1332"/>
      <c r="ZN60" s="1332"/>
      <c r="ZO60" s="1332"/>
      <c r="ZP60" s="1332"/>
      <c r="ZQ60" s="1332"/>
      <c r="ZR60" s="1332"/>
      <c r="ZS60" s="1332"/>
      <c r="ZT60" s="1332"/>
      <c r="ZU60" s="1332"/>
      <c r="ZV60" s="1332"/>
      <c r="ZW60" s="1332"/>
      <c r="ZX60" s="1332"/>
      <c r="ZY60" s="645"/>
    </row>
    <row r="61" spans="1:701" s="643" customFormat="1">
      <c r="A61" s="645"/>
      <c r="B61" s="635" t="s">
        <v>56</v>
      </c>
      <c r="C61" s="1186" t="s">
        <v>488</v>
      </c>
      <c r="D61" s="1187">
        <v>25</v>
      </c>
      <c r="E61" s="604">
        <f t="shared" si="15"/>
        <v>0.4545332622179315</v>
      </c>
      <c r="F61" s="1181" t="s">
        <v>0</v>
      </c>
      <c r="G61" s="1188">
        <v>1086</v>
      </c>
      <c r="H61" s="1193">
        <v>20.11</v>
      </c>
      <c r="I61" s="1189">
        <v>12</v>
      </c>
      <c r="J61" s="1190">
        <v>32.520000000000003</v>
      </c>
      <c r="K61" s="1176">
        <f t="shared" si="1"/>
        <v>20.520000000000003</v>
      </c>
      <c r="L61" s="640">
        <f t="shared" si="6"/>
        <v>21839.46</v>
      </c>
      <c r="M61" s="639">
        <v>4498.6463999999996</v>
      </c>
      <c r="N61" s="639">
        <f t="shared" si="7"/>
        <v>13032</v>
      </c>
      <c r="O61" s="639">
        <f t="shared" si="8"/>
        <v>22284.720000000005</v>
      </c>
      <c r="P61" s="639">
        <f t="shared" si="9"/>
        <v>35316.720000000001</v>
      </c>
      <c r="Q61" s="639"/>
      <c r="R61" s="639">
        <f t="shared" si="2"/>
        <v>39815.366399999999</v>
      </c>
      <c r="S61" s="1191"/>
      <c r="T61" s="639">
        <f t="shared" si="10"/>
        <v>36831.976318223868</v>
      </c>
      <c r="U61" s="639">
        <f t="shared" si="3"/>
        <v>0</v>
      </c>
      <c r="V61" s="641">
        <f>IF(L61=0,0,(HLOOKUP(F61,'2012-2013 CE W T&amp;D &amp; ConsCredit'!$C$6:$P$36,D61+1,FALSE)))</f>
        <v>2.3210955900247425</v>
      </c>
      <c r="W61" s="641">
        <f t="shared" si="16"/>
        <v>50691.474294521759</v>
      </c>
      <c r="X61" s="642">
        <f t="shared" si="11"/>
        <v>1.3762898264419343</v>
      </c>
      <c r="Z61" s="1371">
        <f t="shared" si="4"/>
        <v>17530.646399999998</v>
      </c>
      <c r="AA61" s="1371">
        <f t="shared" si="5"/>
        <v>16217.064199814984</v>
      </c>
      <c r="AB61" s="1371">
        <f>IF(L61=0,0,(HLOOKUP(F61,'2012-2013 CE W T&amp;D No ConsCredi'!$C$6:$P$36,D61+1,FALSE)))</f>
        <v>2.1100869000224938</v>
      </c>
      <c r="AC61" s="1371">
        <f t="shared" si="17"/>
        <v>46083.15844956525</v>
      </c>
      <c r="AD61" s="642">
        <f t="shared" si="12"/>
        <v>2.841646174779958</v>
      </c>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D61" s="1332"/>
      <c r="BE61" s="1332"/>
      <c r="BF61" s="1332"/>
      <c r="BG61" s="1332"/>
      <c r="BH61" s="1332"/>
      <c r="BI61" s="1332"/>
      <c r="BJ61" s="1332"/>
      <c r="BK61" s="1332"/>
      <c r="BL61" s="1332"/>
      <c r="BM61" s="1332"/>
      <c r="BN61" s="1332"/>
      <c r="BO61" s="1332"/>
      <c r="BP61" s="1332"/>
      <c r="BQ61" s="1332"/>
      <c r="BR61" s="1332"/>
      <c r="BS61" s="1332"/>
      <c r="BT61" s="1332"/>
      <c r="BU61" s="1332"/>
      <c r="BV61" s="1332"/>
      <c r="BW61" s="1332"/>
      <c r="BX61" s="1332"/>
      <c r="BY61" s="1332"/>
      <c r="BZ61" s="1332"/>
      <c r="CA61" s="1332"/>
      <c r="CB61" s="1332"/>
      <c r="CC61" s="1332"/>
      <c r="CD61" s="1332"/>
      <c r="CE61" s="1332"/>
      <c r="CF61" s="1332"/>
      <c r="CG61" s="1332"/>
      <c r="CH61" s="1332"/>
      <c r="CI61" s="1332"/>
      <c r="CJ61" s="1332"/>
      <c r="CK61" s="1332"/>
      <c r="CL61" s="1332"/>
      <c r="CM61" s="1332"/>
      <c r="CN61" s="1332"/>
      <c r="CO61" s="1332"/>
      <c r="CP61" s="1332"/>
      <c r="CQ61" s="1332"/>
      <c r="CR61" s="1332"/>
      <c r="CS61" s="1332"/>
      <c r="CT61" s="1332"/>
      <c r="CU61" s="1332"/>
      <c r="CV61" s="1332"/>
      <c r="CW61" s="1332"/>
      <c r="CX61" s="1332"/>
      <c r="CY61" s="1332"/>
      <c r="CZ61" s="1332"/>
      <c r="DA61" s="1332"/>
      <c r="DB61" s="1332"/>
      <c r="DC61" s="1332"/>
      <c r="DD61" s="1332"/>
      <c r="DE61" s="1332"/>
      <c r="DF61" s="1332"/>
      <c r="DG61" s="1332"/>
      <c r="DH61" s="1332"/>
      <c r="DI61" s="1332"/>
      <c r="DJ61" s="1332"/>
      <c r="DK61" s="1332"/>
      <c r="DL61" s="1332"/>
      <c r="DM61" s="1332"/>
      <c r="DN61" s="1332"/>
      <c r="DO61" s="1332"/>
      <c r="DP61" s="1332"/>
      <c r="DQ61" s="1332"/>
      <c r="DR61" s="1332"/>
      <c r="DS61" s="1332"/>
      <c r="DT61" s="1332"/>
      <c r="DU61" s="1332"/>
      <c r="DV61" s="1332"/>
      <c r="DW61" s="1332"/>
      <c r="DX61" s="1332"/>
      <c r="DY61" s="1332"/>
      <c r="DZ61" s="1332"/>
      <c r="EA61" s="1332"/>
      <c r="EB61" s="1332"/>
      <c r="EC61" s="1332"/>
      <c r="ED61" s="1332"/>
      <c r="EE61" s="1332"/>
      <c r="EF61" s="1332"/>
      <c r="EG61" s="1332"/>
      <c r="EH61" s="1332"/>
      <c r="EI61" s="1332"/>
      <c r="EJ61" s="1332"/>
      <c r="EK61" s="1332"/>
      <c r="EL61" s="1332"/>
      <c r="EM61" s="1332"/>
      <c r="EN61" s="1332"/>
      <c r="EO61" s="1332"/>
      <c r="EP61" s="1332"/>
      <c r="EQ61" s="1332"/>
      <c r="ER61" s="1332"/>
      <c r="ES61" s="1332"/>
      <c r="ET61" s="1332"/>
      <c r="EU61" s="1332"/>
      <c r="EV61" s="1332"/>
      <c r="EW61" s="1332"/>
      <c r="EX61" s="1332"/>
      <c r="EY61" s="1332"/>
      <c r="EZ61" s="1332"/>
      <c r="FA61" s="1332"/>
      <c r="FB61" s="1332"/>
      <c r="FC61" s="1332"/>
      <c r="FD61" s="1332"/>
      <c r="FE61" s="1332"/>
      <c r="FF61" s="1332"/>
      <c r="FG61" s="1332"/>
      <c r="FH61" s="1332"/>
      <c r="FI61" s="1332"/>
      <c r="FJ61" s="1332"/>
      <c r="FK61" s="1332"/>
      <c r="FL61" s="1332"/>
      <c r="FM61" s="1332"/>
      <c r="FN61" s="1332"/>
      <c r="FO61" s="1332"/>
      <c r="FP61" s="1332"/>
      <c r="FQ61" s="1332"/>
      <c r="FR61" s="1332"/>
      <c r="FS61" s="1332"/>
      <c r="FT61" s="1332"/>
      <c r="FU61" s="1332"/>
      <c r="FV61" s="1332"/>
      <c r="FW61" s="1332"/>
      <c r="FX61" s="1332"/>
      <c r="FY61" s="1332"/>
      <c r="FZ61" s="1332"/>
      <c r="GA61" s="1332"/>
      <c r="GB61" s="1332"/>
      <c r="GC61" s="1332"/>
      <c r="GD61" s="1332"/>
      <c r="GE61" s="1332"/>
      <c r="GF61" s="1332"/>
      <c r="GG61" s="1332"/>
      <c r="GH61" s="1332"/>
      <c r="GI61" s="1332"/>
      <c r="GJ61" s="1332"/>
      <c r="GK61" s="1332"/>
      <c r="GL61" s="1332"/>
      <c r="GM61" s="1332"/>
      <c r="GN61" s="1332"/>
      <c r="GO61" s="1332"/>
      <c r="GP61" s="1332"/>
      <c r="GQ61" s="1332"/>
      <c r="GR61" s="1332"/>
      <c r="GS61" s="1332"/>
      <c r="GT61" s="1332"/>
      <c r="GU61" s="1332"/>
      <c r="GV61" s="1332"/>
      <c r="GW61" s="1332"/>
      <c r="GX61" s="1332"/>
      <c r="GY61" s="1332"/>
      <c r="GZ61" s="1332"/>
      <c r="HA61" s="1332"/>
      <c r="HB61" s="1332"/>
      <c r="HC61" s="1332"/>
      <c r="HD61" s="1332"/>
      <c r="HE61" s="1332"/>
      <c r="HF61" s="1332"/>
      <c r="HG61" s="1332"/>
      <c r="HH61" s="1332"/>
      <c r="HI61" s="1332"/>
      <c r="HJ61" s="1332"/>
      <c r="HK61" s="1332"/>
      <c r="HL61" s="1332"/>
      <c r="HM61" s="1332"/>
      <c r="HN61" s="1332"/>
      <c r="HO61" s="1332"/>
      <c r="HP61" s="1332"/>
      <c r="HQ61" s="1332"/>
      <c r="HR61" s="1332"/>
      <c r="HS61" s="1332"/>
      <c r="HT61" s="1332"/>
      <c r="HU61" s="1332"/>
      <c r="HV61" s="1332"/>
      <c r="HW61" s="1332"/>
      <c r="HX61" s="1332"/>
      <c r="HY61" s="1332"/>
      <c r="HZ61" s="1332"/>
      <c r="IA61" s="1332"/>
      <c r="IB61" s="1332"/>
      <c r="IC61" s="1332"/>
      <c r="ID61" s="1332"/>
      <c r="IE61" s="1332"/>
      <c r="IF61" s="1332"/>
      <c r="IG61" s="1332"/>
      <c r="IH61" s="1332"/>
      <c r="II61" s="1332"/>
      <c r="IJ61" s="1332"/>
      <c r="IK61" s="1332"/>
      <c r="IL61" s="1332"/>
      <c r="IM61" s="1332"/>
      <c r="IN61" s="1332"/>
      <c r="IO61" s="1332"/>
      <c r="IP61" s="1332"/>
      <c r="IQ61" s="1332"/>
      <c r="IR61" s="1332"/>
      <c r="IS61" s="1332"/>
      <c r="IT61" s="1332"/>
      <c r="IU61" s="1332"/>
      <c r="IV61" s="1332"/>
      <c r="IW61" s="1332"/>
      <c r="IX61" s="1332"/>
      <c r="IY61" s="1332"/>
      <c r="IZ61" s="1332"/>
      <c r="JA61" s="1332"/>
      <c r="JB61" s="1332"/>
      <c r="JC61" s="1332"/>
      <c r="JD61" s="1332"/>
      <c r="JE61" s="1332"/>
      <c r="JF61" s="1332"/>
      <c r="JG61" s="1332"/>
      <c r="JH61" s="1332"/>
      <c r="JI61" s="1332"/>
      <c r="JJ61" s="1332"/>
      <c r="JK61" s="1332"/>
      <c r="JL61" s="1332"/>
      <c r="JM61" s="1332"/>
      <c r="JN61" s="1332"/>
      <c r="JO61" s="1332"/>
      <c r="JP61" s="1332"/>
      <c r="JQ61" s="1332"/>
      <c r="JR61" s="1332"/>
      <c r="JS61" s="1332"/>
      <c r="JT61" s="1332"/>
      <c r="JU61" s="1332"/>
      <c r="JV61" s="1332"/>
      <c r="JW61" s="1332"/>
      <c r="JX61" s="1332"/>
      <c r="JY61" s="1332"/>
      <c r="JZ61" s="1332"/>
      <c r="KA61" s="1332"/>
      <c r="KB61" s="1332"/>
      <c r="KC61" s="1332"/>
      <c r="KD61" s="1332"/>
      <c r="KE61" s="1332"/>
      <c r="KF61" s="1332"/>
      <c r="KG61" s="1332"/>
      <c r="KH61" s="1332"/>
      <c r="KI61" s="1332"/>
      <c r="KJ61" s="1332"/>
      <c r="KK61" s="1332"/>
      <c r="KL61" s="1332"/>
      <c r="KM61" s="1332"/>
      <c r="KN61" s="1332"/>
      <c r="KO61" s="1332"/>
      <c r="KP61" s="1332"/>
      <c r="KQ61" s="1332"/>
      <c r="KR61" s="1332"/>
      <c r="KS61" s="1332"/>
      <c r="KT61" s="1332"/>
      <c r="KU61" s="1332"/>
      <c r="KV61" s="1332"/>
      <c r="KW61" s="1332"/>
      <c r="KX61" s="1332"/>
      <c r="KY61" s="1332"/>
      <c r="KZ61" s="1332"/>
      <c r="LA61" s="1332"/>
      <c r="LB61" s="1332"/>
      <c r="LC61" s="1332"/>
      <c r="LD61" s="1332"/>
      <c r="LE61" s="1332"/>
      <c r="LF61" s="1332"/>
      <c r="LG61" s="1332"/>
      <c r="LH61" s="1332"/>
      <c r="LI61" s="1332"/>
      <c r="LJ61" s="1332"/>
      <c r="LK61" s="1332"/>
      <c r="LL61" s="1332"/>
      <c r="LM61" s="1332"/>
      <c r="LN61" s="1332"/>
      <c r="LO61" s="1332"/>
      <c r="LP61" s="1332"/>
      <c r="LQ61" s="1332"/>
      <c r="LR61" s="1332"/>
      <c r="LS61" s="1332"/>
      <c r="LT61" s="1332"/>
      <c r="LU61" s="1332"/>
      <c r="LV61" s="1332"/>
      <c r="LW61" s="1332"/>
      <c r="LX61" s="1332"/>
      <c r="LY61" s="1332"/>
      <c r="LZ61" s="1332"/>
      <c r="MA61" s="1332"/>
      <c r="MB61" s="1332"/>
      <c r="MC61" s="1332"/>
      <c r="MD61" s="1332"/>
      <c r="ME61" s="1332"/>
      <c r="MF61" s="1332"/>
      <c r="MG61" s="1332"/>
      <c r="MH61" s="1332"/>
      <c r="MI61" s="1332"/>
      <c r="MJ61" s="1332"/>
      <c r="MK61" s="1332"/>
      <c r="ML61" s="1332"/>
      <c r="MM61" s="1332"/>
      <c r="MN61" s="1332"/>
      <c r="MO61" s="1332"/>
      <c r="MP61" s="1332"/>
      <c r="MQ61" s="1332"/>
      <c r="MR61" s="1332"/>
      <c r="MS61" s="1332"/>
      <c r="MT61" s="1332"/>
      <c r="MU61" s="1332"/>
      <c r="MV61" s="1332"/>
      <c r="MW61" s="1332"/>
      <c r="MX61" s="1332"/>
      <c r="MY61" s="1332"/>
      <c r="MZ61" s="1332"/>
      <c r="NA61" s="1332"/>
      <c r="NB61" s="1332"/>
      <c r="NC61" s="1332"/>
      <c r="ND61" s="1332"/>
      <c r="NE61" s="1332"/>
      <c r="NF61" s="1332"/>
      <c r="NG61" s="1332"/>
      <c r="NH61" s="1332"/>
      <c r="NI61" s="1332"/>
      <c r="NJ61" s="1332"/>
      <c r="NK61" s="1332"/>
      <c r="NL61" s="1332"/>
      <c r="NM61" s="1332"/>
      <c r="NN61" s="1332"/>
      <c r="NO61" s="1332"/>
      <c r="NP61" s="1332"/>
      <c r="NQ61" s="1332"/>
      <c r="NR61" s="1332"/>
      <c r="NS61" s="1332"/>
      <c r="NT61" s="1332"/>
      <c r="NU61" s="1332"/>
      <c r="NV61" s="1332"/>
      <c r="NW61" s="1332"/>
      <c r="NX61" s="1332"/>
      <c r="NY61" s="1332"/>
      <c r="NZ61" s="1332"/>
      <c r="OA61" s="1332"/>
      <c r="OB61" s="1332"/>
      <c r="OC61" s="1332"/>
      <c r="OD61" s="1332"/>
      <c r="OE61" s="1332"/>
      <c r="OF61" s="1332"/>
      <c r="OG61" s="1332"/>
      <c r="OH61" s="1332"/>
      <c r="OI61" s="1332"/>
      <c r="OJ61" s="1332"/>
      <c r="OK61" s="1332"/>
      <c r="OL61" s="1332"/>
      <c r="OM61" s="1332"/>
      <c r="ON61" s="1332"/>
      <c r="OO61" s="1332"/>
      <c r="OP61" s="1332"/>
      <c r="OQ61" s="1332"/>
      <c r="OR61" s="1332"/>
      <c r="OS61" s="1332"/>
      <c r="OT61" s="1332"/>
      <c r="OU61" s="1332"/>
      <c r="OV61" s="1332"/>
      <c r="OW61" s="1332"/>
      <c r="OX61" s="1332"/>
      <c r="OY61" s="1332"/>
      <c r="OZ61" s="1332"/>
      <c r="PA61" s="1332"/>
      <c r="PB61" s="1332"/>
      <c r="PC61" s="1332"/>
      <c r="PD61" s="1332"/>
      <c r="PE61" s="1332"/>
      <c r="PF61" s="1332"/>
      <c r="PG61" s="1332"/>
      <c r="PH61" s="1332"/>
      <c r="PI61" s="1332"/>
      <c r="PJ61" s="1332"/>
      <c r="PK61" s="1332"/>
      <c r="PL61" s="1332"/>
      <c r="PM61" s="1332"/>
      <c r="PN61" s="1332"/>
      <c r="PO61" s="1332"/>
      <c r="PP61" s="1332"/>
      <c r="PQ61" s="1332"/>
      <c r="PR61" s="1332"/>
      <c r="PS61" s="1332"/>
      <c r="PT61" s="1332"/>
      <c r="PU61" s="1332"/>
      <c r="PV61" s="1332"/>
      <c r="PW61" s="1332"/>
      <c r="PX61" s="1332"/>
      <c r="PY61" s="1332"/>
      <c r="PZ61" s="1332"/>
      <c r="QA61" s="1332"/>
      <c r="QB61" s="1332"/>
      <c r="QC61" s="1332"/>
      <c r="QD61" s="1332"/>
      <c r="QE61" s="1332"/>
      <c r="QF61" s="1332"/>
      <c r="QG61" s="1332"/>
      <c r="QH61" s="1332"/>
      <c r="QI61" s="1332"/>
      <c r="QJ61" s="1332"/>
      <c r="QK61" s="1332"/>
      <c r="QL61" s="1332"/>
      <c r="QM61" s="1332"/>
      <c r="QN61" s="1332"/>
      <c r="QO61" s="1332"/>
      <c r="QP61" s="1332"/>
      <c r="QQ61" s="1332"/>
      <c r="QR61" s="1332"/>
      <c r="QS61" s="1332"/>
      <c r="QT61" s="1332"/>
      <c r="QU61" s="1332"/>
      <c r="QV61" s="1332"/>
      <c r="QW61" s="1332"/>
      <c r="QX61" s="1332"/>
      <c r="QY61" s="1332"/>
      <c r="QZ61" s="1332"/>
      <c r="RA61" s="1332"/>
      <c r="RB61" s="1332"/>
      <c r="RC61" s="1332"/>
      <c r="RD61" s="1332"/>
      <c r="RE61" s="1332"/>
      <c r="RF61" s="1332"/>
      <c r="RG61" s="1332"/>
      <c r="RH61" s="1332"/>
      <c r="RI61" s="1332"/>
      <c r="RJ61" s="1332"/>
      <c r="RK61" s="1332"/>
      <c r="RL61" s="1332"/>
      <c r="RM61" s="1332"/>
      <c r="RN61" s="1332"/>
      <c r="RO61" s="1332"/>
      <c r="RP61" s="1332"/>
      <c r="RQ61" s="1332"/>
      <c r="RR61" s="1332"/>
      <c r="RS61" s="1332"/>
      <c r="RT61" s="1332"/>
      <c r="RU61" s="1332"/>
      <c r="RV61" s="1332"/>
      <c r="RW61" s="1332"/>
      <c r="RX61" s="1332"/>
      <c r="RY61" s="1332"/>
      <c r="RZ61" s="1332"/>
      <c r="SA61" s="1332"/>
      <c r="SB61" s="1332"/>
      <c r="SC61" s="1332"/>
      <c r="SD61" s="1332"/>
      <c r="SE61" s="1332"/>
      <c r="SF61" s="1332"/>
      <c r="SG61" s="1332"/>
      <c r="SH61" s="1332"/>
      <c r="SI61" s="1332"/>
      <c r="SJ61" s="1332"/>
      <c r="SK61" s="1332"/>
      <c r="SL61" s="1332"/>
      <c r="SM61" s="1332"/>
      <c r="SN61" s="1332"/>
      <c r="SO61" s="1332"/>
      <c r="SP61" s="1332"/>
      <c r="SQ61" s="1332"/>
      <c r="SR61" s="1332"/>
      <c r="SS61" s="1332"/>
      <c r="ST61" s="1332"/>
      <c r="SU61" s="1332"/>
      <c r="SV61" s="1332"/>
      <c r="SW61" s="1332"/>
      <c r="SX61" s="1332"/>
      <c r="SY61" s="1332"/>
      <c r="SZ61" s="1332"/>
      <c r="TA61" s="1332"/>
      <c r="TB61" s="1332"/>
      <c r="TC61" s="1332"/>
      <c r="TD61" s="1332"/>
      <c r="TE61" s="1332"/>
      <c r="TF61" s="1332"/>
      <c r="TG61" s="1332"/>
      <c r="TH61" s="1332"/>
      <c r="TI61" s="1332"/>
      <c r="TJ61" s="1332"/>
      <c r="TK61" s="1332"/>
      <c r="TL61" s="1332"/>
      <c r="TM61" s="1332"/>
      <c r="TN61" s="1332"/>
      <c r="TO61" s="1332"/>
      <c r="TP61" s="1332"/>
      <c r="TQ61" s="1332"/>
      <c r="TR61" s="1332"/>
      <c r="TS61" s="1332"/>
      <c r="TT61" s="1332"/>
      <c r="TU61" s="1332"/>
      <c r="TV61" s="1332"/>
      <c r="TW61" s="1332"/>
      <c r="TX61" s="1332"/>
      <c r="TY61" s="1332"/>
      <c r="TZ61" s="1332"/>
      <c r="UA61" s="1332"/>
      <c r="UB61" s="1332"/>
      <c r="UC61" s="1332"/>
      <c r="UD61" s="1332"/>
      <c r="UE61" s="1332"/>
      <c r="UF61" s="1332"/>
      <c r="UG61" s="1332"/>
      <c r="UH61" s="1332"/>
      <c r="UI61" s="1332"/>
      <c r="UJ61" s="1332"/>
      <c r="UK61" s="1332"/>
      <c r="UL61" s="1332"/>
      <c r="UM61" s="1332"/>
      <c r="UN61" s="1332"/>
      <c r="UO61" s="1332"/>
      <c r="UP61" s="1332"/>
      <c r="UQ61" s="1332"/>
      <c r="UR61" s="1332"/>
      <c r="US61" s="1332"/>
      <c r="UT61" s="1332"/>
      <c r="UU61" s="1332"/>
      <c r="UV61" s="1332"/>
      <c r="UW61" s="1332"/>
      <c r="UX61" s="1332"/>
      <c r="UY61" s="1332"/>
      <c r="UZ61" s="1332"/>
      <c r="VA61" s="1332"/>
      <c r="VB61" s="1332"/>
      <c r="VC61" s="1332"/>
      <c r="VD61" s="1332"/>
      <c r="VE61" s="1332"/>
      <c r="VF61" s="1332"/>
      <c r="VG61" s="1332"/>
      <c r="VH61" s="1332"/>
      <c r="VI61" s="1332"/>
      <c r="VJ61" s="1332"/>
      <c r="VK61" s="1332"/>
      <c r="VL61" s="1332"/>
      <c r="VM61" s="1332"/>
      <c r="VN61" s="1332"/>
      <c r="VO61" s="1332"/>
      <c r="VP61" s="1332"/>
      <c r="VQ61" s="1332"/>
      <c r="VR61" s="1332"/>
      <c r="VS61" s="1332"/>
      <c r="VT61" s="1332"/>
      <c r="VU61" s="1332"/>
      <c r="VV61" s="1332"/>
      <c r="VW61" s="1332"/>
      <c r="VX61" s="1332"/>
      <c r="VY61" s="1332"/>
      <c r="VZ61" s="1332"/>
      <c r="WA61" s="1332"/>
      <c r="WB61" s="1332"/>
      <c r="WC61" s="1332"/>
      <c r="WD61" s="1332"/>
      <c r="WE61" s="1332"/>
      <c r="WF61" s="1332"/>
      <c r="WG61" s="1332"/>
      <c r="WH61" s="1332"/>
      <c r="WI61" s="1332"/>
      <c r="WJ61" s="1332"/>
      <c r="WK61" s="1332"/>
      <c r="WL61" s="1332"/>
      <c r="WM61" s="1332"/>
      <c r="WN61" s="1332"/>
      <c r="WO61" s="1332"/>
      <c r="WP61" s="1332"/>
      <c r="WQ61" s="1332"/>
      <c r="WR61" s="1332"/>
      <c r="WS61" s="1332"/>
      <c r="WT61" s="1332"/>
      <c r="WU61" s="1332"/>
      <c r="WV61" s="1332"/>
      <c r="WW61" s="1332"/>
      <c r="WX61" s="1332"/>
      <c r="WY61" s="1332"/>
      <c r="WZ61" s="1332"/>
      <c r="XA61" s="1332"/>
      <c r="XB61" s="1332"/>
      <c r="XC61" s="1332"/>
      <c r="XD61" s="1332"/>
      <c r="XE61" s="1332"/>
      <c r="XF61" s="1332"/>
      <c r="XG61" s="1332"/>
      <c r="XH61" s="1332"/>
      <c r="XI61" s="1332"/>
      <c r="XJ61" s="1332"/>
      <c r="XK61" s="1332"/>
      <c r="XL61" s="1332"/>
      <c r="XM61" s="1332"/>
      <c r="XN61" s="1332"/>
      <c r="XO61" s="1332"/>
      <c r="XP61" s="1332"/>
      <c r="XQ61" s="1332"/>
      <c r="XR61" s="1332"/>
      <c r="XS61" s="1332"/>
      <c r="XT61" s="1332"/>
      <c r="XU61" s="1332"/>
      <c r="XV61" s="1332"/>
      <c r="XW61" s="1332"/>
      <c r="XX61" s="1332"/>
      <c r="XY61" s="1332"/>
      <c r="XZ61" s="1332"/>
      <c r="YA61" s="1332"/>
      <c r="YB61" s="1332"/>
      <c r="YC61" s="1332"/>
      <c r="YD61" s="1332"/>
      <c r="YE61" s="1332"/>
      <c r="YF61" s="1332"/>
      <c r="YG61" s="1332"/>
      <c r="YH61" s="1332"/>
      <c r="YI61" s="1332"/>
      <c r="YJ61" s="1332"/>
      <c r="YK61" s="1332"/>
      <c r="YL61" s="1332"/>
      <c r="YM61" s="1332"/>
      <c r="YN61" s="1332"/>
      <c r="YO61" s="1332"/>
      <c r="YP61" s="1332"/>
      <c r="YQ61" s="1332"/>
      <c r="YR61" s="1332"/>
      <c r="YS61" s="1332"/>
      <c r="YT61" s="1332"/>
      <c r="YU61" s="1332"/>
      <c r="YV61" s="1332"/>
      <c r="YW61" s="1332"/>
      <c r="YX61" s="1332"/>
      <c r="YY61" s="1332"/>
      <c r="YZ61" s="1332"/>
      <c r="ZA61" s="1332"/>
      <c r="ZB61" s="1332"/>
      <c r="ZC61" s="1332"/>
      <c r="ZD61" s="1332"/>
      <c r="ZE61" s="1332"/>
      <c r="ZF61" s="1332"/>
      <c r="ZG61" s="1332"/>
      <c r="ZH61" s="1332"/>
      <c r="ZI61" s="1332"/>
      <c r="ZJ61" s="1332"/>
      <c r="ZK61" s="1332"/>
      <c r="ZL61" s="1332"/>
      <c r="ZM61" s="1332"/>
      <c r="ZN61" s="1332"/>
      <c r="ZO61" s="1332"/>
      <c r="ZP61" s="1332"/>
      <c r="ZQ61" s="1332"/>
      <c r="ZR61" s="1332"/>
      <c r="ZS61" s="1332"/>
      <c r="ZT61" s="1332"/>
      <c r="ZU61" s="1332"/>
      <c r="ZV61" s="1332"/>
      <c r="ZW61" s="1332"/>
      <c r="ZX61" s="1332"/>
      <c r="ZY61" s="645"/>
    </row>
    <row r="62" spans="1:701" s="643" customFormat="1">
      <c r="A62" s="645"/>
      <c r="B62" s="635" t="s">
        <v>56</v>
      </c>
      <c r="C62" s="1186" t="s">
        <v>444</v>
      </c>
      <c r="D62" s="1187">
        <v>30</v>
      </c>
      <c r="E62" s="604">
        <f t="shared" si="15"/>
        <v>0.52047842856673343</v>
      </c>
      <c r="F62" s="1181" t="s">
        <v>0</v>
      </c>
      <c r="G62" s="1188">
        <v>1000</v>
      </c>
      <c r="H62" s="1193">
        <v>20.84</v>
      </c>
      <c r="I62" s="1189">
        <v>13</v>
      </c>
      <c r="J62" s="1190">
        <v>32.520000000000003</v>
      </c>
      <c r="K62" s="1176">
        <f t="shared" si="1"/>
        <v>19.520000000000003</v>
      </c>
      <c r="L62" s="640">
        <f t="shared" si="6"/>
        <v>20840</v>
      </c>
      <c r="M62" s="639">
        <v>4487.6000000000004</v>
      </c>
      <c r="N62" s="639">
        <f t="shared" si="7"/>
        <v>13000</v>
      </c>
      <c r="O62" s="639">
        <f t="shared" si="8"/>
        <v>19520.000000000004</v>
      </c>
      <c r="P62" s="639">
        <f t="shared" si="9"/>
        <v>32520.000000000004</v>
      </c>
      <c r="Q62" s="639"/>
      <c r="R62" s="639">
        <f t="shared" si="2"/>
        <v>37007.600000000006</v>
      </c>
      <c r="S62" s="1191"/>
      <c r="T62" s="639">
        <f t="shared" si="10"/>
        <v>34234.597594819621</v>
      </c>
      <c r="U62" s="639">
        <f t="shared" si="3"/>
        <v>0</v>
      </c>
      <c r="V62" s="641">
        <f>IF(L62=0,0,(HLOOKUP(F62,'2012-2013 CE W T&amp;D &amp; ConsCredit'!$C$6:$P$36,D62+1,FALSE)))</f>
        <v>2.57679265504916</v>
      </c>
      <c r="W62" s="641">
        <f t="shared" si="16"/>
        <v>53700.358931224495</v>
      </c>
      <c r="X62" s="642">
        <f t="shared" si="11"/>
        <v>1.568599098689287</v>
      </c>
      <c r="Z62" s="1371">
        <f t="shared" si="4"/>
        <v>17487.599999999999</v>
      </c>
      <c r="AA62" s="1371">
        <f t="shared" si="5"/>
        <v>16177.243293246993</v>
      </c>
      <c r="AB62" s="1371">
        <f>IF(L62=0,0,(HLOOKUP(F62,'2012-2013 CE W T&amp;D No ConsCredi'!$C$6:$P$36,D62+1,FALSE)))</f>
        <v>2.3425387773174182</v>
      </c>
      <c r="AC62" s="1371">
        <f t="shared" si="17"/>
        <v>48818.508119294995</v>
      </c>
      <c r="AD62" s="642">
        <f t="shared" si="12"/>
        <v>3.0177272625722162</v>
      </c>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D62" s="1332"/>
      <c r="BE62" s="1332"/>
      <c r="BF62" s="1332"/>
      <c r="BG62" s="1332"/>
      <c r="BH62" s="1332"/>
      <c r="BI62" s="1332"/>
      <c r="BJ62" s="1332"/>
      <c r="BK62" s="1332"/>
      <c r="BL62" s="1332"/>
      <c r="BM62" s="1332"/>
      <c r="BN62" s="1332"/>
      <c r="BO62" s="1332"/>
      <c r="BP62" s="1332"/>
      <c r="BQ62" s="1332"/>
      <c r="BR62" s="1332"/>
      <c r="BS62" s="1332"/>
      <c r="BT62" s="1332"/>
      <c r="BU62" s="1332"/>
      <c r="BV62" s="1332"/>
      <c r="BW62" s="1332"/>
      <c r="BX62" s="1332"/>
      <c r="BY62" s="1332"/>
      <c r="BZ62" s="1332"/>
      <c r="CA62" s="1332"/>
      <c r="CB62" s="1332"/>
      <c r="CC62" s="1332"/>
      <c r="CD62" s="1332"/>
      <c r="CE62" s="1332"/>
      <c r="CF62" s="1332"/>
      <c r="CG62" s="1332"/>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32"/>
      <c r="DH62" s="1332"/>
      <c r="DI62" s="1332"/>
      <c r="DJ62" s="1332"/>
      <c r="DK62" s="1332"/>
      <c r="DL62" s="1332"/>
      <c r="DM62" s="1332"/>
      <c r="DN62" s="1332"/>
      <c r="DO62" s="1332"/>
      <c r="DP62" s="1332"/>
      <c r="DQ62" s="1332"/>
      <c r="DR62" s="1332"/>
      <c r="DS62" s="1332"/>
      <c r="DT62" s="1332"/>
      <c r="DU62" s="1332"/>
      <c r="DV62" s="1332"/>
      <c r="DW62" s="1332"/>
      <c r="DX62" s="1332"/>
      <c r="DY62" s="1332"/>
      <c r="DZ62" s="1332"/>
      <c r="EA62" s="1332"/>
      <c r="EB62" s="1332"/>
      <c r="EC62" s="1332"/>
      <c r="ED62" s="1332"/>
      <c r="EE62" s="1332"/>
      <c r="EF62" s="1332"/>
      <c r="EG62" s="1332"/>
      <c r="EH62" s="1332"/>
      <c r="EI62" s="1332"/>
      <c r="EJ62" s="1332"/>
      <c r="EK62" s="1332"/>
      <c r="EL62" s="1332"/>
      <c r="EM62" s="1332"/>
      <c r="EN62" s="1332"/>
      <c r="EO62" s="1332"/>
      <c r="EP62" s="1332"/>
      <c r="EQ62" s="1332"/>
      <c r="ER62" s="1332"/>
      <c r="ES62" s="1332"/>
      <c r="ET62" s="1332"/>
      <c r="EU62" s="1332"/>
      <c r="EV62" s="1332"/>
      <c r="EW62" s="1332"/>
      <c r="EX62" s="1332"/>
      <c r="EY62" s="1332"/>
      <c r="EZ62" s="1332"/>
      <c r="FA62" s="1332"/>
      <c r="FB62" s="1332"/>
      <c r="FC62" s="1332"/>
      <c r="FD62" s="1332"/>
      <c r="FE62" s="1332"/>
      <c r="FF62" s="1332"/>
      <c r="FG62" s="1332"/>
      <c r="FH62" s="1332"/>
      <c r="FI62" s="1332"/>
      <c r="FJ62" s="1332"/>
      <c r="FK62" s="1332"/>
      <c r="FL62" s="1332"/>
      <c r="FM62" s="1332"/>
      <c r="FN62" s="1332"/>
      <c r="FO62" s="1332"/>
      <c r="FP62" s="1332"/>
      <c r="FQ62" s="1332"/>
      <c r="FR62" s="1332"/>
      <c r="FS62" s="1332"/>
      <c r="FT62" s="1332"/>
      <c r="FU62" s="1332"/>
      <c r="FV62" s="1332"/>
      <c r="FW62" s="1332"/>
      <c r="FX62" s="1332"/>
      <c r="FY62" s="1332"/>
      <c r="FZ62" s="1332"/>
      <c r="GA62" s="1332"/>
      <c r="GB62" s="1332"/>
      <c r="GC62" s="1332"/>
      <c r="GD62" s="1332"/>
      <c r="GE62" s="1332"/>
      <c r="GF62" s="1332"/>
      <c r="GG62" s="1332"/>
      <c r="GH62" s="1332"/>
      <c r="GI62" s="1332"/>
      <c r="GJ62" s="1332"/>
      <c r="GK62" s="1332"/>
      <c r="GL62" s="1332"/>
      <c r="GM62" s="1332"/>
      <c r="GN62" s="1332"/>
      <c r="GO62" s="1332"/>
      <c r="GP62" s="1332"/>
      <c r="GQ62" s="1332"/>
      <c r="GR62" s="1332"/>
      <c r="GS62" s="1332"/>
      <c r="GT62" s="1332"/>
      <c r="GU62" s="1332"/>
      <c r="GV62" s="1332"/>
      <c r="GW62" s="1332"/>
      <c r="GX62" s="1332"/>
      <c r="GY62" s="1332"/>
      <c r="GZ62" s="1332"/>
      <c r="HA62" s="1332"/>
      <c r="HB62" s="1332"/>
      <c r="HC62" s="1332"/>
      <c r="HD62" s="1332"/>
      <c r="HE62" s="1332"/>
      <c r="HF62" s="1332"/>
      <c r="HG62" s="1332"/>
      <c r="HH62" s="1332"/>
      <c r="HI62" s="1332"/>
      <c r="HJ62" s="1332"/>
      <c r="HK62" s="1332"/>
      <c r="HL62" s="1332"/>
      <c r="HM62" s="1332"/>
      <c r="HN62" s="1332"/>
      <c r="HO62" s="1332"/>
      <c r="HP62" s="1332"/>
      <c r="HQ62" s="1332"/>
      <c r="HR62" s="1332"/>
      <c r="HS62" s="1332"/>
      <c r="HT62" s="1332"/>
      <c r="HU62" s="1332"/>
      <c r="HV62" s="1332"/>
      <c r="HW62" s="1332"/>
      <c r="HX62" s="1332"/>
      <c r="HY62" s="1332"/>
      <c r="HZ62" s="1332"/>
      <c r="IA62" s="1332"/>
      <c r="IB62" s="1332"/>
      <c r="IC62" s="1332"/>
      <c r="ID62" s="1332"/>
      <c r="IE62" s="1332"/>
      <c r="IF62" s="1332"/>
      <c r="IG62" s="1332"/>
      <c r="IH62" s="1332"/>
      <c r="II62" s="1332"/>
      <c r="IJ62" s="1332"/>
      <c r="IK62" s="1332"/>
      <c r="IL62" s="1332"/>
      <c r="IM62" s="1332"/>
      <c r="IN62" s="1332"/>
      <c r="IO62" s="1332"/>
      <c r="IP62" s="1332"/>
      <c r="IQ62" s="1332"/>
      <c r="IR62" s="1332"/>
      <c r="IS62" s="1332"/>
      <c r="IT62" s="1332"/>
      <c r="IU62" s="1332"/>
      <c r="IV62" s="1332"/>
      <c r="IW62" s="1332"/>
      <c r="IX62" s="1332"/>
      <c r="IY62" s="1332"/>
      <c r="IZ62" s="1332"/>
      <c r="JA62" s="1332"/>
      <c r="JB62" s="1332"/>
      <c r="JC62" s="1332"/>
      <c r="JD62" s="1332"/>
      <c r="JE62" s="1332"/>
      <c r="JF62" s="1332"/>
      <c r="JG62" s="1332"/>
      <c r="JH62" s="1332"/>
      <c r="JI62" s="1332"/>
      <c r="JJ62" s="1332"/>
      <c r="JK62" s="1332"/>
      <c r="JL62" s="1332"/>
      <c r="JM62" s="1332"/>
      <c r="JN62" s="1332"/>
      <c r="JO62" s="1332"/>
      <c r="JP62" s="1332"/>
      <c r="JQ62" s="1332"/>
      <c r="JR62" s="1332"/>
      <c r="JS62" s="1332"/>
      <c r="JT62" s="1332"/>
      <c r="JU62" s="1332"/>
      <c r="JV62" s="1332"/>
      <c r="JW62" s="1332"/>
      <c r="JX62" s="1332"/>
      <c r="JY62" s="1332"/>
      <c r="JZ62" s="1332"/>
      <c r="KA62" s="1332"/>
      <c r="KB62" s="1332"/>
      <c r="KC62" s="1332"/>
      <c r="KD62" s="1332"/>
      <c r="KE62" s="1332"/>
      <c r="KF62" s="1332"/>
      <c r="KG62" s="1332"/>
      <c r="KH62" s="1332"/>
      <c r="KI62" s="1332"/>
      <c r="KJ62" s="1332"/>
      <c r="KK62" s="1332"/>
      <c r="KL62" s="1332"/>
      <c r="KM62" s="1332"/>
      <c r="KN62" s="1332"/>
      <c r="KO62" s="1332"/>
      <c r="KP62" s="1332"/>
      <c r="KQ62" s="1332"/>
      <c r="KR62" s="1332"/>
      <c r="KS62" s="1332"/>
      <c r="KT62" s="1332"/>
      <c r="KU62" s="1332"/>
      <c r="KV62" s="1332"/>
      <c r="KW62" s="1332"/>
      <c r="KX62" s="1332"/>
      <c r="KY62" s="1332"/>
      <c r="KZ62" s="1332"/>
      <c r="LA62" s="1332"/>
      <c r="LB62" s="1332"/>
      <c r="LC62" s="1332"/>
      <c r="LD62" s="1332"/>
      <c r="LE62" s="1332"/>
      <c r="LF62" s="1332"/>
      <c r="LG62" s="1332"/>
      <c r="LH62" s="1332"/>
      <c r="LI62" s="1332"/>
      <c r="LJ62" s="1332"/>
      <c r="LK62" s="1332"/>
      <c r="LL62" s="1332"/>
      <c r="LM62" s="1332"/>
      <c r="LN62" s="1332"/>
      <c r="LO62" s="1332"/>
      <c r="LP62" s="1332"/>
      <c r="LQ62" s="1332"/>
      <c r="LR62" s="1332"/>
      <c r="LS62" s="1332"/>
      <c r="LT62" s="1332"/>
      <c r="LU62" s="1332"/>
      <c r="LV62" s="1332"/>
      <c r="LW62" s="1332"/>
      <c r="LX62" s="1332"/>
      <c r="LY62" s="1332"/>
      <c r="LZ62" s="1332"/>
      <c r="MA62" s="1332"/>
      <c r="MB62" s="1332"/>
      <c r="MC62" s="1332"/>
      <c r="MD62" s="1332"/>
      <c r="ME62" s="1332"/>
      <c r="MF62" s="1332"/>
      <c r="MG62" s="1332"/>
      <c r="MH62" s="1332"/>
      <c r="MI62" s="1332"/>
      <c r="MJ62" s="1332"/>
      <c r="MK62" s="1332"/>
      <c r="ML62" s="1332"/>
      <c r="MM62" s="1332"/>
      <c r="MN62" s="1332"/>
      <c r="MO62" s="1332"/>
      <c r="MP62" s="1332"/>
      <c r="MQ62" s="1332"/>
      <c r="MR62" s="1332"/>
      <c r="MS62" s="1332"/>
      <c r="MT62" s="1332"/>
      <c r="MU62" s="1332"/>
      <c r="MV62" s="1332"/>
      <c r="MW62" s="1332"/>
      <c r="MX62" s="1332"/>
      <c r="MY62" s="1332"/>
      <c r="MZ62" s="1332"/>
      <c r="NA62" s="1332"/>
      <c r="NB62" s="1332"/>
      <c r="NC62" s="1332"/>
      <c r="ND62" s="1332"/>
      <c r="NE62" s="1332"/>
      <c r="NF62" s="1332"/>
      <c r="NG62" s="1332"/>
      <c r="NH62" s="1332"/>
      <c r="NI62" s="1332"/>
      <c r="NJ62" s="1332"/>
      <c r="NK62" s="1332"/>
      <c r="NL62" s="1332"/>
      <c r="NM62" s="1332"/>
      <c r="NN62" s="1332"/>
      <c r="NO62" s="1332"/>
      <c r="NP62" s="1332"/>
      <c r="NQ62" s="1332"/>
      <c r="NR62" s="1332"/>
      <c r="NS62" s="1332"/>
      <c r="NT62" s="1332"/>
      <c r="NU62" s="1332"/>
      <c r="NV62" s="1332"/>
      <c r="NW62" s="1332"/>
      <c r="NX62" s="1332"/>
      <c r="NY62" s="1332"/>
      <c r="NZ62" s="1332"/>
      <c r="OA62" s="1332"/>
      <c r="OB62" s="1332"/>
      <c r="OC62" s="1332"/>
      <c r="OD62" s="1332"/>
      <c r="OE62" s="1332"/>
      <c r="OF62" s="1332"/>
      <c r="OG62" s="1332"/>
      <c r="OH62" s="1332"/>
      <c r="OI62" s="1332"/>
      <c r="OJ62" s="1332"/>
      <c r="OK62" s="1332"/>
      <c r="OL62" s="1332"/>
      <c r="OM62" s="1332"/>
      <c r="ON62" s="1332"/>
      <c r="OO62" s="1332"/>
      <c r="OP62" s="1332"/>
      <c r="OQ62" s="1332"/>
      <c r="OR62" s="1332"/>
      <c r="OS62" s="1332"/>
      <c r="OT62" s="1332"/>
      <c r="OU62" s="1332"/>
      <c r="OV62" s="1332"/>
      <c r="OW62" s="1332"/>
      <c r="OX62" s="1332"/>
      <c r="OY62" s="1332"/>
      <c r="OZ62" s="1332"/>
      <c r="PA62" s="1332"/>
      <c r="PB62" s="1332"/>
      <c r="PC62" s="1332"/>
      <c r="PD62" s="1332"/>
      <c r="PE62" s="1332"/>
      <c r="PF62" s="1332"/>
      <c r="PG62" s="1332"/>
      <c r="PH62" s="1332"/>
      <c r="PI62" s="1332"/>
      <c r="PJ62" s="1332"/>
      <c r="PK62" s="1332"/>
      <c r="PL62" s="1332"/>
      <c r="PM62" s="1332"/>
      <c r="PN62" s="1332"/>
      <c r="PO62" s="1332"/>
      <c r="PP62" s="1332"/>
      <c r="PQ62" s="1332"/>
      <c r="PR62" s="1332"/>
      <c r="PS62" s="1332"/>
      <c r="PT62" s="1332"/>
      <c r="PU62" s="1332"/>
      <c r="PV62" s="1332"/>
      <c r="PW62" s="1332"/>
      <c r="PX62" s="1332"/>
      <c r="PY62" s="1332"/>
      <c r="PZ62" s="1332"/>
      <c r="QA62" s="1332"/>
      <c r="QB62" s="1332"/>
      <c r="QC62" s="1332"/>
      <c r="QD62" s="1332"/>
      <c r="QE62" s="1332"/>
      <c r="QF62" s="1332"/>
      <c r="QG62" s="1332"/>
      <c r="QH62" s="1332"/>
      <c r="QI62" s="1332"/>
      <c r="QJ62" s="1332"/>
      <c r="QK62" s="1332"/>
      <c r="QL62" s="1332"/>
      <c r="QM62" s="1332"/>
      <c r="QN62" s="1332"/>
      <c r="QO62" s="1332"/>
      <c r="QP62" s="1332"/>
      <c r="QQ62" s="1332"/>
      <c r="QR62" s="1332"/>
      <c r="QS62" s="1332"/>
      <c r="QT62" s="1332"/>
      <c r="QU62" s="1332"/>
      <c r="QV62" s="1332"/>
      <c r="QW62" s="1332"/>
      <c r="QX62" s="1332"/>
      <c r="QY62" s="1332"/>
      <c r="QZ62" s="1332"/>
      <c r="RA62" s="1332"/>
      <c r="RB62" s="1332"/>
      <c r="RC62" s="1332"/>
      <c r="RD62" s="1332"/>
      <c r="RE62" s="1332"/>
      <c r="RF62" s="1332"/>
      <c r="RG62" s="1332"/>
      <c r="RH62" s="1332"/>
      <c r="RI62" s="1332"/>
      <c r="RJ62" s="1332"/>
      <c r="RK62" s="1332"/>
      <c r="RL62" s="1332"/>
      <c r="RM62" s="1332"/>
      <c r="RN62" s="1332"/>
      <c r="RO62" s="1332"/>
      <c r="RP62" s="1332"/>
      <c r="RQ62" s="1332"/>
      <c r="RR62" s="1332"/>
      <c r="RS62" s="1332"/>
      <c r="RT62" s="1332"/>
      <c r="RU62" s="1332"/>
      <c r="RV62" s="1332"/>
      <c r="RW62" s="1332"/>
      <c r="RX62" s="1332"/>
      <c r="RY62" s="1332"/>
      <c r="RZ62" s="1332"/>
      <c r="SA62" s="1332"/>
      <c r="SB62" s="1332"/>
      <c r="SC62" s="1332"/>
      <c r="SD62" s="1332"/>
      <c r="SE62" s="1332"/>
      <c r="SF62" s="1332"/>
      <c r="SG62" s="1332"/>
      <c r="SH62" s="1332"/>
      <c r="SI62" s="1332"/>
      <c r="SJ62" s="1332"/>
      <c r="SK62" s="1332"/>
      <c r="SL62" s="1332"/>
      <c r="SM62" s="1332"/>
      <c r="SN62" s="1332"/>
      <c r="SO62" s="1332"/>
      <c r="SP62" s="1332"/>
      <c r="SQ62" s="1332"/>
      <c r="SR62" s="1332"/>
      <c r="SS62" s="1332"/>
      <c r="ST62" s="1332"/>
      <c r="SU62" s="1332"/>
      <c r="SV62" s="1332"/>
      <c r="SW62" s="1332"/>
      <c r="SX62" s="1332"/>
      <c r="SY62" s="1332"/>
      <c r="SZ62" s="1332"/>
      <c r="TA62" s="1332"/>
      <c r="TB62" s="1332"/>
      <c r="TC62" s="1332"/>
      <c r="TD62" s="1332"/>
      <c r="TE62" s="1332"/>
      <c r="TF62" s="1332"/>
      <c r="TG62" s="1332"/>
      <c r="TH62" s="1332"/>
      <c r="TI62" s="1332"/>
      <c r="TJ62" s="1332"/>
      <c r="TK62" s="1332"/>
      <c r="TL62" s="1332"/>
      <c r="TM62" s="1332"/>
      <c r="TN62" s="1332"/>
      <c r="TO62" s="1332"/>
      <c r="TP62" s="1332"/>
      <c r="TQ62" s="1332"/>
      <c r="TR62" s="1332"/>
      <c r="TS62" s="1332"/>
      <c r="TT62" s="1332"/>
      <c r="TU62" s="1332"/>
      <c r="TV62" s="1332"/>
      <c r="TW62" s="1332"/>
      <c r="TX62" s="1332"/>
      <c r="TY62" s="1332"/>
      <c r="TZ62" s="1332"/>
      <c r="UA62" s="1332"/>
      <c r="UB62" s="1332"/>
      <c r="UC62" s="1332"/>
      <c r="UD62" s="1332"/>
      <c r="UE62" s="1332"/>
      <c r="UF62" s="1332"/>
      <c r="UG62" s="1332"/>
      <c r="UH62" s="1332"/>
      <c r="UI62" s="1332"/>
      <c r="UJ62" s="1332"/>
      <c r="UK62" s="1332"/>
      <c r="UL62" s="1332"/>
      <c r="UM62" s="1332"/>
      <c r="UN62" s="1332"/>
      <c r="UO62" s="1332"/>
      <c r="UP62" s="1332"/>
      <c r="UQ62" s="1332"/>
      <c r="UR62" s="1332"/>
      <c r="US62" s="1332"/>
      <c r="UT62" s="1332"/>
      <c r="UU62" s="1332"/>
      <c r="UV62" s="1332"/>
      <c r="UW62" s="1332"/>
      <c r="UX62" s="1332"/>
      <c r="UY62" s="1332"/>
      <c r="UZ62" s="1332"/>
      <c r="VA62" s="1332"/>
      <c r="VB62" s="1332"/>
      <c r="VC62" s="1332"/>
      <c r="VD62" s="1332"/>
      <c r="VE62" s="1332"/>
      <c r="VF62" s="1332"/>
      <c r="VG62" s="1332"/>
      <c r="VH62" s="1332"/>
      <c r="VI62" s="1332"/>
      <c r="VJ62" s="1332"/>
      <c r="VK62" s="1332"/>
      <c r="VL62" s="1332"/>
      <c r="VM62" s="1332"/>
      <c r="VN62" s="1332"/>
      <c r="VO62" s="1332"/>
      <c r="VP62" s="1332"/>
      <c r="VQ62" s="1332"/>
      <c r="VR62" s="1332"/>
      <c r="VS62" s="1332"/>
      <c r="VT62" s="1332"/>
      <c r="VU62" s="1332"/>
      <c r="VV62" s="1332"/>
      <c r="VW62" s="1332"/>
      <c r="VX62" s="1332"/>
      <c r="VY62" s="1332"/>
      <c r="VZ62" s="1332"/>
      <c r="WA62" s="1332"/>
      <c r="WB62" s="1332"/>
      <c r="WC62" s="1332"/>
      <c r="WD62" s="1332"/>
      <c r="WE62" s="1332"/>
      <c r="WF62" s="1332"/>
      <c r="WG62" s="1332"/>
      <c r="WH62" s="1332"/>
      <c r="WI62" s="1332"/>
      <c r="WJ62" s="1332"/>
      <c r="WK62" s="1332"/>
      <c r="WL62" s="1332"/>
      <c r="WM62" s="1332"/>
      <c r="WN62" s="1332"/>
      <c r="WO62" s="1332"/>
      <c r="WP62" s="1332"/>
      <c r="WQ62" s="1332"/>
      <c r="WR62" s="1332"/>
      <c r="WS62" s="1332"/>
      <c r="WT62" s="1332"/>
      <c r="WU62" s="1332"/>
      <c r="WV62" s="1332"/>
      <c r="WW62" s="1332"/>
      <c r="WX62" s="1332"/>
      <c r="WY62" s="1332"/>
      <c r="WZ62" s="1332"/>
      <c r="XA62" s="1332"/>
      <c r="XB62" s="1332"/>
      <c r="XC62" s="1332"/>
      <c r="XD62" s="1332"/>
      <c r="XE62" s="1332"/>
      <c r="XF62" s="1332"/>
      <c r="XG62" s="1332"/>
      <c r="XH62" s="1332"/>
      <c r="XI62" s="1332"/>
      <c r="XJ62" s="1332"/>
      <c r="XK62" s="1332"/>
      <c r="XL62" s="1332"/>
      <c r="XM62" s="1332"/>
      <c r="XN62" s="1332"/>
      <c r="XO62" s="1332"/>
      <c r="XP62" s="1332"/>
      <c r="XQ62" s="1332"/>
      <c r="XR62" s="1332"/>
      <c r="XS62" s="1332"/>
      <c r="XT62" s="1332"/>
      <c r="XU62" s="1332"/>
      <c r="XV62" s="1332"/>
      <c r="XW62" s="1332"/>
      <c r="XX62" s="1332"/>
      <c r="XY62" s="1332"/>
      <c r="XZ62" s="1332"/>
      <c r="YA62" s="1332"/>
      <c r="YB62" s="1332"/>
      <c r="YC62" s="1332"/>
      <c r="YD62" s="1332"/>
      <c r="YE62" s="1332"/>
      <c r="YF62" s="1332"/>
      <c r="YG62" s="1332"/>
      <c r="YH62" s="1332"/>
      <c r="YI62" s="1332"/>
      <c r="YJ62" s="1332"/>
      <c r="YK62" s="1332"/>
      <c r="YL62" s="1332"/>
      <c r="YM62" s="1332"/>
      <c r="YN62" s="1332"/>
      <c r="YO62" s="1332"/>
      <c r="YP62" s="1332"/>
      <c r="YQ62" s="1332"/>
      <c r="YR62" s="1332"/>
      <c r="YS62" s="1332"/>
      <c r="YT62" s="1332"/>
      <c r="YU62" s="1332"/>
      <c r="YV62" s="1332"/>
      <c r="YW62" s="1332"/>
      <c r="YX62" s="1332"/>
      <c r="YY62" s="1332"/>
      <c r="YZ62" s="1332"/>
      <c r="ZA62" s="1332"/>
      <c r="ZB62" s="1332"/>
      <c r="ZC62" s="1332"/>
      <c r="ZD62" s="1332"/>
      <c r="ZE62" s="1332"/>
      <c r="ZF62" s="1332"/>
      <c r="ZG62" s="1332"/>
      <c r="ZH62" s="1332"/>
      <c r="ZI62" s="1332"/>
      <c r="ZJ62" s="1332"/>
      <c r="ZK62" s="1332"/>
      <c r="ZL62" s="1332"/>
      <c r="ZM62" s="1332"/>
      <c r="ZN62" s="1332"/>
      <c r="ZO62" s="1332"/>
      <c r="ZP62" s="1332"/>
      <c r="ZQ62" s="1332"/>
      <c r="ZR62" s="1332"/>
      <c r="ZS62" s="1332"/>
      <c r="ZT62" s="1332"/>
      <c r="ZU62" s="1332"/>
      <c r="ZV62" s="1332"/>
      <c r="ZW62" s="1332"/>
      <c r="ZX62" s="1332"/>
      <c r="ZY62" s="645"/>
    </row>
    <row r="63" spans="1:701" s="643" customFormat="1">
      <c r="A63" s="645"/>
      <c r="B63" s="635" t="s">
        <v>56</v>
      </c>
      <c r="C63" s="1186" t="s">
        <v>489</v>
      </c>
      <c r="D63" s="1187">
        <v>30</v>
      </c>
      <c r="E63" s="604">
        <f t="shared" si="15"/>
        <v>7.0669182412304637E-3</v>
      </c>
      <c r="F63" s="1181" t="s">
        <v>31</v>
      </c>
      <c r="G63" s="1188">
        <v>12</v>
      </c>
      <c r="H63" s="1193">
        <v>23.58</v>
      </c>
      <c r="I63" s="1189">
        <v>18</v>
      </c>
      <c r="J63" s="1190">
        <v>35</v>
      </c>
      <c r="K63" s="1176">
        <f t="shared" si="1"/>
        <v>17</v>
      </c>
      <c r="L63" s="640">
        <f t="shared" si="6"/>
        <v>282.95999999999998</v>
      </c>
      <c r="M63" s="639">
        <v>74.563199999999995</v>
      </c>
      <c r="N63" s="639">
        <f t="shared" si="7"/>
        <v>216</v>
      </c>
      <c r="O63" s="639">
        <f t="shared" si="8"/>
        <v>204</v>
      </c>
      <c r="P63" s="639">
        <f t="shared" si="9"/>
        <v>420</v>
      </c>
      <c r="Q63" s="639"/>
      <c r="R63" s="639">
        <f t="shared" si="2"/>
        <v>494.56319999999999</v>
      </c>
      <c r="S63" s="1191"/>
      <c r="T63" s="639">
        <f t="shared" si="10"/>
        <v>457.50527289546716</v>
      </c>
      <c r="U63" s="639">
        <f t="shared" si="3"/>
        <v>0</v>
      </c>
      <c r="V63" s="641">
        <f>IF(L63=0,0,(HLOOKUP(F63,'2012-2013 CE W T&amp;D &amp; ConsCredit'!$C$6:$P$36,D63+1,FALSE)))</f>
        <v>2.1430340648595396</v>
      </c>
      <c r="W63" s="641">
        <f t="shared" si="16"/>
        <v>606.39291899265527</v>
      </c>
      <c r="X63" s="642">
        <f t="shared" si="11"/>
        <v>1.325433727036424</v>
      </c>
      <c r="Z63" s="1371">
        <f t="shared" si="4"/>
        <v>290.56319999999999</v>
      </c>
      <c r="AA63" s="1371">
        <f t="shared" si="5"/>
        <v>268.79111933395006</v>
      </c>
      <c r="AB63" s="1371">
        <f>IF(L63=0,0,(HLOOKUP(F63,'2012-2013 CE W T&amp;D No ConsCredi'!$C$6:$P$36,D63+1,FALSE)))</f>
        <v>1.9482127862359451</v>
      </c>
      <c r="AC63" s="1371">
        <f t="shared" si="17"/>
        <v>551.26628999332297</v>
      </c>
      <c r="AD63" s="642">
        <f t="shared" si="12"/>
        <v>2.0509096109995419</v>
      </c>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D63" s="1332"/>
      <c r="BE63" s="1332"/>
      <c r="BF63" s="1332"/>
      <c r="BG63" s="1332"/>
      <c r="BH63" s="1332"/>
      <c r="BI63" s="1332"/>
      <c r="BJ63" s="1332"/>
      <c r="BK63" s="1332"/>
      <c r="BL63" s="1332"/>
      <c r="BM63" s="1332"/>
      <c r="BN63" s="1332"/>
      <c r="BO63" s="1332"/>
      <c r="BP63" s="1332"/>
      <c r="BQ63" s="1332"/>
      <c r="BR63" s="1332"/>
      <c r="BS63" s="1332"/>
      <c r="BT63" s="1332"/>
      <c r="BU63" s="1332"/>
      <c r="BV63" s="1332"/>
      <c r="BW63" s="1332"/>
      <c r="BX63" s="1332"/>
      <c r="BY63" s="1332"/>
      <c r="BZ63" s="1332"/>
      <c r="CA63" s="1332"/>
      <c r="CB63" s="1332"/>
      <c r="CC63" s="1332"/>
      <c r="CD63" s="1332"/>
      <c r="CE63" s="1332"/>
      <c r="CF63" s="1332"/>
      <c r="CG63" s="1332"/>
      <c r="CH63" s="1332"/>
      <c r="CI63" s="1332"/>
      <c r="CJ63" s="1332"/>
      <c r="CK63" s="1332"/>
      <c r="CL63" s="1332"/>
      <c r="CM63" s="1332"/>
      <c r="CN63" s="1332"/>
      <c r="CO63" s="1332"/>
      <c r="CP63" s="1332"/>
      <c r="CQ63" s="1332"/>
      <c r="CR63" s="1332"/>
      <c r="CS63" s="1332"/>
      <c r="CT63" s="1332"/>
      <c r="CU63" s="1332"/>
      <c r="CV63" s="1332"/>
      <c r="CW63" s="1332"/>
      <c r="CX63" s="1332"/>
      <c r="CY63" s="1332"/>
      <c r="CZ63" s="1332"/>
      <c r="DA63" s="1332"/>
      <c r="DB63" s="1332"/>
      <c r="DC63" s="1332"/>
      <c r="DD63" s="1332"/>
      <c r="DE63" s="1332"/>
      <c r="DF63" s="1332"/>
      <c r="DG63" s="1332"/>
      <c r="DH63" s="1332"/>
      <c r="DI63" s="1332"/>
      <c r="DJ63" s="1332"/>
      <c r="DK63" s="1332"/>
      <c r="DL63" s="1332"/>
      <c r="DM63" s="1332"/>
      <c r="DN63" s="1332"/>
      <c r="DO63" s="1332"/>
      <c r="DP63" s="1332"/>
      <c r="DQ63" s="1332"/>
      <c r="DR63" s="1332"/>
      <c r="DS63" s="1332"/>
      <c r="DT63" s="1332"/>
      <c r="DU63" s="1332"/>
      <c r="DV63" s="1332"/>
      <c r="DW63" s="1332"/>
      <c r="DX63" s="1332"/>
      <c r="DY63" s="1332"/>
      <c r="DZ63" s="1332"/>
      <c r="EA63" s="1332"/>
      <c r="EB63" s="1332"/>
      <c r="EC63" s="1332"/>
      <c r="ED63" s="1332"/>
      <c r="EE63" s="1332"/>
      <c r="EF63" s="1332"/>
      <c r="EG63" s="1332"/>
      <c r="EH63" s="1332"/>
      <c r="EI63" s="1332"/>
      <c r="EJ63" s="1332"/>
      <c r="EK63" s="1332"/>
      <c r="EL63" s="1332"/>
      <c r="EM63" s="1332"/>
      <c r="EN63" s="1332"/>
      <c r="EO63" s="1332"/>
      <c r="EP63" s="1332"/>
      <c r="EQ63" s="1332"/>
      <c r="ER63" s="1332"/>
      <c r="ES63" s="1332"/>
      <c r="ET63" s="1332"/>
      <c r="EU63" s="1332"/>
      <c r="EV63" s="1332"/>
      <c r="EW63" s="1332"/>
      <c r="EX63" s="1332"/>
      <c r="EY63" s="1332"/>
      <c r="EZ63" s="1332"/>
      <c r="FA63" s="1332"/>
      <c r="FB63" s="1332"/>
      <c r="FC63" s="1332"/>
      <c r="FD63" s="1332"/>
      <c r="FE63" s="1332"/>
      <c r="FF63" s="1332"/>
      <c r="FG63" s="1332"/>
      <c r="FH63" s="1332"/>
      <c r="FI63" s="1332"/>
      <c r="FJ63" s="1332"/>
      <c r="FK63" s="1332"/>
      <c r="FL63" s="1332"/>
      <c r="FM63" s="1332"/>
      <c r="FN63" s="1332"/>
      <c r="FO63" s="1332"/>
      <c r="FP63" s="1332"/>
      <c r="FQ63" s="1332"/>
      <c r="FR63" s="1332"/>
      <c r="FS63" s="1332"/>
      <c r="FT63" s="1332"/>
      <c r="FU63" s="1332"/>
      <c r="FV63" s="1332"/>
      <c r="FW63" s="1332"/>
      <c r="FX63" s="1332"/>
      <c r="FY63" s="1332"/>
      <c r="FZ63" s="1332"/>
      <c r="GA63" s="1332"/>
      <c r="GB63" s="1332"/>
      <c r="GC63" s="1332"/>
      <c r="GD63" s="1332"/>
      <c r="GE63" s="1332"/>
      <c r="GF63" s="1332"/>
      <c r="GG63" s="1332"/>
      <c r="GH63" s="1332"/>
      <c r="GI63" s="1332"/>
      <c r="GJ63" s="1332"/>
      <c r="GK63" s="1332"/>
      <c r="GL63" s="1332"/>
      <c r="GM63" s="1332"/>
      <c r="GN63" s="1332"/>
      <c r="GO63" s="1332"/>
      <c r="GP63" s="1332"/>
      <c r="GQ63" s="1332"/>
      <c r="GR63" s="1332"/>
      <c r="GS63" s="1332"/>
      <c r="GT63" s="1332"/>
      <c r="GU63" s="1332"/>
      <c r="GV63" s="1332"/>
      <c r="GW63" s="1332"/>
      <c r="GX63" s="1332"/>
      <c r="GY63" s="1332"/>
      <c r="GZ63" s="1332"/>
      <c r="HA63" s="1332"/>
      <c r="HB63" s="1332"/>
      <c r="HC63" s="1332"/>
      <c r="HD63" s="1332"/>
      <c r="HE63" s="1332"/>
      <c r="HF63" s="1332"/>
      <c r="HG63" s="1332"/>
      <c r="HH63" s="1332"/>
      <c r="HI63" s="1332"/>
      <c r="HJ63" s="1332"/>
      <c r="HK63" s="1332"/>
      <c r="HL63" s="1332"/>
      <c r="HM63" s="1332"/>
      <c r="HN63" s="1332"/>
      <c r="HO63" s="1332"/>
      <c r="HP63" s="1332"/>
      <c r="HQ63" s="1332"/>
      <c r="HR63" s="1332"/>
      <c r="HS63" s="1332"/>
      <c r="HT63" s="1332"/>
      <c r="HU63" s="1332"/>
      <c r="HV63" s="1332"/>
      <c r="HW63" s="1332"/>
      <c r="HX63" s="1332"/>
      <c r="HY63" s="1332"/>
      <c r="HZ63" s="1332"/>
      <c r="IA63" s="1332"/>
      <c r="IB63" s="1332"/>
      <c r="IC63" s="1332"/>
      <c r="ID63" s="1332"/>
      <c r="IE63" s="1332"/>
      <c r="IF63" s="1332"/>
      <c r="IG63" s="1332"/>
      <c r="IH63" s="1332"/>
      <c r="II63" s="1332"/>
      <c r="IJ63" s="1332"/>
      <c r="IK63" s="1332"/>
      <c r="IL63" s="1332"/>
      <c r="IM63" s="1332"/>
      <c r="IN63" s="1332"/>
      <c r="IO63" s="1332"/>
      <c r="IP63" s="1332"/>
      <c r="IQ63" s="1332"/>
      <c r="IR63" s="1332"/>
      <c r="IS63" s="1332"/>
      <c r="IT63" s="1332"/>
      <c r="IU63" s="1332"/>
      <c r="IV63" s="1332"/>
      <c r="IW63" s="1332"/>
      <c r="IX63" s="1332"/>
      <c r="IY63" s="1332"/>
      <c r="IZ63" s="1332"/>
      <c r="JA63" s="1332"/>
      <c r="JB63" s="1332"/>
      <c r="JC63" s="1332"/>
      <c r="JD63" s="1332"/>
      <c r="JE63" s="1332"/>
      <c r="JF63" s="1332"/>
      <c r="JG63" s="1332"/>
      <c r="JH63" s="1332"/>
      <c r="JI63" s="1332"/>
      <c r="JJ63" s="1332"/>
      <c r="JK63" s="1332"/>
      <c r="JL63" s="1332"/>
      <c r="JM63" s="1332"/>
      <c r="JN63" s="1332"/>
      <c r="JO63" s="1332"/>
      <c r="JP63" s="1332"/>
      <c r="JQ63" s="1332"/>
      <c r="JR63" s="1332"/>
      <c r="JS63" s="1332"/>
      <c r="JT63" s="1332"/>
      <c r="JU63" s="1332"/>
      <c r="JV63" s="1332"/>
      <c r="JW63" s="1332"/>
      <c r="JX63" s="1332"/>
      <c r="JY63" s="1332"/>
      <c r="JZ63" s="1332"/>
      <c r="KA63" s="1332"/>
      <c r="KB63" s="1332"/>
      <c r="KC63" s="1332"/>
      <c r="KD63" s="1332"/>
      <c r="KE63" s="1332"/>
      <c r="KF63" s="1332"/>
      <c r="KG63" s="1332"/>
      <c r="KH63" s="1332"/>
      <c r="KI63" s="1332"/>
      <c r="KJ63" s="1332"/>
      <c r="KK63" s="1332"/>
      <c r="KL63" s="1332"/>
      <c r="KM63" s="1332"/>
      <c r="KN63" s="1332"/>
      <c r="KO63" s="1332"/>
      <c r="KP63" s="1332"/>
      <c r="KQ63" s="1332"/>
      <c r="KR63" s="1332"/>
      <c r="KS63" s="1332"/>
      <c r="KT63" s="1332"/>
      <c r="KU63" s="1332"/>
      <c r="KV63" s="1332"/>
      <c r="KW63" s="1332"/>
      <c r="KX63" s="1332"/>
      <c r="KY63" s="1332"/>
      <c r="KZ63" s="1332"/>
      <c r="LA63" s="1332"/>
      <c r="LB63" s="1332"/>
      <c r="LC63" s="1332"/>
      <c r="LD63" s="1332"/>
      <c r="LE63" s="1332"/>
      <c r="LF63" s="1332"/>
      <c r="LG63" s="1332"/>
      <c r="LH63" s="1332"/>
      <c r="LI63" s="1332"/>
      <c r="LJ63" s="1332"/>
      <c r="LK63" s="1332"/>
      <c r="LL63" s="1332"/>
      <c r="LM63" s="1332"/>
      <c r="LN63" s="1332"/>
      <c r="LO63" s="1332"/>
      <c r="LP63" s="1332"/>
      <c r="LQ63" s="1332"/>
      <c r="LR63" s="1332"/>
      <c r="LS63" s="1332"/>
      <c r="LT63" s="1332"/>
      <c r="LU63" s="1332"/>
      <c r="LV63" s="1332"/>
      <c r="LW63" s="1332"/>
      <c r="LX63" s="1332"/>
      <c r="LY63" s="1332"/>
      <c r="LZ63" s="1332"/>
      <c r="MA63" s="1332"/>
      <c r="MB63" s="1332"/>
      <c r="MC63" s="1332"/>
      <c r="MD63" s="1332"/>
      <c r="ME63" s="1332"/>
      <c r="MF63" s="1332"/>
      <c r="MG63" s="1332"/>
      <c r="MH63" s="1332"/>
      <c r="MI63" s="1332"/>
      <c r="MJ63" s="1332"/>
      <c r="MK63" s="1332"/>
      <c r="ML63" s="1332"/>
      <c r="MM63" s="1332"/>
      <c r="MN63" s="1332"/>
      <c r="MO63" s="1332"/>
      <c r="MP63" s="1332"/>
      <c r="MQ63" s="1332"/>
      <c r="MR63" s="1332"/>
      <c r="MS63" s="1332"/>
      <c r="MT63" s="1332"/>
      <c r="MU63" s="1332"/>
      <c r="MV63" s="1332"/>
      <c r="MW63" s="1332"/>
      <c r="MX63" s="1332"/>
      <c r="MY63" s="1332"/>
      <c r="MZ63" s="1332"/>
      <c r="NA63" s="1332"/>
      <c r="NB63" s="1332"/>
      <c r="NC63" s="1332"/>
      <c r="ND63" s="1332"/>
      <c r="NE63" s="1332"/>
      <c r="NF63" s="1332"/>
      <c r="NG63" s="1332"/>
      <c r="NH63" s="1332"/>
      <c r="NI63" s="1332"/>
      <c r="NJ63" s="1332"/>
      <c r="NK63" s="1332"/>
      <c r="NL63" s="1332"/>
      <c r="NM63" s="1332"/>
      <c r="NN63" s="1332"/>
      <c r="NO63" s="1332"/>
      <c r="NP63" s="1332"/>
      <c r="NQ63" s="1332"/>
      <c r="NR63" s="1332"/>
      <c r="NS63" s="1332"/>
      <c r="NT63" s="1332"/>
      <c r="NU63" s="1332"/>
      <c r="NV63" s="1332"/>
      <c r="NW63" s="1332"/>
      <c r="NX63" s="1332"/>
      <c r="NY63" s="1332"/>
      <c r="NZ63" s="1332"/>
      <c r="OA63" s="1332"/>
      <c r="OB63" s="1332"/>
      <c r="OC63" s="1332"/>
      <c r="OD63" s="1332"/>
      <c r="OE63" s="1332"/>
      <c r="OF63" s="1332"/>
      <c r="OG63" s="1332"/>
      <c r="OH63" s="1332"/>
      <c r="OI63" s="1332"/>
      <c r="OJ63" s="1332"/>
      <c r="OK63" s="1332"/>
      <c r="OL63" s="1332"/>
      <c r="OM63" s="1332"/>
      <c r="ON63" s="1332"/>
      <c r="OO63" s="1332"/>
      <c r="OP63" s="1332"/>
      <c r="OQ63" s="1332"/>
      <c r="OR63" s="1332"/>
      <c r="OS63" s="1332"/>
      <c r="OT63" s="1332"/>
      <c r="OU63" s="1332"/>
      <c r="OV63" s="1332"/>
      <c r="OW63" s="1332"/>
      <c r="OX63" s="1332"/>
      <c r="OY63" s="1332"/>
      <c r="OZ63" s="1332"/>
      <c r="PA63" s="1332"/>
      <c r="PB63" s="1332"/>
      <c r="PC63" s="1332"/>
      <c r="PD63" s="1332"/>
      <c r="PE63" s="1332"/>
      <c r="PF63" s="1332"/>
      <c r="PG63" s="1332"/>
      <c r="PH63" s="1332"/>
      <c r="PI63" s="1332"/>
      <c r="PJ63" s="1332"/>
      <c r="PK63" s="1332"/>
      <c r="PL63" s="1332"/>
      <c r="PM63" s="1332"/>
      <c r="PN63" s="1332"/>
      <c r="PO63" s="1332"/>
      <c r="PP63" s="1332"/>
      <c r="PQ63" s="1332"/>
      <c r="PR63" s="1332"/>
      <c r="PS63" s="1332"/>
      <c r="PT63" s="1332"/>
      <c r="PU63" s="1332"/>
      <c r="PV63" s="1332"/>
      <c r="PW63" s="1332"/>
      <c r="PX63" s="1332"/>
      <c r="PY63" s="1332"/>
      <c r="PZ63" s="1332"/>
      <c r="QA63" s="1332"/>
      <c r="QB63" s="1332"/>
      <c r="QC63" s="1332"/>
      <c r="QD63" s="1332"/>
      <c r="QE63" s="1332"/>
      <c r="QF63" s="1332"/>
      <c r="QG63" s="1332"/>
      <c r="QH63" s="1332"/>
      <c r="QI63" s="1332"/>
      <c r="QJ63" s="1332"/>
      <c r="QK63" s="1332"/>
      <c r="QL63" s="1332"/>
      <c r="QM63" s="1332"/>
      <c r="QN63" s="1332"/>
      <c r="QO63" s="1332"/>
      <c r="QP63" s="1332"/>
      <c r="QQ63" s="1332"/>
      <c r="QR63" s="1332"/>
      <c r="QS63" s="1332"/>
      <c r="QT63" s="1332"/>
      <c r="QU63" s="1332"/>
      <c r="QV63" s="1332"/>
      <c r="QW63" s="1332"/>
      <c r="QX63" s="1332"/>
      <c r="QY63" s="1332"/>
      <c r="QZ63" s="1332"/>
      <c r="RA63" s="1332"/>
      <c r="RB63" s="1332"/>
      <c r="RC63" s="1332"/>
      <c r="RD63" s="1332"/>
      <c r="RE63" s="1332"/>
      <c r="RF63" s="1332"/>
      <c r="RG63" s="1332"/>
      <c r="RH63" s="1332"/>
      <c r="RI63" s="1332"/>
      <c r="RJ63" s="1332"/>
      <c r="RK63" s="1332"/>
      <c r="RL63" s="1332"/>
      <c r="RM63" s="1332"/>
      <c r="RN63" s="1332"/>
      <c r="RO63" s="1332"/>
      <c r="RP63" s="1332"/>
      <c r="RQ63" s="1332"/>
      <c r="RR63" s="1332"/>
      <c r="RS63" s="1332"/>
      <c r="RT63" s="1332"/>
      <c r="RU63" s="1332"/>
      <c r="RV63" s="1332"/>
      <c r="RW63" s="1332"/>
      <c r="RX63" s="1332"/>
      <c r="RY63" s="1332"/>
      <c r="RZ63" s="1332"/>
      <c r="SA63" s="1332"/>
      <c r="SB63" s="1332"/>
      <c r="SC63" s="1332"/>
      <c r="SD63" s="1332"/>
      <c r="SE63" s="1332"/>
      <c r="SF63" s="1332"/>
      <c r="SG63" s="1332"/>
      <c r="SH63" s="1332"/>
      <c r="SI63" s="1332"/>
      <c r="SJ63" s="1332"/>
      <c r="SK63" s="1332"/>
      <c r="SL63" s="1332"/>
      <c r="SM63" s="1332"/>
      <c r="SN63" s="1332"/>
      <c r="SO63" s="1332"/>
      <c r="SP63" s="1332"/>
      <c r="SQ63" s="1332"/>
      <c r="SR63" s="1332"/>
      <c r="SS63" s="1332"/>
      <c r="ST63" s="1332"/>
      <c r="SU63" s="1332"/>
      <c r="SV63" s="1332"/>
      <c r="SW63" s="1332"/>
      <c r="SX63" s="1332"/>
      <c r="SY63" s="1332"/>
      <c r="SZ63" s="1332"/>
      <c r="TA63" s="1332"/>
      <c r="TB63" s="1332"/>
      <c r="TC63" s="1332"/>
      <c r="TD63" s="1332"/>
      <c r="TE63" s="1332"/>
      <c r="TF63" s="1332"/>
      <c r="TG63" s="1332"/>
      <c r="TH63" s="1332"/>
      <c r="TI63" s="1332"/>
      <c r="TJ63" s="1332"/>
      <c r="TK63" s="1332"/>
      <c r="TL63" s="1332"/>
      <c r="TM63" s="1332"/>
      <c r="TN63" s="1332"/>
      <c r="TO63" s="1332"/>
      <c r="TP63" s="1332"/>
      <c r="TQ63" s="1332"/>
      <c r="TR63" s="1332"/>
      <c r="TS63" s="1332"/>
      <c r="TT63" s="1332"/>
      <c r="TU63" s="1332"/>
      <c r="TV63" s="1332"/>
      <c r="TW63" s="1332"/>
      <c r="TX63" s="1332"/>
      <c r="TY63" s="1332"/>
      <c r="TZ63" s="1332"/>
      <c r="UA63" s="1332"/>
      <c r="UB63" s="1332"/>
      <c r="UC63" s="1332"/>
      <c r="UD63" s="1332"/>
      <c r="UE63" s="1332"/>
      <c r="UF63" s="1332"/>
      <c r="UG63" s="1332"/>
      <c r="UH63" s="1332"/>
      <c r="UI63" s="1332"/>
      <c r="UJ63" s="1332"/>
      <c r="UK63" s="1332"/>
      <c r="UL63" s="1332"/>
      <c r="UM63" s="1332"/>
      <c r="UN63" s="1332"/>
      <c r="UO63" s="1332"/>
      <c r="UP63" s="1332"/>
      <c r="UQ63" s="1332"/>
      <c r="UR63" s="1332"/>
      <c r="US63" s="1332"/>
      <c r="UT63" s="1332"/>
      <c r="UU63" s="1332"/>
      <c r="UV63" s="1332"/>
      <c r="UW63" s="1332"/>
      <c r="UX63" s="1332"/>
      <c r="UY63" s="1332"/>
      <c r="UZ63" s="1332"/>
      <c r="VA63" s="1332"/>
      <c r="VB63" s="1332"/>
      <c r="VC63" s="1332"/>
      <c r="VD63" s="1332"/>
      <c r="VE63" s="1332"/>
      <c r="VF63" s="1332"/>
      <c r="VG63" s="1332"/>
      <c r="VH63" s="1332"/>
      <c r="VI63" s="1332"/>
      <c r="VJ63" s="1332"/>
      <c r="VK63" s="1332"/>
      <c r="VL63" s="1332"/>
      <c r="VM63" s="1332"/>
      <c r="VN63" s="1332"/>
      <c r="VO63" s="1332"/>
      <c r="VP63" s="1332"/>
      <c r="VQ63" s="1332"/>
      <c r="VR63" s="1332"/>
      <c r="VS63" s="1332"/>
      <c r="VT63" s="1332"/>
      <c r="VU63" s="1332"/>
      <c r="VV63" s="1332"/>
      <c r="VW63" s="1332"/>
      <c r="VX63" s="1332"/>
      <c r="VY63" s="1332"/>
      <c r="VZ63" s="1332"/>
      <c r="WA63" s="1332"/>
      <c r="WB63" s="1332"/>
      <c r="WC63" s="1332"/>
      <c r="WD63" s="1332"/>
      <c r="WE63" s="1332"/>
      <c r="WF63" s="1332"/>
      <c r="WG63" s="1332"/>
      <c r="WH63" s="1332"/>
      <c r="WI63" s="1332"/>
      <c r="WJ63" s="1332"/>
      <c r="WK63" s="1332"/>
      <c r="WL63" s="1332"/>
      <c r="WM63" s="1332"/>
      <c r="WN63" s="1332"/>
      <c r="WO63" s="1332"/>
      <c r="WP63" s="1332"/>
      <c r="WQ63" s="1332"/>
      <c r="WR63" s="1332"/>
      <c r="WS63" s="1332"/>
      <c r="WT63" s="1332"/>
      <c r="WU63" s="1332"/>
      <c r="WV63" s="1332"/>
      <c r="WW63" s="1332"/>
      <c r="WX63" s="1332"/>
      <c r="WY63" s="1332"/>
      <c r="WZ63" s="1332"/>
      <c r="XA63" s="1332"/>
      <c r="XB63" s="1332"/>
      <c r="XC63" s="1332"/>
      <c r="XD63" s="1332"/>
      <c r="XE63" s="1332"/>
      <c r="XF63" s="1332"/>
      <c r="XG63" s="1332"/>
      <c r="XH63" s="1332"/>
      <c r="XI63" s="1332"/>
      <c r="XJ63" s="1332"/>
      <c r="XK63" s="1332"/>
      <c r="XL63" s="1332"/>
      <c r="XM63" s="1332"/>
      <c r="XN63" s="1332"/>
      <c r="XO63" s="1332"/>
      <c r="XP63" s="1332"/>
      <c r="XQ63" s="1332"/>
      <c r="XR63" s="1332"/>
      <c r="XS63" s="1332"/>
      <c r="XT63" s="1332"/>
      <c r="XU63" s="1332"/>
      <c r="XV63" s="1332"/>
      <c r="XW63" s="1332"/>
      <c r="XX63" s="1332"/>
      <c r="XY63" s="1332"/>
      <c r="XZ63" s="1332"/>
      <c r="YA63" s="1332"/>
      <c r="YB63" s="1332"/>
      <c r="YC63" s="1332"/>
      <c r="YD63" s="1332"/>
      <c r="YE63" s="1332"/>
      <c r="YF63" s="1332"/>
      <c r="YG63" s="1332"/>
      <c r="YH63" s="1332"/>
      <c r="YI63" s="1332"/>
      <c r="YJ63" s="1332"/>
      <c r="YK63" s="1332"/>
      <c r="YL63" s="1332"/>
      <c r="YM63" s="1332"/>
      <c r="YN63" s="1332"/>
      <c r="YO63" s="1332"/>
      <c r="YP63" s="1332"/>
      <c r="YQ63" s="1332"/>
      <c r="YR63" s="1332"/>
      <c r="YS63" s="1332"/>
      <c r="YT63" s="1332"/>
      <c r="YU63" s="1332"/>
      <c r="YV63" s="1332"/>
      <c r="YW63" s="1332"/>
      <c r="YX63" s="1332"/>
      <c r="YY63" s="1332"/>
      <c r="YZ63" s="1332"/>
      <c r="ZA63" s="1332"/>
      <c r="ZB63" s="1332"/>
      <c r="ZC63" s="1332"/>
      <c r="ZD63" s="1332"/>
      <c r="ZE63" s="1332"/>
      <c r="ZF63" s="1332"/>
      <c r="ZG63" s="1332"/>
      <c r="ZH63" s="1332"/>
      <c r="ZI63" s="1332"/>
      <c r="ZJ63" s="1332"/>
      <c r="ZK63" s="1332"/>
      <c r="ZL63" s="1332"/>
      <c r="ZM63" s="1332"/>
      <c r="ZN63" s="1332"/>
      <c r="ZO63" s="1332"/>
      <c r="ZP63" s="1332"/>
      <c r="ZQ63" s="1332"/>
      <c r="ZR63" s="1332"/>
      <c r="ZS63" s="1332"/>
      <c r="ZT63" s="1332"/>
      <c r="ZU63" s="1332"/>
      <c r="ZV63" s="1332"/>
      <c r="ZW63" s="1332"/>
      <c r="ZX63" s="1332"/>
      <c r="ZY63" s="645"/>
    </row>
    <row r="64" spans="1:701" s="643" customFormat="1">
      <c r="A64" s="645"/>
      <c r="B64" s="635" t="s">
        <v>56</v>
      </c>
      <c r="C64" s="1186" t="s">
        <v>490</v>
      </c>
      <c r="D64" s="1187">
        <v>30</v>
      </c>
      <c r="E64" s="604">
        <f t="shared" si="15"/>
        <v>6.8121735209146928E-3</v>
      </c>
      <c r="F64" s="1181" t="s">
        <v>0</v>
      </c>
      <c r="G64" s="1188">
        <v>12</v>
      </c>
      <c r="H64" s="1193">
        <v>22.73</v>
      </c>
      <c r="I64" s="1192">
        <v>18</v>
      </c>
      <c r="J64" s="1190">
        <v>35</v>
      </c>
      <c r="K64" s="1176">
        <f t="shared" si="1"/>
        <v>17</v>
      </c>
      <c r="L64" s="640">
        <f t="shared" si="6"/>
        <v>272.76</v>
      </c>
      <c r="M64" s="639">
        <v>74.563199999999995</v>
      </c>
      <c r="N64" s="639">
        <f t="shared" si="7"/>
        <v>216</v>
      </c>
      <c r="O64" s="639">
        <f t="shared" si="8"/>
        <v>204</v>
      </c>
      <c r="P64" s="639">
        <f t="shared" si="9"/>
        <v>420</v>
      </c>
      <c r="Q64" s="639"/>
      <c r="R64" s="639">
        <f t="shared" si="2"/>
        <v>494.56319999999999</v>
      </c>
      <c r="S64" s="1191"/>
      <c r="T64" s="639">
        <f t="shared" si="10"/>
        <v>457.50527289546716</v>
      </c>
      <c r="U64" s="639">
        <f t="shared" si="3"/>
        <v>0</v>
      </c>
      <c r="V64" s="641">
        <f>IF(L64=0,0,(HLOOKUP(F64,'2012-2013 CE W T&amp;D &amp; ConsCredit'!$C$6:$P$36,D64+1,FALSE)))</f>
        <v>2.57679265504916</v>
      </c>
      <c r="W64" s="641">
        <f t="shared" si="16"/>
        <v>702.84596459120883</v>
      </c>
      <c r="X64" s="642">
        <f t="shared" si="11"/>
        <v>1.5362576263723156</v>
      </c>
      <c r="Z64" s="1371">
        <f t="shared" si="4"/>
        <v>290.56319999999999</v>
      </c>
      <c r="AA64" s="1371">
        <f t="shared" si="5"/>
        <v>268.79111933395006</v>
      </c>
      <c r="AB64" s="1371">
        <f>IF(L64=0,0,(HLOOKUP(F64,'2012-2013 CE W T&amp;D No ConsCredi'!$C$6:$P$36,D64+1,FALSE)))</f>
        <v>2.3425387773174182</v>
      </c>
      <c r="AC64" s="1371">
        <f t="shared" si="17"/>
        <v>638.95087690109892</v>
      </c>
      <c r="AD64" s="642">
        <f t="shared" si="12"/>
        <v>2.3771279292425467</v>
      </c>
      <c r="AE64" s="1332"/>
      <c r="AF64" s="1332"/>
      <c r="AG64" s="1332"/>
      <c r="AH64" s="1332"/>
      <c r="AI64" s="1332"/>
      <c r="AJ64" s="1332"/>
      <c r="AK64" s="1332"/>
      <c r="AL64" s="1332"/>
      <c r="AM64" s="1332"/>
      <c r="AN64" s="1332"/>
      <c r="AO64" s="1332"/>
      <c r="AP64" s="1332"/>
      <c r="AQ64" s="1332"/>
      <c r="AR64" s="1332"/>
      <c r="AS64" s="1332"/>
      <c r="AT64" s="1332"/>
      <c r="AU64" s="1332"/>
      <c r="AV64" s="1332"/>
      <c r="AW64" s="1332"/>
      <c r="AX64" s="1332"/>
      <c r="AY64" s="1332"/>
      <c r="AZ64" s="1332"/>
      <c r="BA64" s="1332"/>
      <c r="BB64" s="1332"/>
      <c r="BC64" s="1332"/>
      <c r="BD64" s="1332"/>
      <c r="BE64" s="1332"/>
      <c r="BF64" s="1332"/>
      <c r="BG64" s="1332"/>
      <c r="BH64" s="1332"/>
      <c r="BI64" s="1332"/>
      <c r="BJ64" s="1332"/>
      <c r="BK64" s="1332"/>
      <c r="BL64" s="1332"/>
      <c r="BM64" s="1332"/>
      <c r="BN64" s="1332"/>
      <c r="BO64" s="1332"/>
      <c r="BP64" s="1332"/>
      <c r="BQ64" s="1332"/>
      <c r="BR64" s="1332"/>
      <c r="BS64" s="1332"/>
      <c r="BT64" s="1332"/>
      <c r="BU64" s="1332"/>
      <c r="BV64" s="1332"/>
      <c r="BW64" s="1332"/>
      <c r="BX64" s="1332"/>
      <c r="BY64" s="1332"/>
      <c r="BZ64" s="1332"/>
      <c r="CA64" s="1332"/>
      <c r="CB64" s="1332"/>
      <c r="CC64" s="1332"/>
      <c r="CD64" s="1332"/>
      <c r="CE64" s="1332"/>
      <c r="CF64" s="1332"/>
      <c r="CG64" s="1332"/>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32"/>
      <c r="DH64" s="1332"/>
      <c r="DI64" s="1332"/>
      <c r="DJ64" s="1332"/>
      <c r="DK64" s="1332"/>
      <c r="DL64" s="1332"/>
      <c r="DM64" s="1332"/>
      <c r="DN64" s="1332"/>
      <c r="DO64" s="1332"/>
      <c r="DP64" s="1332"/>
      <c r="DQ64" s="1332"/>
      <c r="DR64" s="1332"/>
      <c r="DS64" s="1332"/>
      <c r="DT64" s="1332"/>
      <c r="DU64" s="1332"/>
      <c r="DV64" s="1332"/>
      <c r="DW64" s="1332"/>
      <c r="DX64" s="1332"/>
      <c r="DY64" s="1332"/>
      <c r="DZ64" s="1332"/>
      <c r="EA64" s="1332"/>
      <c r="EB64" s="1332"/>
      <c r="EC64" s="1332"/>
      <c r="ED64" s="1332"/>
      <c r="EE64" s="1332"/>
      <c r="EF64" s="1332"/>
      <c r="EG64" s="1332"/>
      <c r="EH64" s="1332"/>
      <c r="EI64" s="1332"/>
      <c r="EJ64" s="1332"/>
      <c r="EK64" s="1332"/>
      <c r="EL64" s="1332"/>
      <c r="EM64" s="1332"/>
      <c r="EN64" s="1332"/>
      <c r="EO64" s="1332"/>
      <c r="EP64" s="1332"/>
      <c r="EQ64" s="1332"/>
      <c r="ER64" s="1332"/>
      <c r="ES64" s="1332"/>
      <c r="ET64" s="1332"/>
      <c r="EU64" s="1332"/>
      <c r="EV64" s="1332"/>
      <c r="EW64" s="1332"/>
      <c r="EX64" s="1332"/>
      <c r="EY64" s="1332"/>
      <c r="EZ64" s="1332"/>
      <c r="FA64" s="1332"/>
      <c r="FB64" s="1332"/>
      <c r="FC64" s="1332"/>
      <c r="FD64" s="1332"/>
      <c r="FE64" s="1332"/>
      <c r="FF64" s="1332"/>
      <c r="FG64" s="1332"/>
      <c r="FH64" s="1332"/>
      <c r="FI64" s="1332"/>
      <c r="FJ64" s="1332"/>
      <c r="FK64" s="1332"/>
      <c r="FL64" s="1332"/>
      <c r="FM64" s="1332"/>
      <c r="FN64" s="1332"/>
      <c r="FO64" s="1332"/>
      <c r="FP64" s="1332"/>
      <c r="FQ64" s="1332"/>
      <c r="FR64" s="1332"/>
      <c r="FS64" s="1332"/>
      <c r="FT64" s="1332"/>
      <c r="FU64" s="1332"/>
      <c r="FV64" s="1332"/>
      <c r="FW64" s="1332"/>
      <c r="FX64" s="1332"/>
      <c r="FY64" s="1332"/>
      <c r="FZ64" s="1332"/>
      <c r="GA64" s="1332"/>
      <c r="GB64" s="1332"/>
      <c r="GC64" s="1332"/>
      <c r="GD64" s="1332"/>
      <c r="GE64" s="1332"/>
      <c r="GF64" s="1332"/>
      <c r="GG64" s="1332"/>
      <c r="GH64" s="1332"/>
      <c r="GI64" s="1332"/>
      <c r="GJ64" s="1332"/>
      <c r="GK64" s="1332"/>
      <c r="GL64" s="1332"/>
      <c r="GM64" s="1332"/>
      <c r="GN64" s="1332"/>
      <c r="GO64" s="1332"/>
      <c r="GP64" s="1332"/>
      <c r="GQ64" s="1332"/>
      <c r="GR64" s="1332"/>
      <c r="GS64" s="1332"/>
      <c r="GT64" s="1332"/>
      <c r="GU64" s="1332"/>
      <c r="GV64" s="1332"/>
      <c r="GW64" s="1332"/>
      <c r="GX64" s="1332"/>
      <c r="GY64" s="1332"/>
      <c r="GZ64" s="1332"/>
      <c r="HA64" s="1332"/>
      <c r="HB64" s="1332"/>
      <c r="HC64" s="1332"/>
      <c r="HD64" s="1332"/>
      <c r="HE64" s="1332"/>
      <c r="HF64" s="1332"/>
      <c r="HG64" s="1332"/>
      <c r="HH64" s="1332"/>
      <c r="HI64" s="1332"/>
      <c r="HJ64" s="1332"/>
      <c r="HK64" s="1332"/>
      <c r="HL64" s="1332"/>
      <c r="HM64" s="1332"/>
      <c r="HN64" s="1332"/>
      <c r="HO64" s="1332"/>
      <c r="HP64" s="1332"/>
      <c r="HQ64" s="1332"/>
      <c r="HR64" s="1332"/>
      <c r="HS64" s="1332"/>
      <c r="HT64" s="1332"/>
      <c r="HU64" s="1332"/>
      <c r="HV64" s="1332"/>
      <c r="HW64" s="1332"/>
      <c r="HX64" s="1332"/>
      <c r="HY64" s="1332"/>
      <c r="HZ64" s="1332"/>
      <c r="IA64" s="1332"/>
      <c r="IB64" s="1332"/>
      <c r="IC64" s="1332"/>
      <c r="ID64" s="1332"/>
      <c r="IE64" s="1332"/>
      <c r="IF64" s="1332"/>
      <c r="IG64" s="1332"/>
      <c r="IH64" s="1332"/>
      <c r="II64" s="1332"/>
      <c r="IJ64" s="1332"/>
      <c r="IK64" s="1332"/>
      <c r="IL64" s="1332"/>
      <c r="IM64" s="1332"/>
      <c r="IN64" s="1332"/>
      <c r="IO64" s="1332"/>
      <c r="IP64" s="1332"/>
      <c r="IQ64" s="1332"/>
      <c r="IR64" s="1332"/>
      <c r="IS64" s="1332"/>
      <c r="IT64" s="1332"/>
      <c r="IU64" s="1332"/>
      <c r="IV64" s="1332"/>
      <c r="IW64" s="1332"/>
      <c r="IX64" s="1332"/>
      <c r="IY64" s="1332"/>
      <c r="IZ64" s="1332"/>
      <c r="JA64" s="1332"/>
      <c r="JB64" s="1332"/>
      <c r="JC64" s="1332"/>
      <c r="JD64" s="1332"/>
      <c r="JE64" s="1332"/>
      <c r="JF64" s="1332"/>
      <c r="JG64" s="1332"/>
      <c r="JH64" s="1332"/>
      <c r="JI64" s="1332"/>
      <c r="JJ64" s="1332"/>
      <c r="JK64" s="1332"/>
      <c r="JL64" s="1332"/>
      <c r="JM64" s="1332"/>
      <c r="JN64" s="1332"/>
      <c r="JO64" s="1332"/>
      <c r="JP64" s="1332"/>
      <c r="JQ64" s="1332"/>
      <c r="JR64" s="1332"/>
      <c r="JS64" s="1332"/>
      <c r="JT64" s="1332"/>
      <c r="JU64" s="1332"/>
      <c r="JV64" s="1332"/>
      <c r="JW64" s="1332"/>
      <c r="JX64" s="1332"/>
      <c r="JY64" s="1332"/>
      <c r="JZ64" s="1332"/>
      <c r="KA64" s="1332"/>
      <c r="KB64" s="1332"/>
      <c r="KC64" s="1332"/>
      <c r="KD64" s="1332"/>
      <c r="KE64" s="1332"/>
      <c r="KF64" s="1332"/>
      <c r="KG64" s="1332"/>
      <c r="KH64" s="1332"/>
      <c r="KI64" s="1332"/>
      <c r="KJ64" s="1332"/>
      <c r="KK64" s="1332"/>
      <c r="KL64" s="1332"/>
      <c r="KM64" s="1332"/>
      <c r="KN64" s="1332"/>
      <c r="KO64" s="1332"/>
      <c r="KP64" s="1332"/>
      <c r="KQ64" s="1332"/>
      <c r="KR64" s="1332"/>
      <c r="KS64" s="1332"/>
      <c r="KT64" s="1332"/>
      <c r="KU64" s="1332"/>
      <c r="KV64" s="1332"/>
      <c r="KW64" s="1332"/>
      <c r="KX64" s="1332"/>
      <c r="KY64" s="1332"/>
      <c r="KZ64" s="1332"/>
      <c r="LA64" s="1332"/>
      <c r="LB64" s="1332"/>
      <c r="LC64" s="1332"/>
      <c r="LD64" s="1332"/>
      <c r="LE64" s="1332"/>
      <c r="LF64" s="1332"/>
      <c r="LG64" s="1332"/>
      <c r="LH64" s="1332"/>
      <c r="LI64" s="1332"/>
      <c r="LJ64" s="1332"/>
      <c r="LK64" s="1332"/>
      <c r="LL64" s="1332"/>
      <c r="LM64" s="1332"/>
      <c r="LN64" s="1332"/>
      <c r="LO64" s="1332"/>
      <c r="LP64" s="1332"/>
      <c r="LQ64" s="1332"/>
      <c r="LR64" s="1332"/>
      <c r="LS64" s="1332"/>
      <c r="LT64" s="1332"/>
      <c r="LU64" s="1332"/>
      <c r="LV64" s="1332"/>
      <c r="LW64" s="1332"/>
      <c r="LX64" s="1332"/>
      <c r="LY64" s="1332"/>
      <c r="LZ64" s="1332"/>
      <c r="MA64" s="1332"/>
      <c r="MB64" s="1332"/>
      <c r="MC64" s="1332"/>
      <c r="MD64" s="1332"/>
      <c r="ME64" s="1332"/>
      <c r="MF64" s="1332"/>
      <c r="MG64" s="1332"/>
      <c r="MH64" s="1332"/>
      <c r="MI64" s="1332"/>
      <c r="MJ64" s="1332"/>
      <c r="MK64" s="1332"/>
      <c r="ML64" s="1332"/>
      <c r="MM64" s="1332"/>
      <c r="MN64" s="1332"/>
      <c r="MO64" s="1332"/>
      <c r="MP64" s="1332"/>
      <c r="MQ64" s="1332"/>
      <c r="MR64" s="1332"/>
      <c r="MS64" s="1332"/>
      <c r="MT64" s="1332"/>
      <c r="MU64" s="1332"/>
      <c r="MV64" s="1332"/>
      <c r="MW64" s="1332"/>
      <c r="MX64" s="1332"/>
      <c r="MY64" s="1332"/>
      <c r="MZ64" s="1332"/>
      <c r="NA64" s="1332"/>
      <c r="NB64" s="1332"/>
      <c r="NC64" s="1332"/>
      <c r="ND64" s="1332"/>
      <c r="NE64" s="1332"/>
      <c r="NF64" s="1332"/>
      <c r="NG64" s="1332"/>
      <c r="NH64" s="1332"/>
      <c r="NI64" s="1332"/>
      <c r="NJ64" s="1332"/>
      <c r="NK64" s="1332"/>
      <c r="NL64" s="1332"/>
      <c r="NM64" s="1332"/>
      <c r="NN64" s="1332"/>
      <c r="NO64" s="1332"/>
      <c r="NP64" s="1332"/>
      <c r="NQ64" s="1332"/>
      <c r="NR64" s="1332"/>
      <c r="NS64" s="1332"/>
      <c r="NT64" s="1332"/>
      <c r="NU64" s="1332"/>
      <c r="NV64" s="1332"/>
      <c r="NW64" s="1332"/>
      <c r="NX64" s="1332"/>
      <c r="NY64" s="1332"/>
      <c r="NZ64" s="1332"/>
      <c r="OA64" s="1332"/>
      <c r="OB64" s="1332"/>
      <c r="OC64" s="1332"/>
      <c r="OD64" s="1332"/>
      <c r="OE64" s="1332"/>
      <c r="OF64" s="1332"/>
      <c r="OG64" s="1332"/>
      <c r="OH64" s="1332"/>
      <c r="OI64" s="1332"/>
      <c r="OJ64" s="1332"/>
      <c r="OK64" s="1332"/>
      <c r="OL64" s="1332"/>
      <c r="OM64" s="1332"/>
      <c r="ON64" s="1332"/>
      <c r="OO64" s="1332"/>
      <c r="OP64" s="1332"/>
      <c r="OQ64" s="1332"/>
      <c r="OR64" s="1332"/>
      <c r="OS64" s="1332"/>
      <c r="OT64" s="1332"/>
      <c r="OU64" s="1332"/>
      <c r="OV64" s="1332"/>
      <c r="OW64" s="1332"/>
      <c r="OX64" s="1332"/>
      <c r="OY64" s="1332"/>
      <c r="OZ64" s="1332"/>
      <c r="PA64" s="1332"/>
      <c r="PB64" s="1332"/>
      <c r="PC64" s="1332"/>
      <c r="PD64" s="1332"/>
      <c r="PE64" s="1332"/>
      <c r="PF64" s="1332"/>
      <c r="PG64" s="1332"/>
      <c r="PH64" s="1332"/>
      <c r="PI64" s="1332"/>
      <c r="PJ64" s="1332"/>
      <c r="PK64" s="1332"/>
      <c r="PL64" s="1332"/>
      <c r="PM64" s="1332"/>
      <c r="PN64" s="1332"/>
      <c r="PO64" s="1332"/>
      <c r="PP64" s="1332"/>
      <c r="PQ64" s="1332"/>
      <c r="PR64" s="1332"/>
      <c r="PS64" s="1332"/>
      <c r="PT64" s="1332"/>
      <c r="PU64" s="1332"/>
      <c r="PV64" s="1332"/>
      <c r="PW64" s="1332"/>
      <c r="PX64" s="1332"/>
      <c r="PY64" s="1332"/>
      <c r="PZ64" s="1332"/>
      <c r="QA64" s="1332"/>
      <c r="QB64" s="1332"/>
      <c r="QC64" s="1332"/>
      <c r="QD64" s="1332"/>
      <c r="QE64" s="1332"/>
      <c r="QF64" s="1332"/>
      <c r="QG64" s="1332"/>
      <c r="QH64" s="1332"/>
      <c r="QI64" s="1332"/>
      <c r="QJ64" s="1332"/>
      <c r="QK64" s="1332"/>
      <c r="QL64" s="1332"/>
      <c r="QM64" s="1332"/>
      <c r="QN64" s="1332"/>
      <c r="QO64" s="1332"/>
      <c r="QP64" s="1332"/>
      <c r="QQ64" s="1332"/>
      <c r="QR64" s="1332"/>
      <c r="QS64" s="1332"/>
      <c r="QT64" s="1332"/>
      <c r="QU64" s="1332"/>
      <c r="QV64" s="1332"/>
      <c r="QW64" s="1332"/>
      <c r="QX64" s="1332"/>
      <c r="QY64" s="1332"/>
      <c r="QZ64" s="1332"/>
      <c r="RA64" s="1332"/>
      <c r="RB64" s="1332"/>
      <c r="RC64" s="1332"/>
      <c r="RD64" s="1332"/>
      <c r="RE64" s="1332"/>
      <c r="RF64" s="1332"/>
      <c r="RG64" s="1332"/>
      <c r="RH64" s="1332"/>
      <c r="RI64" s="1332"/>
      <c r="RJ64" s="1332"/>
      <c r="RK64" s="1332"/>
      <c r="RL64" s="1332"/>
      <c r="RM64" s="1332"/>
      <c r="RN64" s="1332"/>
      <c r="RO64" s="1332"/>
      <c r="RP64" s="1332"/>
      <c r="RQ64" s="1332"/>
      <c r="RR64" s="1332"/>
      <c r="RS64" s="1332"/>
      <c r="RT64" s="1332"/>
      <c r="RU64" s="1332"/>
      <c r="RV64" s="1332"/>
      <c r="RW64" s="1332"/>
      <c r="RX64" s="1332"/>
      <c r="RY64" s="1332"/>
      <c r="RZ64" s="1332"/>
      <c r="SA64" s="1332"/>
      <c r="SB64" s="1332"/>
      <c r="SC64" s="1332"/>
      <c r="SD64" s="1332"/>
      <c r="SE64" s="1332"/>
      <c r="SF64" s="1332"/>
      <c r="SG64" s="1332"/>
      <c r="SH64" s="1332"/>
      <c r="SI64" s="1332"/>
      <c r="SJ64" s="1332"/>
      <c r="SK64" s="1332"/>
      <c r="SL64" s="1332"/>
      <c r="SM64" s="1332"/>
      <c r="SN64" s="1332"/>
      <c r="SO64" s="1332"/>
      <c r="SP64" s="1332"/>
      <c r="SQ64" s="1332"/>
      <c r="SR64" s="1332"/>
      <c r="SS64" s="1332"/>
      <c r="ST64" s="1332"/>
      <c r="SU64" s="1332"/>
      <c r="SV64" s="1332"/>
      <c r="SW64" s="1332"/>
      <c r="SX64" s="1332"/>
      <c r="SY64" s="1332"/>
      <c r="SZ64" s="1332"/>
      <c r="TA64" s="1332"/>
      <c r="TB64" s="1332"/>
      <c r="TC64" s="1332"/>
      <c r="TD64" s="1332"/>
      <c r="TE64" s="1332"/>
      <c r="TF64" s="1332"/>
      <c r="TG64" s="1332"/>
      <c r="TH64" s="1332"/>
      <c r="TI64" s="1332"/>
      <c r="TJ64" s="1332"/>
      <c r="TK64" s="1332"/>
      <c r="TL64" s="1332"/>
      <c r="TM64" s="1332"/>
      <c r="TN64" s="1332"/>
      <c r="TO64" s="1332"/>
      <c r="TP64" s="1332"/>
      <c r="TQ64" s="1332"/>
      <c r="TR64" s="1332"/>
      <c r="TS64" s="1332"/>
      <c r="TT64" s="1332"/>
      <c r="TU64" s="1332"/>
      <c r="TV64" s="1332"/>
      <c r="TW64" s="1332"/>
      <c r="TX64" s="1332"/>
      <c r="TY64" s="1332"/>
      <c r="TZ64" s="1332"/>
      <c r="UA64" s="1332"/>
      <c r="UB64" s="1332"/>
      <c r="UC64" s="1332"/>
      <c r="UD64" s="1332"/>
      <c r="UE64" s="1332"/>
      <c r="UF64" s="1332"/>
      <c r="UG64" s="1332"/>
      <c r="UH64" s="1332"/>
      <c r="UI64" s="1332"/>
      <c r="UJ64" s="1332"/>
      <c r="UK64" s="1332"/>
      <c r="UL64" s="1332"/>
      <c r="UM64" s="1332"/>
      <c r="UN64" s="1332"/>
      <c r="UO64" s="1332"/>
      <c r="UP64" s="1332"/>
      <c r="UQ64" s="1332"/>
      <c r="UR64" s="1332"/>
      <c r="US64" s="1332"/>
      <c r="UT64" s="1332"/>
      <c r="UU64" s="1332"/>
      <c r="UV64" s="1332"/>
      <c r="UW64" s="1332"/>
      <c r="UX64" s="1332"/>
      <c r="UY64" s="1332"/>
      <c r="UZ64" s="1332"/>
      <c r="VA64" s="1332"/>
      <c r="VB64" s="1332"/>
      <c r="VC64" s="1332"/>
      <c r="VD64" s="1332"/>
      <c r="VE64" s="1332"/>
      <c r="VF64" s="1332"/>
      <c r="VG64" s="1332"/>
      <c r="VH64" s="1332"/>
      <c r="VI64" s="1332"/>
      <c r="VJ64" s="1332"/>
      <c r="VK64" s="1332"/>
      <c r="VL64" s="1332"/>
      <c r="VM64" s="1332"/>
      <c r="VN64" s="1332"/>
      <c r="VO64" s="1332"/>
      <c r="VP64" s="1332"/>
      <c r="VQ64" s="1332"/>
      <c r="VR64" s="1332"/>
      <c r="VS64" s="1332"/>
      <c r="VT64" s="1332"/>
      <c r="VU64" s="1332"/>
      <c r="VV64" s="1332"/>
      <c r="VW64" s="1332"/>
      <c r="VX64" s="1332"/>
      <c r="VY64" s="1332"/>
      <c r="VZ64" s="1332"/>
      <c r="WA64" s="1332"/>
      <c r="WB64" s="1332"/>
      <c r="WC64" s="1332"/>
      <c r="WD64" s="1332"/>
      <c r="WE64" s="1332"/>
      <c r="WF64" s="1332"/>
      <c r="WG64" s="1332"/>
      <c r="WH64" s="1332"/>
      <c r="WI64" s="1332"/>
      <c r="WJ64" s="1332"/>
      <c r="WK64" s="1332"/>
      <c r="WL64" s="1332"/>
      <c r="WM64" s="1332"/>
      <c r="WN64" s="1332"/>
      <c r="WO64" s="1332"/>
      <c r="WP64" s="1332"/>
      <c r="WQ64" s="1332"/>
      <c r="WR64" s="1332"/>
      <c r="WS64" s="1332"/>
      <c r="WT64" s="1332"/>
      <c r="WU64" s="1332"/>
      <c r="WV64" s="1332"/>
      <c r="WW64" s="1332"/>
      <c r="WX64" s="1332"/>
      <c r="WY64" s="1332"/>
      <c r="WZ64" s="1332"/>
      <c r="XA64" s="1332"/>
      <c r="XB64" s="1332"/>
      <c r="XC64" s="1332"/>
      <c r="XD64" s="1332"/>
      <c r="XE64" s="1332"/>
      <c r="XF64" s="1332"/>
      <c r="XG64" s="1332"/>
      <c r="XH64" s="1332"/>
      <c r="XI64" s="1332"/>
      <c r="XJ64" s="1332"/>
      <c r="XK64" s="1332"/>
      <c r="XL64" s="1332"/>
      <c r="XM64" s="1332"/>
      <c r="XN64" s="1332"/>
      <c r="XO64" s="1332"/>
      <c r="XP64" s="1332"/>
      <c r="XQ64" s="1332"/>
      <c r="XR64" s="1332"/>
      <c r="XS64" s="1332"/>
      <c r="XT64" s="1332"/>
      <c r="XU64" s="1332"/>
      <c r="XV64" s="1332"/>
      <c r="XW64" s="1332"/>
      <c r="XX64" s="1332"/>
      <c r="XY64" s="1332"/>
      <c r="XZ64" s="1332"/>
      <c r="YA64" s="1332"/>
      <c r="YB64" s="1332"/>
      <c r="YC64" s="1332"/>
      <c r="YD64" s="1332"/>
      <c r="YE64" s="1332"/>
      <c r="YF64" s="1332"/>
      <c r="YG64" s="1332"/>
      <c r="YH64" s="1332"/>
      <c r="YI64" s="1332"/>
      <c r="YJ64" s="1332"/>
      <c r="YK64" s="1332"/>
      <c r="YL64" s="1332"/>
      <c r="YM64" s="1332"/>
      <c r="YN64" s="1332"/>
      <c r="YO64" s="1332"/>
      <c r="YP64" s="1332"/>
      <c r="YQ64" s="1332"/>
      <c r="YR64" s="1332"/>
      <c r="YS64" s="1332"/>
      <c r="YT64" s="1332"/>
      <c r="YU64" s="1332"/>
      <c r="YV64" s="1332"/>
      <c r="YW64" s="1332"/>
      <c r="YX64" s="1332"/>
      <c r="YY64" s="1332"/>
      <c r="YZ64" s="1332"/>
      <c r="ZA64" s="1332"/>
      <c r="ZB64" s="1332"/>
      <c r="ZC64" s="1332"/>
      <c r="ZD64" s="1332"/>
      <c r="ZE64" s="1332"/>
      <c r="ZF64" s="1332"/>
      <c r="ZG64" s="1332"/>
      <c r="ZH64" s="1332"/>
      <c r="ZI64" s="1332"/>
      <c r="ZJ64" s="1332"/>
      <c r="ZK64" s="1332"/>
      <c r="ZL64" s="1332"/>
      <c r="ZM64" s="1332"/>
      <c r="ZN64" s="1332"/>
      <c r="ZO64" s="1332"/>
      <c r="ZP64" s="1332"/>
      <c r="ZQ64" s="1332"/>
      <c r="ZR64" s="1332"/>
      <c r="ZS64" s="1332"/>
      <c r="ZT64" s="1332"/>
      <c r="ZU64" s="1332"/>
      <c r="ZV64" s="1332"/>
      <c r="ZW64" s="1332"/>
      <c r="ZX64" s="1332"/>
      <c r="ZY64" s="645"/>
    </row>
    <row r="65" spans="1:701" s="643" customFormat="1">
      <c r="A65" s="645"/>
      <c r="B65" s="635" t="s">
        <v>56</v>
      </c>
      <c r="C65" s="1186" t="s">
        <v>491</v>
      </c>
      <c r="D65" s="1187">
        <v>30</v>
      </c>
      <c r="E65" s="604">
        <f t="shared" si="15"/>
        <v>4.1568344362114739E-3</v>
      </c>
      <c r="F65" s="1181" t="s">
        <v>31</v>
      </c>
      <c r="G65" s="1188">
        <v>12</v>
      </c>
      <c r="H65" s="1193">
        <v>13.87</v>
      </c>
      <c r="I65" s="1192">
        <v>8</v>
      </c>
      <c r="J65" s="1190">
        <v>35</v>
      </c>
      <c r="K65" s="1176">
        <f t="shared" si="1"/>
        <v>27</v>
      </c>
      <c r="L65" s="640">
        <f t="shared" si="6"/>
        <v>166.44</v>
      </c>
      <c r="M65" s="639">
        <v>33.139200000000002</v>
      </c>
      <c r="N65" s="639">
        <f t="shared" si="7"/>
        <v>96</v>
      </c>
      <c r="O65" s="639">
        <f t="shared" si="8"/>
        <v>324</v>
      </c>
      <c r="P65" s="639">
        <f t="shared" si="9"/>
        <v>420</v>
      </c>
      <c r="Q65" s="639"/>
      <c r="R65" s="639">
        <f t="shared" si="2"/>
        <v>453.13920000000002</v>
      </c>
      <c r="S65" s="1191"/>
      <c r="T65" s="639">
        <f t="shared" si="10"/>
        <v>419.18519888991676</v>
      </c>
      <c r="U65" s="639">
        <f t="shared" si="3"/>
        <v>0</v>
      </c>
      <c r="V65" s="641">
        <f>IF(L65=0,0,(HLOOKUP(F65,'2012-2013 CE W T&amp;D &amp; ConsCredit'!$C$6:$P$36,D65+1,FALSE)))</f>
        <v>2.1430340648595396</v>
      </c>
      <c r="W65" s="641">
        <f t="shared" si="16"/>
        <v>356.68658975522175</v>
      </c>
      <c r="X65" s="642">
        <f t="shared" si="11"/>
        <v>0.85090454219232126</v>
      </c>
      <c r="Z65" s="1371">
        <f t="shared" si="4"/>
        <v>129.13920000000002</v>
      </c>
      <c r="AA65" s="1371">
        <f t="shared" si="5"/>
        <v>119.46271970397781</v>
      </c>
      <c r="AB65" s="1371">
        <f>IF(L65=0,0,(HLOOKUP(F65,'2012-2013 CE W T&amp;D No ConsCredi'!$C$6:$P$36,D65+1,FALSE)))</f>
        <v>1.9482127862359451</v>
      </c>
      <c r="AC65" s="1371">
        <f t="shared" si="17"/>
        <v>324.26053614111072</v>
      </c>
      <c r="AD65" s="642">
        <f t="shared" si="12"/>
        <v>2.7143240748629438</v>
      </c>
      <c r="AE65" s="1332"/>
      <c r="AF65" s="1332"/>
      <c r="AG65" s="1332"/>
      <c r="AH65" s="1332"/>
      <c r="AI65" s="1332"/>
      <c r="AJ65" s="1332"/>
      <c r="AK65" s="1332"/>
      <c r="AL65" s="1332"/>
      <c r="AM65" s="1332"/>
      <c r="AN65" s="1332"/>
      <c r="AO65" s="1332"/>
      <c r="AP65" s="1332"/>
      <c r="AQ65" s="1332"/>
      <c r="AR65" s="1332"/>
      <c r="AS65" s="1332"/>
      <c r="AT65" s="1332"/>
      <c r="AU65" s="1332"/>
      <c r="AV65" s="1332"/>
      <c r="AW65" s="1332"/>
      <c r="AX65" s="1332"/>
      <c r="AY65" s="1332"/>
      <c r="AZ65" s="1332"/>
      <c r="BA65" s="1332"/>
      <c r="BB65" s="1332"/>
      <c r="BC65" s="1332"/>
      <c r="BD65" s="1332"/>
      <c r="BE65" s="1332"/>
      <c r="BF65" s="1332"/>
      <c r="BG65" s="1332"/>
      <c r="BH65" s="1332"/>
      <c r="BI65" s="1332"/>
      <c r="BJ65" s="1332"/>
      <c r="BK65" s="1332"/>
      <c r="BL65" s="1332"/>
      <c r="BM65" s="1332"/>
      <c r="BN65" s="1332"/>
      <c r="BO65" s="1332"/>
      <c r="BP65" s="1332"/>
      <c r="BQ65" s="1332"/>
      <c r="BR65" s="1332"/>
      <c r="BS65" s="1332"/>
      <c r="BT65" s="1332"/>
      <c r="BU65" s="1332"/>
      <c r="BV65" s="1332"/>
      <c r="BW65" s="1332"/>
      <c r="BX65" s="1332"/>
      <c r="BY65" s="1332"/>
      <c r="BZ65" s="1332"/>
      <c r="CA65" s="1332"/>
      <c r="CB65" s="1332"/>
      <c r="CC65" s="1332"/>
      <c r="CD65" s="1332"/>
      <c r="CE65" s="1332"/>
      <c r="CF65" s="1332"/>
      <c r="CG65" s="1332"/>
      <c r="CH65" s="1332"/>
      <c r="CI65" s="1332"/>
      <c r="CJ65" s="1332"/>
      <c r="CK65" s="1332"/>
      <c r="CL65" s="1332"/>
      <c r="CM65" s="1332"/>
      <c r="CN65" s="1332"/>
      <c r="CO65" s="1332"/>
      <c r="CP65" s="1332"/>
      <c r="CQ65" s="1332"/>
      <c r="CR65" s="1332"/>
      <c r="CS65" s="1332"/>
      <c r="CT65" s="1332"/>
      <c r="CU65" s="1332"/>
      <c r="CV65" s="1332"/>
      <c r="CW65" s="1332"/>
      <c r="CX65" s="1332"/>
      <c r="CY65" s="1332"/>
      <c r="CZ65" s="1332"/>
      <c r="DA65" s="1332"/>
      <c r="DB65" s="1332"/>
      <c r="DC65" s="1332"/>
      <c r="DD65" s="1332"/>
      <c r="DE65" s="1332"/>
      <c r="DF65" s="1332"/>
      <c r="DG65" s="1332"/>
      <c r="DH65" s="1332"/>
      <c r="DI65" s="1332"/>
      <c r="DJ65" s="1332"/>
      <c r="DK65" s="1332"/>
      <c r="DL65" s="1332"/>
      <c r="DM65" s="1332"/>
      <c r="DN65" s="1332"/>
      <c r="DO65" s="1332"/>
      <c r="DP65" s="1332"/>
      <c r="DQ65" s="1332"/>
      <c r="DR65" s="1332"/>
      <c r="DS65" s="1332"/>
      <c r="DT65" s="1332"/>
      <c r="DU65" s="1332"/>
      <c r="DV65" s="1332"/>
      <c r="DW65" s="1332"/>
      <c r="DX65" s="1332"/>
      <c r="DY65" s="1332"/>
      <c r="DZ65" s="1332"/>
      <c r="EA65" s="1332"/>
      <c r="EB65" s="1332"/>
      <c r="EC65" s="1332"/>
      <c r="ED65" s="1332"/>
      <c r="EE65" s="1332"/>
      <c r="EF65" s="1332"/>
      <c r="EG65" s="1332"/>
      <c r="EH65" s="1332"/>
      <c r="EI65" s="1332"/>
      <c r="EJ65" s="1332"/>
      <c r="EK65" s="1332"/>
      <c r="EL65" s="1332"/>
      <c r="EM65" s="1332"/>
      <c r="EN65" s="1332"/>
      <c r="EO65" s="1332"/>
      <c r="EP65" s="1332"/>
      <c r="EQ65" s="1332"/>
      <c r="ER65" s="1332"/>
      <c r="ES65" s="1332"/>
      <c r="ET65" s="1332"/>
      <c r="EU65" s="1332"/>
      <c r="EV65" s="1332"/>
      <c r="EW65" s="1332"/>
      <c r="EX65" s="1332"/>
      <c r="EY65" s="1332"/>
      <c r="EZ65" s="1332"/>
      <c r="FA65" s="1332"/>
      <c r="FB65" s="1332"/>
      <c r="FC65" s="1332"/>
      <c r="FD65" s="1332"/>
      <c r="FE65" s="1332"/>
      <c r="FF65" s="1332"/>
      <c r="FG65" s="1332"/>
      <c r="FH65" s="1332"/>
      <c r="FI65" s="1332"/>
      <c r="FJ65" s="1332"/>
      <c r="FK65" s="1332"/>
      <c r="FL65" s="1332"/>
      <c r="FM65" s="1332"/>
      <c r="FN65" s="1332"/>
      <c r="FO65" s="1332"/>
      <c r="FP65" s="1332"/>
      <c r="FQ65" s="1332"/>
      <c r="FR65" s="1332"/>
      <c r="FS65" s="1332"/>
      <c r="FT65" s="1332"/>
      <c r="FU65" s="1332"/>
      <c r="FV65" s="1332"/>
      <c r="FW65" s="1332"/>
      <c r="FX65" s="1332"/>
      <c r="FY65" s="1332"/>
      <c r="FZ65" s="1332"/>
      <c r="GA65" s="1332"/>
      <c r="GB65" s="1332"/>
      <c r="GC65" s="1332"/>
      <c r="GD65" s="1332"/>
      <c r="GE65" s="1332"/>
      <c r="GF65" s="1332"/>
      <c r="GG65" s="1332"/>
      <c r="GH65" s="1332"/>
      <c r="GI65" s="1332"/>
      <c r="GJ65" s="1332"/>
      <c r="GK65" s="1332"/>
      <c r="GL65" s="1332"/>
      <c r="GM65" s="1332"/>
      <c r="GN65" s="1332"/>
      <c r="GO65" s="1332"/>
      <c r="GP65" s="1332"/>
      <c r="GQ65" s="1332"/>
      <c r="GR65" s="1332"/>
      <c r="GS65" s="1332"/>
      <c r="GT65" s="1332"/>
      <c r="GU65" s="1332"/>
      <c r="GV65" s="1332"/>
      <c r="GW65" s="1332"/>
      <c r="GX65" s="1332"/>
      <c r="GY65" s="1332"/>
      <c r="GZ65" s="1332"/>
      <c r="HA65" s="1332"/>
      <c r="HB65" s="1332"/>
      <c r="HC65" s="1332"/>
      <c r="HD65" s="1332"/>
      <c r="HE65" s="1332"/>
      <c r="HF65" s="1332"/>
      <c r="HG65" s="1332"/>
      <c r="HH65" s="1332"/>
      <c r="HI65" s="1332"/>
      <c r="HJ65" s="1332"/>
      <c r="HK65" s="1332"/>
      <c r="HL65" s="1332"/>
      <c r="HM65" s="1332"/>
      <c r="HN65" s="1332"/>
      <c r="HO65" s="1332"/>
      <c r="HP65" s="1332"/>
      <c r="HQ65" s="1332"/>
      <c r="HR65" s="1332"/>
      <c r="HS65" s="1332"/>
      <c r="HT65" s="1332"/>
      <c r="HU65" s="1332"/>
      <c r="HV65" s="1332"/>
      <c r="HW65" s="1332"/>
      <c r="HX65" s="1332"/>
      <c r="HY65" s="1332"/>
      <c r="HZ65" s="1332"/>
      <c r="IA65" s="1332"/>
      <c r="IB65" s="1332"/>
      <c r="IC65" s="1332"/>
      <c r="ID65" s="1332"/>
      <c r="IE65" s="1332"/>
      <c r="IF65" s="1332"/>
      <c r="IG65" s="1332"/>
      <c r="IH65" s="1332"/>
      <c r="II65" s="1332"/>
      <c r="IJ65" s="1332"/>
      <c r="IK65" s="1332"/>
      <c r="IL65" s="1332"/>
      <c r="IM65" s="1332"/>
      <c r="IN65" s="1332"/>
      <c r="IO65" s="1332"/>
      <c r="IP65" s="1332"/>
      <c r="IQ65" s="1332"/>
      <c r="IR65" s="1332"/>
      <c r="IS65" s="1332"/>
      <c r="IT65" s="1332"/>
      <c r="IU65" s="1332"/>
      <c r="IV65" s="1332"/>
      <c r="IW65" s="1332"/>
      <c r="IX65" s="1332"/>
      <c r="IY65" s="1332"/>
      <c r="IZ65" s="1332"/>
      <c r="JA65" s="1332"/>
      <c r="JB65" s="1332"/>
      <c r="JC65" s="1332"/>
      <c r="JD65" s="1332"/>
      <c r="JE65" s="1332"/>
      <c r="JF65" s="1332"/>
      <c r="JG65" s="1332"/>
      <c r="JH65" s="1332"/>
      <c r="JI65" s="1332"/>
      <c r="JJ65" s="1332"/>
      <c r="JK65" s="1332"/>
      <c r="JL65" s="1332"/>
      <c r="JM65" s="1332"/>
      <c r="JN65" s="1332"/>
      <c r="JO65" s="1332"/>
      <c r="JP65" s="1332"/>
      <c r="JQ65" s="1332"/>
      <c r="JR65" s="1332"/>
      <c r="JS65" s="1332"/>
      <c r="JT65" s="1332"/>
      <c r="JU65" s="1332"/>
      <c r="JV65" s="1332"/>
      <c r="JW65" s="1332"/>
      <c r="JX65" s="1332"/>
      <c r="JY65" s="1332"/>
      <c r="JZ65" s="1332"/>
      <c r="KA65" s="1332"/>
      <c r="KB65" s="1332"/>
      <c r="KC65" s="1332"/>
      <c r="KD65" s="1332"/>
      <c r="KE65" s="1332"/>
      <c r="KF65" s="1332"/>
      <c r="KG65" s="1332"/>
      <c r="KH65" s="1332"/>
      <c r="KI65" s="1332"/>
      <c r="KJ65" s="1332"/>
      <c r="KK65" s="1332"/>
      <c r="KL65" s="1332"/>
      <c r="KM65" s="1332"/>
      <c r="KN65" s="1332"/>
      <c r="KO65" s="1332"/>
      <c r="KP65" s="1332"/>
      <c r="KQ65" s="1332"/>
      <c r="KR65" s="1332"/>
      <c r="KS65" s="1332"/>
      <c r="KT65" s="1332"/>
      <c r="KU65" s="1332"/>
      <c r="KV65" s="1332"/>
      <c r="KW65" s="1332"/>
      <c r="KX65" s="1332"/>
      <c r="KY65" s="1332"/>
      <c r="KZ65" s="1332"/>
      <c r="LA65" s="1332"/>
      <c r="LB65" s="1332"/>
      <c r="LC65" s="1332"/>
      <c r="LD65" s="1332"/>
      <c r="LE65" s="1332"/>
      <c r="LF65" s="1332"/>
      <c r="LG65" s="1332"/>
      <c r="LH65" s="1332"/>
      <c r="LI65" s="1332"/>
      <c r="LJ65" s="1332"/>
      <c r="LK65" s="1332"/>
      <c r="LL65" s="1332"/>
      <c r="LM65" s="1332"/>
      <c r="LN65" s="1332"/>
      <c r="LO65" s="1332"/>
      <c r="LP65" s="1332"/>
      <c r="LQ65" s="1332"/>
      <c r="LR65" s="1332"/>
      <c r="LS65" s="1332"/>
      <c r="LT65" s="1332"/>
      <c r="LU65" s="1332"/>
      <c r="LV65" s="1332"/>
      <c r="LW65" s="1332"/>
      <c r="LX65" s="1332"/>
      <c r="LY65" s="1332"/>
      <c r="LZ65" s="1332"/>
      <c r="MA65" s="1332"/>
      <c r="MB65" s="1332"/>
      <c r="MC65" s="1332"/>
      <c r="MD65" s="1332"/>
      <c r="ME65" s="1332"/>
      <c r="MF65" s="1332"/>
      <c r="MG65" s="1332"/>
      <c r="MH65" s="1332"/>
      <c r="MI65" s="1332"/>
      <c r="MJ65" s="1332"/>
      <c r="MK65" s="1332"/>
      <c r="ML65" s="1332"/>
      <c r="MM65" s="1332"/>
      <c r="MN65" s="1332"/>
      <c r="MO65" s="1332"/>
      <c r="MP65" s="1332"/>
      <c r="MQ65" s="1332"/>
      <c r="MR65" s="1332"/>
      <c r="MS65" s="1332"/>
      <c r="MT65" s="1332"/>
      <c r="MU65" s="1332"/>
      <c r="MV65" s="1332"/>
      <c r="MW65" s="1332"/>
      <c r="MX65" s="1332"/>
      <c r="MY65" s="1332"/>
      <c r="MZ65" s="1332"/>
      <c r="NA65" s="1332"/>
      <c r="NB65" s="1332"/>
      <c r="NC65" s="1332"/>
      <c r="ND65" s="1332"/>
      <c r="NE65" s="1332"/>
      <c r="NF65" s="1332"/>
      <c r="NG65" s="1332"/>
      <c r="NH65" s="1332"/>
      <c r="NI65" s="1332"/>
      <c r="NJ65" s="1332"/>
      <c r="NK65" s="1332"/>
      <c r="NL65" s="1332"/>
      <c r="NM65" s="1332"/>
      <c r="NN65" s="1332"/>
      <c r="NO65" s="1332"/>
      <c r="NP65" s="1332"/>
      <c r="NQ65" s="1332"/>
      <c r="NR65" s="1332"/>
      <c r="NS65" s="1332"/>
      <c r="NT65" s="1332"/>
      <c r="NU65" s="1332"/>
      <c r="NV65" s="1332"/>
      <c r="NW65" s="1332"/>
      <c r="NX65" s="1332"/>
      <c r="NY65" s="1332"/>
      <c r="NZ65" s="1332"/>
      <c r="OA65" s="1332"/>
      <c r="OB65" s="1332"/>
      <c r="OC65" s="1332"/>
      <c r="OD65" s="1332"/>
      <c r="OE65" s="1332"/>
      <c r="OF65" s="1332"/>
      <c r="OG65" s="1332"/>
      <c r="OH65" s="1332"/>
      <c r="OI65" s="1332"/>
      <c r="OJ65" s="1332"/>
      <c r="OK65" s="1332"/>
      <c r="OL65" s="1332"/>
      <c r="OM65" s="1332"/>
      <c r="ON65" s="1332"/>
      <c r="OO65" s="1332"/>
      <c r="OP65" s="1332"/>
      <c r="OQ65" s="1332"/>
      <c r="OR65" s="1332"/>
      <c r="OS65" s="1332"/>
      <c r="OT65" s="1332"/>
      <c r="OU65" s="1332"/>
      <c r="OV65" s="1332"/>
      <c r="OW65" s="1332"/>
      <c r="OX65" s="1332"/>
      <c r="OY65" s="1332"/>
      <c r="OZ65" s="1332"/>
      <c r="PA65" s="1332"/>
      <c r="PB65" s="1332"/>
      <c r="PC65" s="1332"/>
      <c r="PD65" s="1332"/>
      <c r="PE65" s="1332"/>
      <c r="PF65" s="1332"/>
      <c r="PG65" s="1332"/>
      <c r="PH65" s="1332"/>
      <c r="PI65" s="1332"/>
      <c r="PJ65" s="1332"/>
      <c r="PK65" s="1332"/>
      <c r="PL65" s="1332"/>
      <c r="PM65" s="1332"/>
      <c r="PN65" s="1332"/>
      <c r="PO65" s="1332"/>
      <c r="PP65" s="1332"/>
      <c r="PQ65" s="1332"/>
      <c r="PR65" s="1332"/>
      <c r="PS65" s="1332"/>
      <c r="PT65" s="1332"/>
      <c r="PU65" s="1332"/>
      <c r="PV65" s="1332"/>
      <c r="PW65" s="1332"/>
      <c r="PX65" s="1332"/>
      <c r="PY65" s="1332"/>
      <c r="PZ65" s="1332"/>
      <c r="QA65" s="1332"/>
      <c r="QB65" s="1332"/>
      <c r="QC65" s="1332"/>
      <c r="QD65" s="1332"/>
      <c r="QE65" s="1332"/>
      <c r="QF65" s="1332"/>
      <c r="QG65" s="1332"/>
      <c r="QH65" s="1332"/>
      <c r="QI65" s="1332"/>
      <c r="QJ65" s="1332"/>
      <c r="QK65" s="1332"/>
      <c r="QL65" s="1332"/>
      <c r="QM65" s="1332"/>
      <c r="QN65" s="1332"/>
      <c r="QO65" s="1332"/>
      <c r="QP65" s="1332"/>
      <c r="QQ65" s="1332"/>
      <c r="QR65" s="1332"/>
      <c r="QS65" s="1332"/>
      <c r="QT65" s="1332"/>
      <c r="QU65" s="1332"/>
      <c r="QV65" s="1332"/>
      <c r="QW65" s="1332"/>
      <c r="QX65" s="1332"/>
      <c r="QY65" s="1332"/>
      <c r="QZ65" s="1332"/>
      <c r="RA65" s="1332"/>
      <c r="RB65" s="1332"/>
      <c r="RC65" s="1332"/>
      <c r="RD65" s="1332"/>
      <c r="RE65" s="1332"/>
      <c r="RF65" s="1332"/>
      <c r="RG65" s="1332"/>
      <c r="RH65" s="1332"/>
      <c r="RI65" s="1332"/>
      <c r="RJ65" s="1332"/>
      <c r="RK65" s="1332"/>
      <c r="RL65" s="1332"/>
      <c r="RM65" s="1332"/>
      <c r="RN65" s="1332"/>
      <c r="RO65" s="1332"/>
      <c r="RP65" s="1332"/>
      <c r="RQ65" s="1332"/>
      <c r="RR65" s="1332"/>
      <c r="RS65" s="1332"/>
      <c r="RT65" s="1332"/>
      <c r="RU65" s="1332"/>
      <c r="RV65" s="1332"/>
      <c r="RW65" s="1332"/>
      <c r="RX65" s="1332"/>
      <c r="RY65" s="1332"/>
      <c r="RZ65" s="1332"/>
      <c r="SA65" s="1332"/>
      <c r="SB65" s="1332"/>
      <c r="SC65" s="1332"/>
      <c r="SD65" s="1332"/>
      <c r="SE65" s="1332"/>
      <c r="SF65" s="1332"/>
      <c r="SG65" s="1332"/>
      <c r="SH65" s="1332"/>
      <c r="SI65" s="1332"/>
      <c r="SJ65" s="1332"/>
      <c r="SK65" s="1332"/>
      <c r="SL65" s="1332"/>
      <c r="SM65" s="1332"/>
      <c r="SN65" s="1332"/>
      <c r="SO65" s="1332"/>
      <c r="SP65" s="1332"/>
      <c r="SQ65" s="1332"/>
      <c r="SR65" s="1332"/>
      <c r="SS65" s="1332"/>
      <c r="ST65" s="1332"/>
      <c r="SU65" s="1332"/>
      <c r="SV65" s="1332"/>
      <c r="SW65" s="1332"/>
      <c r="SX65" s="1332"/>
      <c r="SY65" s="1332"/>
      <c r="SZ65" s="1332"/>
      <c r="TA65" s="1332"/>
      <c r="TB65" s="1332"/>
      <c r="TC65" s="1332"/>
      <c r="TD65" s="1332"/>
      <c r="TE65" s="1332"/>
      <c r="TF65" s="1332"/>
      <c r="TG65" s="1332"/>
      <c r="TH65" s="1332"/>
      <c r="TI65" s="1332"/>
      <c r="TJ65" s="1332"/>
      <c r="TK65" s="1332"/>
      <c r="TL65" s="1332"/>
      <c r="TM65" s="1332"/>
      <c r="TN65" s="1332"/>
      <c r="TO65" s="1332"/>
      <c r="TP65" s="1332"/>
      <c r="TQ65" s="1332"/>
      <c r="TR65" s="1332"/>
      <c r="TS65" s="1332"/>
      <c r="TT65" s="1332"/>
      <c r="TU65" s="1332"/>
      <c r="TV65" s="1332"/>
      <c r="TW65" s="1332"/>
      <c r="TX65" s="1332"/>
      <c r="TY65" s="1332"/>
      <c r="TZ65" s="1332"/>
      <c r="UA65" s="1332"/>
      <c r="UB65" s="1332"/>
      <c r="UC65" s="1332"/>
      <c r="UD65" s="1332"/>
      <c r="UE65" s="1332"/>
      <c r="UF65" s="1332"/>
      <c r="UG65" s="1332"/>
      <c r="UH65" s="1332"/>
      <c r="UI65" s="1332"/>
      <c r="UJ65" s="1332"/>
      <c r="UK65" s="1332"/>
      <c r="UL65" s="1332"/>
      <c r="UM65" s="1332"/>
      <c r="UN65" s="1332"/>
      <c r="UO65" s="1332"/>
      <c r="UP65" s="1332"/>
      <c r="UQ65" s="1332"/>
      <c r="UR65" s="1332"/>
      <c r="US65" s="1332"/>
      <c r="UT65" s="1332"/>
      <c r="UU65" s="1332"/>
      <c r="UV65" s="1332"/>
      <c r="UW65" s="1332"/>
      <c r="UX65" s="1332"/>
      <c r="UY65" s="1332"/>
      <c r="UZ65" s="1332"/>
      <c r="VA65" s="1332"/>
      <c r="VB65" s="1332"/>
      <c r="VC65" s="1332"/>
      <c r="VD65" s="1332"/>
      <c r="VE65" s="1332"/>
      <c r="VF65" s="1332"/>
      <c r="VG65" s="1332"/>
      <c r="VH65" s="1332"/>
      <c r="VI65" s="1332"/>
      <c r="VJ65" s="1332"/>
      <c r="VK65" s="1332"/>
      <c r="VL65" s="1332"/>
      <c r="VM65" s="1332"/>
      <c r="VN65" s="1332"/>
      <c r="VO65" s="1332"/>
      <c r="VP65" s="1332"/>
      <c r="VQ65" s="1332"/>
      <c r="VR65" s="1332"/>
      <c r="VS65" s="1332"/>
      <c r="VT65" s="1332"/>
      <c r="VU65" s="1332"/>
      <c r="VV65" s="1332"/>
      <c r="VW65" s="1332"/>
      <c r="VX65" s="1332"/>
      <c r="VY65" s="1332"/>
      <c r="VZ65" s="1332"/>
      <c r="WA65" s="1332"/>
      <c r="WB65" s="1332"/>
      <c r="WC65" s="1332"/>
      <c r="WD65" s="1332"/>
      <c r="WE65" s="1332"/>
      <c r="WF65" s="1332"/>
      <c r="WG65" s="1332"/>
      <c r="WH65" s="1332"/>
      <c r="WI65" s="1332"/>
      <c r="WJ65" s="1332"/>
      <c r="WK65" s="1332"/>
      <c r="WL65" s="1332"/>
      <c r="WM65" s="1332"/>
      <c r="WN65" s="1332"/>
      <c r="WO65" s="1332"/>
      <c r="WP65" s="1332"/>
      <c r="WQ65" s="1332"/>
      <c r="WR65" s="1332"/>
      <c r="WS65" s="1332"/>
      <c r="WT65" s="1332"/>
      <c r="WU65" s="1332"/>
      <c r="WV65" s="1332"/>
      <c r="WW65" s="1332"/>
      <c r="WX65" s="1332"/>
      <c r="WY65" s="1332"/>
      <c r="WZ65" s="1332"/>
      <c r="XA65" s="1332"/>
      <c r="XB65" s="1332"/>
      <c r="XC65" s="1332"/>
      <c r="XD65" s="1332"/>
      <c r="XE65" s="1332"/>
      <c r="XF65" s="1332"/>
      <c r="XG65" s="1332"/>
      <c r="XH65" s="1332"/>
      <c r="XI65" s="1332"/>
      <c r="XJ65" s="1332"/>
      <c r="XK65" s="1332"/>
      <c r="XL65" s="1332"/>
      <c r="XM65" s="1332"/>
      <c r="XN65" s="1332"/>
      <c r="XO65" s="1332"/>
      <c r="XP65" s="1332"/>
      <c r="XQ65" s="1332"/>
      <c r="XR65" s="1332"/>
      <c r="XS65" s="1332"/>
      <c r="XT65" s="1332"/>
      <c r="XU65" s="1332"/>
      <c r="XV65" s="1332"/>
      <c r="XW65" s="1332"/>
      <c r="XX65" s="1332"/>
      <c r="XY65" s="1332"/>
      <c r="XZ65" s="1332"/>
      <c r="YA65" s="1332"/>
      <c r="YB65" s="1332"/>
      <c r="YC65" s="1332"/>
      <c r="YD65" s="1332"/>
      <c r="YE65" s="1332"/>
      <c r="YF65" s="1332"/>
      <c r="YG65" s="1332"/>
      <c r="YH65" s="1332"/>
      <c r="YI65" s="1332"/>
      <c r="YJ65" s="1332"/>
      <c r="YK65" s="1332"/>
      <c r="YL65" s="1332"/>
      <c r="YM65" s="1332"/>
      <c r="YN65" s="1332"/>
      <c r="YO65" s="1332"/>
      <c r="YP65" s="1332"/>
      <c r="YQ65" s="1332"/>
      <c r="YR65" s="1332"/>
      <c r="YS65" s="1332"/>
      <c r="YT65" s="1332"/>
      <c r="YU65" s="1332"/>
      <c r="YV65" s="1332"/>
      <c r="YW65" s="1332"/>
      <c r="YX65" s="1332"/>
      <c r="YY65" s="1332"/>
      <c r="YZ65" s="1332"/>
      <c r="ZA65" s="1332"/>
      <c r="ZB65" s="1332"/>
      <c r="ZC65" s="1332"/>
      <c r="ZD65" s="1332"/>
      <c r="ZE65" s="1332"/>
      <c r="ZF65" s="1332"/>
      <c r="ZG65" s="1332"/>
      <c r="ZH65" s="1332"/>
      <c r="ZI65" s="1332"/>
      <c r="ZJ65" s="1332"/>
      <c r="ZK65" s="1332"/>
      <c r="ZL65" s="1332"/>
      <c r="ZM65" s="1332"/>
      <c r="ZN65" s="1332"/>
      <c r="ZO65" s="1332"/>
      <c r="ZP65" s="1332"/>
      <c r="ZQ65" s="1332"/>
      <c r="ZR65" s="1332"/>
      <c r="ZS65" s="1332"/>
      <c r="ZT65" s="1332"/>
      <c r="ZU65" s="1332"/>
      <c r="ZV65" s="1332"/>
      <c r="ZW65" s="1332"/>
      <c r="ZX65" s="1332"/>
      <c r="ZY65" s="645"/>
    </row>
    <row r="66" spans="1:701" s="643" customFormat="1">
      <c r="A66" s="645"/>
      <c r="B66" s="635" t="s">
        <v>56</v>
      </c>
      <c r="C66" s="1186" t="s">
        <v>492</v>
      </c>
      <c r="D66" s="1187">
        <v>30</v>
      </c>
      <c r="E66" s="604">
        <f t="shared" si="15"/>
        <v>4.018972587569997E-3</v>
      </c>
      <c r="F66" s="1181" t="s">
        <v>0</v>
      </c>
      <c r="G66" s="1188">
        <v>12</v>
      </c>
      <c r="H66" s="1193">
        <v>13.41</v>
      </c>
      <c r="I66" s="1192">
        <v>8</v>
      </c>
      <c r="J66" s="1190">
        <v>35</v>
      </c>
      <c r="K66" s="1176">
        <f t="shared" si="1"/>
        <v>27</v>
      </c>
      <c r="L66" s="640">
        <f t="shared" si="6"/>
        <v>160.92000000000002</v>
      </c>
      <c r="M66" s="639">
        <v>33.139200000000002</v>
      </c>
      <c r="N66" s="639">
        <f t="shared" si="7"/>
        <v>96</v>
      </c>
      <c r="O66" s="639">
        <f t="shared" si="8"/>
        <v>324</v>
      </c>
      <c r="P66" s="639">
        <f t="shared" si="9"/>
        <v>420</v>
      </c>
      <c r="Q66" s="639"/>
      <c r="R66" s="639">
        <f t="shared" si="2"/>
        <v>453.13920000000002</v>
      </c>
      <c r="S66" s="1191"/>
      <c r="T66" s="639">
        <f t="shared" si="10"/>
        <v>419.18519888991676</v>
      </c>
      <c r="U66" s="639">
        <f t="shared" si="3"/>
        <v>0</v>
      </c>
      <c r="V66" s="641">
        <f>IF(L66=0,0,(HLOOKUP(F66,'2012-2013 CE W T&amp;D &amp; ConsCredit'!$C$6:$P$36,D66+1,FALSE)))</f>
        <v>2.57679265504916</v>
      </c>
      <c r="W66" s="641">
        <f t="shared" si="16"/>
        <v>414.65747405051087</v>
      </c>
      <c r="X66" s="642">
        <f t="shared" si="11"/>
        <v>0.98919874830648558</v>
      </c>
      <c r="Z66" s="1371">
        <f t="shared" si="4"/>
        <v>129.13920000000002</v>
      </c>
      <c r="AA66" s="1371">
        <f t="shared" si="5"/>
        <v>119.46271970397781</v>
      </c>
      <c r="AB66" s="1371">
        <f>IF(L66=0,0,(HLOOKUP(F66,'2012-2013 CE W T&amp;D No ConsCredi'!$C$6:$P$36,D66+1,FALSE)))</f>
        <v>2.3425387773174182</v>
      </c>
      <c r="AC66" s="1371">
        <f t="shared" si="17"/>
        <v>376.96134004591897</v>
      </c>
      <c r="AD66" s="642">
        <f t="shared" si="12"/>
        <v>3.1554726108698086</v>
      </c>
      <c r="AE66" s="1332"/>
      <c r="AF66" s="1332"/>
      <c r="AG66" s="1332"/>
      <c r="AH66" s="1332"/>
      <c r="AI66" s="1332"/>
      <c r="AJ66" s="1332"/>
      <c r="AK66" s="1332"/>
      <c r="AL66" s="1332"/>
      <c r="AM66" s="1332"/>
      <c r="AN66" s="1332"/>
      <c r="AO66" s="1332"/>
      <c r="AP66" s="1332"/>
      <c r="AQ66" s="1332"/>
      <c r="AR66" s="1332"/>
      <c r="AS66" s="1332"/>
      <c r="AT66" s="1332"/>
      <c r="AU66" s="1332"/>
      <c r="AV66" s="1332"/>
      <c r="AW66" s="1332"/>
      <c r="AX66" s="1332"/>
      <c r="AY66" s="1332"/>
      <c r="AZ66" s="1332"/>
      <c r="BA66" s="1332"/>
      <c r="BB66" s="1332"/>
      <c r="BC66" s="1332"/>
      <c r="BD66" s="1332"/>
      <c r="BE66" s="1332"/>
      <c r="BF66" s="1332"/>
      <c r="BG66" s="1332"/>
      <c r="BH66" s="1332"/>
      <c r="BI66" s="1332"/>
      <c r="BJ66" s="1332"/>
      <c r="BK66" s="1332"/>
      <c r="BL66" s="1332"/>
      <c r="BM66" s="1332"/>
      <c r="BN66" s="1332"/>
      <c r="BO66" s="1332"/>
      <c r="BP66" s="1332"/>
      <c r="BQ66" s="1332"/>
      <c r="BR66" s="1332"/>
      <c r="BS66" s="1332"/>
      <c r="BT66" s="1332"/>
      <c r="BU66" s="1332"/>
      <c r="BV66" s="1332"/>
      <c r="BW66" s="1332"/>
      <c r="BX66" s="1332"/>
      <c r="BY66" s="1332"/>
      <c r="BZ66" s="1332"/>
      <c r="CA66" s="1332"/>
      <c r="CB66" s="1332"/>
      <c r="CC66" s="1332"/>
      <c r="CD66" s="1332"/>
      <c r="CE66" s="1332"/>
      <c r="CF66" s="1332"/>
      <c r="CG66" s="1332"/>
      <c r="CH66" s="1332"/>
      <c r="CI66" s="1332"/>
      <c r="CJ66" s="1332"/>
      <c r="CK66" s="1332"/>
      <c r="CL66" s="1332"/>
      <c r="CM66" s="1332"/>
      <c r="CN66" s="1332"/>
      <c r="CO66" s="1332"/>
      <c r="CP66" s="1332"/>
      <c r="CQ66" s="1332"/>
      <c r="CR66" s="1332"/>
      <c r="CS66" s="1332"/>
      <c r="CT66" s="1332"/>
      <c r="CU66" s="1332"/>
      <c r="CV66" s="1332"/>
      <c r="CW66" s="1332"/>
      <c r="CX66" s="1332"/>
      <c r="CY66" s="1332"/>
      <c r="CZ66" s="1332"/>
      <c r="DA66" s="1332"/>
      <c r="DB66" s="1332"/>
      <c r="DC66" s="1332"/>
      <c r="DD66" s="1332"/>
      <c r="DE66" s="1332"/>
      <c r="DF66" s="1332"/>
      <c r="DG66" s="1332"/>
      <c r="DH66" s="1332"/>
      <c r="DI66" s="1332"/>
      <c r="DJ66" s="1332"/>
      <c r="DK66" s="1332"/>
      <c r="DL66" s="1332"/>
      <c r="DM66" s="1332"/>
      <c r="DN66" s="1332"/>
      <c r="DO66" s="1332"/>
      <c r="DP66" s="1332"/>
      <c r="DQ66" s="1332"/>
      <c r="DR66" s="1332"/>
      <c r="DS66" s="1332"/>
      <c r="DT66" s="1332"/>
      <c r="DU66" s="1332"/>
      <c r="DV66" s="1332"/>
      <c r="DW66" s="1332"/>
      <c r="DX66" s="1332"/>
      <c r="DY66" s="1332"/>
      <c r="DZ66" s="1332"/>
      <c r="EA66" s="1332"/>
      <c r="EB66" s="1332"/>
      <c r="EC66" s="1332"/>
      <c r="ED66" s="1332"/>
      <c r="EE66" s="1332"/>
      <c r="EF66" s="1332"/>
      <c r="EG66" s="1332"/>
      <c r="EH66" s="1332"/>
      <c r="EI66" s="1332"/>
      <c r="EJ66" s="1332"/>
      <c r="EK66" s="1332"/>
      <c r="EL66" s="1332"/>
      <c r="EM66" s="1332"/>
      <c r="EN66" s="1332"/>
      <c r="EO66" s="1332"/>
      <c r="EP66" s="1332"/>
      <c r="EQ66" s="1332"/>
      <c r="ER66" s="1332"/>
      <c r="ES66" s="1332"/>
      <c r="ET66" s="1332"/>
      <c r="EU66" s="1332"/>
      <c r="EV66" s="1332"/>
      <c r="EW66" s="1332"/>
      <c r="EX66" s="1332"/>
      <c r="EY66" s="1332"/>
      <c r="EZ66" s="1332"/>
      <c r="FA66" s="1332"/>
      <c r="FB66" s="1332"/>
      <c r="FC66" s="1332"/>
      <c r="FD66" s="1332"/>
      <c r="FE66" s="1332"/>
      <c r="FF66" s="1332"/>
      <c r="FG66" s="1332"/>
      <c r="FH66" s="1332"/>
      <c r="FI66" s="1332"/>
      <c r="FJ66" s="1332"/>
      <c r="FK66" s="1332"/>
      <c r="FL66" s="1332"/>
      <c r="FM66" s="1332"/>
      <c r="FN66" s="1332"/>
      <c r="FO66" s="1332"/>
      <c r="FP66" s="1332"/>
      <c r="FQ66" s="1332"/>
      <c r="FR66" s="1332"/>
      <c r="FS66" s="1332"/>
      <c r="FT66" s="1332"/>
      <c r="FU66" s="1332"/>
      <c r="FV66" s="1332"/>
      <c r="FW66" s="1332"/>
      <c r="FX66" s="1332"/>
      <c r="FY66" s="1332"/>
      <c r="FZ66" s="1332"/>
      <c r="GA66" s="1332"/>
      <c r="GB66" s="1332"/>
      <c r="GC66" s="1332"/>
      <c r="GD66" s="1332"/>
      <c r="GE66" s="1332"/>
      <c r="GF66" s="1332"/>
      <c r="GG66" s="1332"/>
      <c r="GH66" s="1332"/>
      <c r="GI66" s="1332"/>
      <c r="GJ66" s="1332"/>
      <c r="GK66" s="1332"/>
      <c r="GL66" s="1332"/>
      <c r="GM66" s="1332"/>
      <c r="GN66" s="1332"/>
      <c r="GO66" s="1332"/>
      <c r="GP66" s="1332"/>
      <c r="GQ66" s="1332"/>
      <c r="GR66" s="1332"/>
      <c r="GS66" s="1332"/>
      <c r="GT66" s="1332"/>
      <c r="GU66" s="1332"/>
      <c r="GV66" s="1332"/>
      <c r="GW66" s="1332"/>
      <c r="GX66" s="1332"/>
      <c r="GY66" s="1332"/>
      <c r="GZ66" s="1332"/>
      <c r="HA66" s="1332"/>
      <c r="HB66" s="1332"/>
      <c r="HC66" s="1332"/>
      <c r="HD66" s="1332"/>
      <c r="HE66" s="1332"/>
      <c r="HF66" s="1332"/>
      <c r="HG66" s="1332"/>
      <c r="HH66" s="1332"/>
      <c r="HI66" s="1332"/>
      <c r="HJ66" s="1332"/>
      <c r="HK66" s="1332"/>
      <c r="HL66" s="1332"/>
      <c r="HM66" s="1332"/>
      <c r="HN66" s="1332"/>
      <c r="HO66" s="1332"/>
      <c r="HP66" s="1332"/>
      <c r="HQ66" s="1332"/>
      <c r="HR66" s="1332"/>
      <c r="HS66" s="1332"/>
      <c r="HT66" s="1332"/>
      <c r="HU66" s="1332"/>
      <c r="HV66" s="1332"/>
      <c r="HW66" s="1332"/>
      <c r="HX66" s="1332"/>
      <c r="HY66" s="1332"/>
      <c r="HZ66" s="1332"/>
      <c r="IA66" s="1332"/>
      <c r="IB66" s="1332"/>
      <c r="IC66" s="1332"/>
      <c r="ID66" s="1332"/>
      <c r="IE66" s="1332"/>
      <c r="IF66" s="1332"/>
      <c r="IG66" s="1332"/>
      <c r="IH66" s="1332"/>
      <c r="II66" s="1332"/>
      <c r="IJ66" s="1332"/>
      <c r="IK66" s="1332"/>
      <c r="IL66" s="1332"/>
      <c r="IM66" s="1332"/>
      <c r="IN66" s="1332"/>
      <c r="IO66" s="1332"/>
      <c r="IP66" s="1332"/>
      <c r="IQ66" s="1332"/>
      <c r="IR66" s="1332"/>
      <c r="IS66" s="1332"/>
      <c r="IT66" s="1332"/>
      <c r="IU66" s="1332"/>
      <c r="IV66" s="1332"/>
      <c r="IW66" s="1332"/>
      <c r="IX66" s="1332"/>
      <c r="IY66" s="1332"/>
      <c r="IZ66" s="1332"/>
      <c r="JA66" s="1332"/>
      <c r="JB66" s="1332"/>
      <c r="JC66" s="1332"/>
      <c r="JD66" s="1332"/>
      <c r="JE66" s="1332"/>
      <c r="JF66" s="1332"/>
      <c r="JG66" s="1332"/>
      <c r="JH66" s="1332"/>
      <c r="JI66" s="1332"/>
      <c r="JJ66" s="1332"/>
      <c r="JK66" s="1332"/>
      <c r="JL66" s="1332"/>
      <c r="JM66" s="1332"/>
      <c r="JN66" s="1332"/>
      <c r="JO66" s="1332"/>
      <c r="JP66" s="1332"/>
      <c r="JQ66" s="1332"/>
      <c r="JR66" s="1332"/>
      <c r="JS66" s="1332"/>
      <c r="JT66" s="1332"/>
      <c r="JU66" s="1332"/>
      <c r="JV66" s="1332"/>
      <c r="JW66" s="1332"/>
      <c r="JX66" s="1332"/>
      <c r="JY66" s="1332"/>
      <c r="JZ66" s="1332"/>
      <c r="KA66" s="1332"/>
      <c r="KB66" s="1332"/>
      <c r="KC66" s="1332"/>
      <c r="KD66" s="1332"/>
      <c r="KE66" s="1332"/>
      <c r="KF66" s="1332"/>
      <c r="KG66" s="1332"/>
      <c r="KH66" s="1332"/>
      <c r="KI66" s="1332"/>
      <c r="KJ66" s="1332"/>
      <c r="KK66" s="1332"/>
      <c r="KL66" s="1332"/>
      <c r="KM66" s="1332"/>
      <c r="KN66" s="1332"/>
      <c r="KO66" s="1332"/>
      <c r="KP66" s="1332"/>
      <c r="KQ66" s="1332"/>
      <c r="KR66" s="1332"/>
      <c r="KS66" s="1332"/>
      <c r="KT66" s="1332"/>
      <c r="KU66" s="1332"/>
      <c r="KV66" s="1332"/>
      <c r="KW66" s="1332"/>
      <c r="KX66" s="1332"/>
      <c r="KY66" s="1332"/>
      <c r="KZ66" s="1332"/>
      <c r="LA66" s="1332"/>
      <c r="LB66" s="1332"/>
      <c r="LC66" s="1332"/>
      <c r="LD66" s="1332"/>
      <c r="LE66" s="1332"/>
      <c r="LF66" s="1332"/>
      <c r="LG66" s="1332"/>
      <c r="LH66" s="1332"/>
      <c r="LI66" s="1332"/>
      <c r="LJ66" s="1332"/>
      <c r="LK66" s="1332"/>
      <c r="LL66" s="1332"/>
      <c r="LM66" s="1332"/>
      <c r="LN66" s="1332"/>
      <c r="LO66" s="1332"/>
      <c r="LP66" s="1332"/>
      <c r="LQ66" s="1332"/>
      <c r="LR66" s="1332"/>
      <c r="LS66" s="1332"/>
      <c r="LT66" s="1332"/>
      <c r="LU66" s="1332"/>
      <c r="LV66" s="1332"/>
      <c r="LW66" s="1332"/>
      <c r="LX66" s="1332"/>
      <c r="LY66" s="1332"/>
      <c r="LZ66" s="1332"/>
      <c r="MA66" s="1332"/>
      <c r="MB66" s="1332"/>
      <c r="MC66" s="1332"/>
      <c r="MD66" s="1332"/>
      <c r="ME66" s="1332"/>
      <c r="MF66" s="1332"/>
      <c r="MG66" s="1332"/>
      <c r="MH66" s="1332"/>
      <c r="MI66" s="1332"/>
      <c r="MJ66" s="1332"/>
      <c r="MK66" s="1332"/>
      <c r="ML66" s="1332"/>
      <c r="MM66" s="1332"/>
      <c r="MN66" s="1332"/>
      <c r="MO66" s="1332"/>
      <c r="MP66" s="1332"/>
      <c r="MQ66" s="1332"/>
      <c r="MR66" s="1332"/>
      <c r="MS66" s="1332"/>
      <c r="MT66" s="1332"/>
      <c r="MU66" s="1332"/>
      <c r="MV66" s="1332"/>
      <c r="MW66" s="1332"/>
      <c r="MX66" s="1332"/>
      <c r="MY66" s="1332"/>
      <c r="MZ66" s="1332"/>
      <c r="NA66" s="1332"/>
      <c r="NB66" s="1332"/>
      <c r="NC66" s="1332"/>
      <c r="ND66" s="1332"/>
      <c r="NE66" s="1332"/>
      <c r="NF66" s="1332"/>
      <c r="NG66" s="1332"/>
      <c r="NH66" s="1332"/>
      <c r="NI66" s="1332"/>
      <c r="NJ66" s="1332"/>
      <c r="NK66" s="1332"/>
      <c r="NL66" s="1332"/>
      <c r="NM66" s="1332"/>
      <c r="NN66" s="1332"/>
      <c r="NO66" s="1332"/>
      <c r="NP66" s="1332"/>
      <c r="NQ66" s="1332"/>
      <c r="NR66" s="1332"/>
      <c r="NS66" s="1332"/>
      <c r="NT66" s="1332"/>
      <c r="NU66" s="1332"/>
      <c r="NV66" s="1332"/>
      <c r="NW66" s="1332"/>
      <c r="NX66" s="1332"/>
      <c r="NY66" s="1332"/>
      <c r="NZ66" s="1332"/>
      <c r="OA66" s="1332"/>
      <c r="OB66" s="1332"/>
      <c r="OC66" s="1332"/>
      <c r="OD66" s="1332"/>
      <c r="OE66" s="1332"/>
      <c r="OF66" s="1332"/>
      <c r="OG66" s="1332"/>
      <c r="OH66" s="1332"/>
      <c r="OI66" s="1332"/>
      <c r="OJ66" s="1332"/>
      <c r="OK66" s="1332"/>
      <c r="OL66" s="1332"/>
      <c r="OM66" s="1332"/>
      <c r="ON66" s="1332"/>
      <c r="OO66" s="1332"/>
      <c r="OP66" s="1332"/>
      <c r="OQ66" s="1332"/>
      <c r="OR66" s="1332"/>
      <c r="OS66" s="1332"/>
      <c r="OT66" s="1332"/>
      <c r="OU66" s="1332"/>
      <c r="OV66" s="1332"/>
      <c r="OW66" s="1332"/>
      <c r="OX66" s="1332"/>
      <c r="OY66" s="1332"/>
      <c r="OZ66" s="1332"/>
      <c r="PA66" s="1332"/>
      <c r="PB66" s="1332"/>
      <c r="PC66" s="1332"/>
      <c r="PD66" s="1332"/>
      <c r="PE66" s="1332"/>
      <c r="PF66" s="1332"/>
      <c r="PG66" s="1332"/>
      <c r="PH66" s="1332"/>
      <c r="PI66" s="1332"/>
      <c r="PJ66" s="1332"/>
      <c r="PK66" s="1332"/>
      <c r="PL66" s="1332"/>
      <c r="PM66" s="1332"/>
      <c r="PN66" s="1332"/>
      <c r="PO66" s="1332"/>
      <c r="PP66" s="1332"/>
      <c r="PQ66" s="1332"/>
      <c r="PR66" s="1332"/>
      <c r="PS66" s="1332"/>
      <c r="PT66" s="1332"/>
      <c r="PU66" s="1332"/>
      <c r="PV66" s="1332"/>
      <c r="PW66" s="1332"/>
      <c r="PX66" s="1332"/>
      <c r="PY66" s="1332"/>
      <c r="PZ66" s="1332"/>
      <c r="QA66" s="1332"/>
      <c r="QB66" s="1332"/>
      <c r="QC66" s="1332"/>
      <c r="QD66" s="1332"/>
      <c r="QE66" s="1332"/>
      <c r="QF66" s="1332"/>
      <c r="QG66" s="1332"/>
      <c r="QH66" s="1332"/>
      <c r="QI66" s="1332"/>
      <c r="QJ66" s="1332"/>
      <c r="QK66" s="1332"/>
      <c r="QL66" s="1332"/>
      <c r="QM66" s="1332"/>
      <c r="QN66" s="1332"/>
      <c r="QO66" s="1332"/>
      <c r="QP66" s="1332"/>
      <c r="QQ66" s="1332"/>
      <c r="QR66" s="1332"/>
      <c r="QS66" s="1332"/>
      <c r="QT66" s="1332"/>
      <c r="QU66" s="1332"/>
      <c r="QV66" s="1332"/>
      <c r="QW66" s="1332"/>
      <c r="QX66" s="1332"/>
      <c r="QY66" s="1332"/>
      <c r="QZ66" s="1332"/>
      <c r="RA66" s="1332"/>
      <c r="RB66" s="1332"/>
      <c r="RC66" s="1332"/>
      <c r="RD66" s="1332"/>
      <c r="RE66" s="1332"/>
      <c r="RF66" s="1332"/>
      <c r="RG66" s="1332"/>
      <c r="RH66" s="1332"/>
      <c r="RI66" s="1332"/>
      <c r="RJ66" s="1332"/>
      <c r="RK66" s="1332"/>
      <c r="RL66" s="1332"/>
      <c r="RM66" s="1332"/>
      <c r="RN66" s="1332"/>
      <c r="RO66" s="1332"/>
      <c r="RP66" s="1332"/>
      <c r="RQ66" s="1332"/>
      <c r="RR66" s="1332"/>
      <c r="RS66" s="1332"/>
      <c r="RT66" s="1332"/>
      <c r="RU66" s="1332"/>
      <c r="RV66" s="1332"/>
      <c r="RW66" s="1332"/>
      <c r="RX66" s="1332"/>
      <c r="RY66" s="1332"/>
      <c r="RZ66" s="1332"/>
      <c r="SA66" s="1332"/>
      <c r="SB66" s="1332"/>
      <c r="SC66" s="1332"/>
      <c r="SD66" s="1332"/>
      <c r="SE66" s="1332"/>
      <c r="SF66" s="1332"/>
      <c r="SG66" s="1332"/>
      <c r="SH66" s="1332"/>
      <c r="SI66" s="1332"/>
      <c r="SJ66" s="1332"/>
      <c r="SK66" s="1332"/>
      <c r="SL66" s="1332"/>
      <c r="SM66" s="1332"/>
      <c r="SN66" s="1332"/>
      <c r="SO66" s="1332"/>
      <c r="SP66" s="1332"/>
      <c r="SQ66" s="1332"/>
      <c r="SR66" s="1332"/>
      <c r="SS66" s="1332"/>
      <c r="ST66" s="1332"/>
      <c r="SU66" s="1332"/>
      <c r="SV66" s="1332"/>
      <c r="SW66" s="1332"/>
      <c r="SX66" s="1332"/>
      <c r="SY66" s="1332"/>
      <c r="SZ66" s="1332"/>
      <c r="TA66" s="1332"/>
      <c r="TB66" s="1332"/>
      <c r="TC66" s="1332"/>
      <c r="TD66" s="1332"/>
      <c r="TE66" s="1332"/>
      <c r="TF66" s="1332"/>
      <c r="TG66" s="1332"/>
      <c r="TH66" s="1332"/>
      <c r="TI66" s="1332"/>
      <c r="TJ66" s="1332"/>
      <c r="TK66" s="1332"/>
      <c r="TL66" s="1332"/>
      <c r="TM66" s="1332"/>
      <c r="TN66" s="1332"/>
      <c r="TO66" s="1332"/>
      <c r="TP66" s="1332"/>
      <c r="TQ66" s="1332"/>
      <c r="TR66" s="1332"/>
      <c r="TS66" s="1332"/>
      <c r="TT66" s="1332"/>
      <c r="TU66" s="1332"/>
      <c r="TV66" s="1332"/>
      <c r="TW66" s="1332"/>
      <c r="TX66" s="1332"/>
      <c r="TY66" s="1332"/>
      <c r="TZ66" s="1332"/>
      <c r="UA66" s="1332"/>
      <c r="UB66" s="1332"/>
      <c r="UC66" s="1332"/>
      <c r="UD66" s="1332"/>
      <c r="UE66" s="1332"/>
      <c r="UF66" s="1332"/>
      <c r="UG66" s="1332"/>
      <c r="UH66" s="1332"/>
      <c r="UI66" s="1332"/>
      <c r="UJ66" s="1332"/>
      <c r="UK66" s="1332"/>
      <c r="UL66" s="1332"/>
      <c r="UM66" s="1332"/>
      <c r="UN66" s="1332"/>
      <c r="UO66" s="1332"/>
      <c r="UP66" s="1332"/>
      <c r="UQ66" s="1332"/>
      <c r="UR66" s="1332"/>
      <c r="US66" s="1332"/>
      <c r="UT66" s="1332"/>
      <c r="UU66" s="1332"/>
      <c r="UV66" s="1332"/>
      <c r="UW66" s="1332"/>
      <c r="UX66" s="1332"/>
      <c r="UY66" s="1332"/>
      <c r="UZ66" s="1332"/>
      <c r="VA66" s="1332"/>
      <c r="VB66" s="1332"/>
      <c r="VC66" s="1332"/>
      <c r="VD66" s="1332"/>
      <c r="VE66" s="1332"/>
      <c r="VF66" s="1332"/>
      <c r="VG66" s="1332"/>
      <c r="VH66" s="1332"/>
      <c r="VI66" s="1332"/>
      <c r="VJ66" s="1332"/>
      <c r="VK66" s="1332"/>
      <c r="VL66" s="1332"/>
      <c r="VM66" s="1332"/>
      <c r="VN66" s="1332"/>
      <c r="VO66" s="1332"/>
      <c r="VP66" s="1332"/>
      <c r="VQ66" s="1332"/>
      <c r="VR66" s="1332"/>
      <c r="VS66" s="1332"/>
      <c r="VT66" s="1332"/>
      <c r="VU66" s="1332"/>
      <c r="VV66" s="1332"/>
      <c r="VW66" s="1332"/>
      <c r="VX66" s="1332"/>
      <c r="VY66" s="1332"/>
      <c r="VZ66" s="1332"/>
      <c r="WA66" s="1332"/>
      <c r="WB66" s="1332"/>
      <c r="WC66" s="1332"/>
      <c r="WD66" s="1332"/>
      <c r="WE66" s="1332"/>
      <c r="WF66" s="1332"/>
      <c r="WG66" s="1332"/>
      <c r="WH66" s="1332"/>
      <c r="WI66" s="1332"/>
      <c r="WJ66" s="1332"/>
      <c r="WK66" s="1332"/>
      <c r="WL66" s="1332"/>
      <c r="WM66" s="1332"/>
      <c r="WN66" s="1332"/>
      <c r="WO66" s="1332"/>
      <c r="WP66" s="1332"/>
      <c r="WQ66" s="1332"/>
      <c r="WR66" s="1332"/>
      <c r="WS66" s="1332"/>
      <c r="WT66" s="1332"/>
      <c r="WU66" s="1332"/>
      <c r="WV66" s="1332"/>
      <c r="WW66" s="1332"/>
      <c r="WX66" s="1332"/>
      <c r="WY66" s="1332"/>
      <c r="WZ66" s="1332"/>
      <c r="XA66" s="1332"/>
      <c r="XB66" s="1332"/>
      <c r="XC66" s="1332"/>
      <c r="XD66" s="1332"/>
      <c r="XE66" s="1332"/>
      <c r="XF66" s="1332"/>
      <c r="XG66" s="1332"/>
      <c r="XH66" s="1332"/>
      <c r="XI66" s="1332"/>
      <c r="XJ66" s="1332"/>
      <c r="XK66" s="1332"/>
      <c r="XL66" s="1332"/>
      <c r="XM66" s="1332"/>
      <c r="XN66" s="1332"/>
      <c r="XO66" s="1332"/>
      <c r="XP66" s="1332"/>
      <c r="XQ66" s="1332"/>
      <c r="XR66" s="1332"/>
      <c r="XS66" s="1332"/>
      <c r="XT66" s="1332"/>
      <c r="XU66" s="1332"/>
      <c r="XV66" s="1332"/>
      <c r="XW66" s="1332"/>
      <c r="XX66" s="1332"/>
      <c r="XY66" s="1332"/>
      <c r="XZ66" s="1332"/>
      <c r="YA66" s="1332"/>
      <c r="YB66" s="1332"/>
      <c r="YC66" s="1332"/>
      <c r="YD66" s="1332"/>
      <c r="YE66" s="1332"/>
      <c r="YF66" s="1332"/>
      <c r="YG66" s="1332"/>
      <c r="YH66" s="1332"/>
      <c r="YI66" s="1332"/>
      <c r="YJ66" s="1332"/>
      <c r="YK66" s="1332"/>
      <c r="YL66" s="1332"/>
      <c r="YM66" s="1332"/>
      <c r="YN66" s="1332"/>
      <c r="YO66" s="1332"/>
      <c r="YP66" s="1332"/>
      <c r="YQ66" s="1332"/>
      <c r="YR66" s="1332"/>
      <c r="YS66" s="1332"/>
      <c r="YT66" s="1332"/>
      <c r="YU66" s="1332"/>
      <c r="YV66" s="1332"/>
      <c r="YW66" s="1332"/>
      <c r="YX66" s="1332"/>
      <c r="YY66" s="1332"/>
      <c r="YZ66" s="1332"/>
      <c r="ZA66" s="1332"/>
      <c r="ZB66" s="1332"/>
      <c r="ZC66" s="1332"/>
      <c r="ZD66" s="1332"/>
      <c r="ZE66" s="1332"/>
      <c r="ZF66" s="1332"/>
      <c r="ZG66" s="1332"/>
      <c r="ZH66" s="1332"/>
      <c r="ZI66" s="1332"/>
      <c r="ZJ66" s="1332"/>
      <c r="ZK66" s="1332"/>
      <c r="ZL66" s="1332"/>
      <c r="ZM66" s="1332"/>
      <c r="ZN66" s="1332"/>
      <c r="ZO66" s="1332"/>
      <c r="ZP66" s="1332"/>
      <c r="ZQ66" s="1332"/>
      <c r="ZR66" s="1332"/>
      <c r="ZS66" s="1332"/>
      <c r="ZT66" s="1332"/>
      <c r="ZU66" s="1332"/>
      <c r="ZV66" s="1332"/>
      <c r="ZW66" s="1332"/>
      <c r="ZX66" s="1332"/>
      <c r="ZY66" s="645"/>
    </row>
    <row r="67" spans="1:701" s="643" customFormat="1">
      <c r="A67" s="645"/>
      <c r="B67" s="635" t="s">
        <v>56</v>
      </c>
      <c r="C67" s="1186" t="s">
        <v>493</v>
      </c>
      <c r="D67" s="1186">
        <v>15</v>
      </c>
      <c r="E67" s="604">
        <f t="shared" si="15"/>
        <v>0.15983982451185669</v>
      </c>
      <c r="F67" s="1181" t="s">
        <v>31</v>
      </c>
      <c r="G67" s="1188">
        <v>100</v>
      </c>
      <c r="H67" s="1195">
        <v>128</v>
      </c>
      <c r="I67" s="1192">
        <v>50</v>
      </c>
      <c r="J67" s="1192">
        <v>50</v>
      </c>
      <c r="K67" s="1176">
        <f t="shared" si="1"/>
        <v>0</v>
      </c>
      <c r="L67" s="640">
        <f t="shared" si="6"/>
        <v>12800</v>
      </c>
      <c r="M67" s="639">
        <v>2101</v>
      </c>
      <c r="N67" s="639">
        <f t="shared" si="7"/>
        <v>5000</v>
      </c>
      <c r="O67" s="639">
        <f t="shared" si="8"/>
        <v>0</v>
      </c>
      <c r="P67" s="639">
        <f t="shared" si="9"/>
        <v>5000</v>
      </c>
      <c r="Q67" s="639"/>
      <c r="R67" s="639">
        <f t="shared" si="2"/>
        <v>7101</v>
      </c>
      <c r="S67" s="1191"/>
      <c r="T67" s="639">
        <f t="shared" si="10"/>
        <v>6568.9176688251619</v>
      </c>
      <c r="U67" s="639">
        <f t="shared" si="3"/>
        <v>0</v>
      </c>
      <c r="V67" s="641">
        <f>IF(L67=0,0,(HLOOKUP(F67,'2012-2013 CE W T&amp;D &amp; ConsCredit'!$C$6:$P$36,D67+1,FALSE)))</f>
        <v>1.5113319986628126</v>
      </c>
      <c r="W67" s="641">
        <f t="shared" si="16"/>
        <v>19345.049582884003</v>
      </c>
      <c r="X67" s="642">
        <f t="shared" si="11"/>
        <v>2.9449371354876224</v>
      </c>
      <c r="Z67" s="1371">
        <f t="shared" si="4"/>
        <v>7101</v>
      </c>
      <c r="AA67" s="1371">
        <f t="shared" si="5"/>
        <v>6568.9176688251619</v>
      </c>
      <c r="AB67" s="1371">
        <f>IF(L67=0,0,(HLOOKUP(F67,'2012-2013 CE W T&amp;D No ConsCredi'!$C$6:$P$36,D67+1,FALSE)))</f>
        <v>1.3739381806025568</v>
      </c>
      <c r="AC67" s="1371">
        <f t="shared" si="17"/>
        <v>17586.408711712727</v>
      </c>
      <c r="AD67" s="642">
        <f t="shared" si="12"/>
        <v>2.6772155777160203</v>
      </c>
      <c r="AE67" s="1332"/>
      <c r="AF67" s="1332"/>
      <c r="AG67" s="1332"/>
      <c r="AH67" s="1332"/>
      <c r="AI67" s="1332"/>
      <c r="AJ67" s="1332"/>
      <c r="AK67" s="1332"/>
      <c r="AL67" s="1332"/>
      <c r="AM67" s="1332"/>
      <c r="AN67" s="1332"/>
      <c r="AO67" s="1332"/>
      <c r="AP67" s="1332"/>
      <c r="AQ67" s="1332"/>
      <c r="AR67" s="1332"/>
      <c r="AS67" s="1332"/>
      <c r="AT67" s="1332"/>
      <c r="AU67" s="1332"/>
      <c r="AV67" s="1332"/>
      <c r="AW67" s="1332"/>
      <c r="AX67" s="1332"/>
      <c r="AY67" s="1332"/>
      <c r="AZ67" s="1332"/>
      <c r="BA67" s="1332"/>
      <c r="BB67" s="1332"/>
      <c r="BC67" s="1332"/>
      <c r="BD67" s="1332"/>
      <c r="BE67" s="1332"/>
      <c r="BF67" s="1332"/>
      <c r="BG67" s="1332"/>
      <c r="BH67" s="1332"/>
      <c r="BI67" s="1332"/>
      <c r="BJ67" s="1332"/>
      <c r="BK67" s="1332"/>
      <c r="BL67" s="1332"/>
      <c r="BM67" s="1332"/>
      <c r="BN67" s="1332"/>
      <c r="BO67" s="1332"/>
      <c r="BP67" s="1332"/>
      <c r="BQ67" s="1332"/>
      <c r="BR67" s="1332"/>
      <c r="BS67" s="1332"/>
      <c r="BT67" s="1332"/>
      <c r="BU67" s="1332"/>
      <c r="BV67" s="1332"/>
      <c r="BW67" s="1332"/>
      <c r="BX67" s="1332"/>
      <c r="BY67" s="1332"/>
      <c r="BZ67" s="1332"/>
      <c r="CA67" s="1332"/>
      <c r="CB67" s="1332"/>
      <c r="CC67" s="1332"/>
      <c r="CD67" s="1332"/>
      <c r="CE67" s="1332"/>
      <c r="CF67" s="1332"/>
      <c r="CG67" s="1332"/>
      <c r="CH67" s="1332"/>
      <c r="CI67" s="1332"/>
      <c r="CJ67" s="1332"/>
      <c r="CK67" s="1332"/>
      <c r="CL67" s="1332"/>
      <c r="CM67" s="1332"/>
      <c r="CN67" s="1332"/>
      <c r="CO67" s="1332"/>
      <c r="CP67" s="1332"/>
      <c r="CQ67" s="1332"/>
      <c r="CR67" s="1332"/>
      <c r="CS67" s="1332"/>
      <c r="CT67" s="1332"/>
      <c r="CU67" s="1332"/>
      <c r="CV67" s="1332"/>
      <c r="CW67" s="1332"/>
      <c r="CX67" s="1332"/>
      <c r="CY67" s="1332"/>
      <c r="CZ67" s="1332"/>
      <c r="DA67" s="1332"/>
      <c r="DB67" s="1332"/>
      <c r="DC67" s="1332"/>
      <c r="DD67" s="1332"/>
      <c r="DE67" s="1332"/>
      <c r="DF67" s="1332"/>
      <c r="DG67" s="1332"/>
      <c r="DH67" s="1332"/>
      <c r="DI67" s="1332"/>
      <c r="DJ67" s="1332"/>
      <c r="DK67" s="1332"/>
      <c r="DL67" s="1332"/>
      <c r="DM67" s="1332"/>
      <c r="DN67" s="1332"/>
      <c r="DO67" s="1332"/>
      <c r="DP67" s="1332"/>
      <c r="DQ67" s="1332"/>
      <c r="DR67" s="1332"/>
      <c r="DS67" s="1332"/>
      <c r="DT67" s="1332"/>
      <c r="DU67" s="1332"/>
      <c r="DV67" s="1332"/>
      <c r="DW67" s="1332"/>
      <c r="DX67" s="1332"/>
      <c r="DY67" s="1332"/>
      <c r="DZ67" s="1332"/>
      <c r="EA67" s="1332"/>
      <c r="EB67" s="1332"/>
      <c r="EC67" s="1332"/>
      <c r="ED67" s="1332"/>
      <c r="EE67" s="1332"/>
      <c r="EF67" s="1332"/>
      <c r="EG67" s="1332"/>
      <c r="EH67" s="1332"/>
      <c r="EI67" s="1332"/>
      <c r="EJ67" s="1332"/>
      <c r="EK67" s="1332"/>
      <c r="EL67" s="1332"/>
      <c r="EM67" s="1332"/>
      <c r="EN67" s="1332"/>
      <c r="EO67" s="1332"/>
      <c r="EP67" s="1332"/>
      <c r="EQ67" s="1332"/>
      <c r="ER67" s="1332"/>
      <c r="ES67" s="1332"/>
      <c r="ET67" s="1332"/>
      <c r="EU67" s="1332"/>
      <c r="EV67" s="1332"/>
      <c r="EW67" s="1332"/>
      <c r="EX67" s="1332"/>
      <c r="EY67" s="1332"/>
      <c r="EZ67" s="1332"/>
      <c r="FA67" s="1332"/>
      <c r="FB67" s="1332"/>
      <c r="FC67" s="1332"/>
      <c r="FD67" s="1332"/>
      <c r="FE67" s="1332"/>
      <c r="FF67" s="1332"/>
      <c r="FG67" s="1332"/>
      <c r="FH67" s="1332"/>
      <c r="FI67" s="1332"/>
      <c r="FJ67" s="1332"/>
      <c r="FK67" s="1332"/>
      <c r="FL67" s="1332"/>
      <c r="FM67" s="1332"/>
      <c r="FN67" s="1332"/>
      <c r="FO67" s="1332"/>
      <c r="FP67" s="1332"/>
      <c r="FQ67" s="1332"/>
      <c r="FR67" s="1332"/>
      <c r="FS67" s="1332"/>
      <c r="FT67" s="1332"/>
      <c r="FU67" s="1332"/>
      <c r="FV67" s="1332"/>
      <c r="FW67" s="1332"/>
      <c r="FX67" s="1332"/>
      <c r="FY67" s="1332"/>
      <c r="FZ67" s="1332"/>
      <c r="GA67" s="1332"/>
      <c r="GB67" s="1332"/>
      <c r="GC67" s="1332"/>
      <c r="GD67" s="1332"/>
      <c r="GE67" s="1332"/>
      <c r="GF67" s="1332"/>
      <c r="GG67" s="1332"/>
      <c r="GH67" s="1332"/>
      <c r="GI67" s="1332"/>
      <c r="GJ67" s="1332"/>
      <c r="GK67" s="1332"/>
      <c r="GL67" s="1332"/>
      <c r="GM67" s="1332"/>
      <c r="GN67" s="1332"/>
      <c r="GO67" s="1332"/>
      <c r="GP67" s="1332"/>
      <c r="GQ67" s="1332"/>
      <c r="GR67" s="1332"/>
      <c r="GS67" s="1332"/>
      <c r="GT67" s="1332"/>
      <c r="GU67" s="1332"/>
      <c r="GV67" s="1332"/>
      <c r="GW67" s="1332"/>
      <c r="GX67" s="1332"/>
      <c r="GY67" s="1332"/>
      <c r="GZ67" s="1332"/>
      <c r="HA67" s="1332"/>
      <c r="HB67" s="1332"/>
      <c r="HC67" s="1332"/>
      <c r="HD67" s="1332"/>
      <c r="HE67" s="1332"/>
      <c r="HF67" s="1332"/>
      <c r="HG67" s="1332"/>
      <c r="HH67" s="1332"/>
      <c r="HI67" s="1332"/>
      <c r="HJ67" s="1332"/>
      <c r="HK67" s="1332"/>
      <c r="HL67" s="1332"/>
      <c r="HM67" s="1332"/>
      <c r="HN67" s="1332"/>
      <c r="HO67" s="1332"/>
      <c r="HP67" s="1332"/>
      <c r="HQ67" s="1332"/>
      <c r="HR67" s="1332"/>
      <c r="HS67" s="1332"/>
      <c r="HT67" s="1332"/>
      <c r="HU67" s="1332"/>
      <c r="HV67" s="1332"/>
      <c r="HW67" s="1332"/>
      <c r="HX67" s="1332"/>
      <c r="HY67" s="1332"/>
      <c r="HZ67" s="1332"/>
      <c r="IA67" s="1332"/>
      <c r="IB67" s="1332"/>
      <c r="IC67" s="1332"/>
      <c r="ID67" s="1332"/>
      <c r="IE67" s="1332"/>
      <c r="IF67" s="1332"/>
      <c r="IG67" s="1332"/>
      <c r="IH67" s="1332"/>
      <c r="II67" s="1332"/>
      <c r="IJ67" s="1332"/>
      <c r="IK67" s="1332"/>
      <c r="IL67" s="1332"/>
      <c r="IM67" s="1332"/>
      <c r="IN67" s="1332"/>
      <c r="IO67" s="1332"/>
      <c r="IP67" s="1332"/>
      <c r="IQ67" s="1332"/>
      <c r="IR67" s="1332"/>
      <c r="IS67" s="1332"/>
      <c r="IT67" s="1332"/>
      <c r="IU67" s="1332"/>
      <c r="IV67" s="1332"/>
      <c r="IW67" s="1332"/>
      <c r="IX67" s="1332"/>
      <c r="IY67" s="1332"/>
      <c r="IZ67" s="1332"/>
      <c r="JA67" s="1332"/>
      <c r="JB67" s="1332"/>
      <c r="JC67" s="1332"/>
      <c r="JD67" s="1332"/>
      <c r="JE67" s="1332"/>
      <c r="JF67" s="1332"/>
      <c r="JG67" s="1332"/>
      <c r="JH67" s="1332"/>
      <c r="JI67" s="1332"/>
      <c r="JJ67" s="1332"/>
      <c r="JK67" s="1332"/>
      <c r="JL67" s="1332"/>
      <c r="JM67" s="1332"/>
      <c r="JN67" s="1332"/>
      <c r="JO67" s="1332"/>
      <c r="JP67" s="1332"/>
      <c r="JQ67" s="1332"/>
      <c r="JR67" s="1332"/>
      <c r="JS67" s="1332"/>
      <c r="JT67" s="1332"/>
      <c r="JU67" s="1332"/>
      <c r="JV67" s="1332"/>
      <c r="JW67" s="1332"/>
      <c r="JX67" s="1332"/>
      <c r="JY67" s="1332"/>
      <c r="JZ67" s="1332"/>
      <c r="KA67" s="1332"/>
      <c r="KB67" s="1332"/>
      <c r="KC67" s="1332"/>
      <c r="KD67" s="1332"/>
      <c r="KE67" s="1332"/>
      <c r="KF67" s="1332"/>
      <c r="KG67" s="1332"/>
      <c r="KH67" s="1332"/>
      <c r="KI67" s="1332"/>
      <c r="KJ67" s="1332"/>
      <c r="KK67" s="1332"/>
      <c r="KL67" s="1332"/>
      <c r="KM67" s="1332"/>
      <c r="KN67" s="1332"/>
      <c r="KO67" s="1332"/>
      <c r="KP67" s="1332"/>
      <c r="KQ67" s="1332"/>
      <c r="KR67" s="1332"/>
      <c r="KS67" s="1332"/>
      <c r="KT67" s="1332"/>
      <c r="KU67" s="1332"/>
      <c r="KV67" s="1332"/>
      <c r="KW67" s="1332"/>
      <c r="KX67" s="1332"/>
      <c r="KY67" s="1332"/>
      <c r="KZ67" s="1332"/>
      <c r="LA67" s="1332"/>
      <c r="LB67" s="1332"/>
      <c r="LC67" s="1332"/>
      <c r="LD67" s="1332"/>
      <c r="LE67" s="1332"/>
      <c r="LF67" s="1332"/>
      <c r="LG67" s="1332"/>
      <c r="LH67" s="1332"/>
      <c r="LI67" s="1332"/>
      <c r="LJ67" s="1332"/>
      <c r="LK67" s="1332"/>
      <c r="LL67" s="1332"/>
      <c r="LM67" s="1332"/>
      <c r="LN67" s="1332"/>
      <c r="LO67" s="1332"/>
      <c r="LP67" s="1332"/>
      <c r="LQ67" s="1332"/>
      <c r="LR67" s="1332"/>
      <c r="LS67" s="1332"/>
      <c r="LT67" s="1332"/>
      <c r="LU67" s="1332"/>
      <c r="LV67" s="1332"/>
      <c r="LW67" s="1332"/>
      <c r="LX67" s="1332"/>
      <c r="LY67" s="1332"/>
      <c r="LZ67" s="1332"/>
      <c r="MA67" s="1332"/>
      <c r="MB67" s="1332"/>
      <c r="MC67" s="1332"/>
      <c r="MD67" s="1332"/>
      <c r="ME67" s="1332"/>
      <c r="MF67" s="1332"/>
      <c r="MG67" s="1332"/>
      <c r="MH67" s="1332"/>
      <c r="MI67" s="1332"/>
      <c r="MJ67" s="1332"/>
      <c r="MK67" s="1332"/>
      <c r="ML67" s="1332"/>
      <c r="MM67" s="1332"/>
      <c r="MN67" s="1332"/>
      <c r="MO67" s="1332"/>
      <c r="MP67" s="1332"/>
      <c r="MQ67" s="1332"/>
      <c r="MR67" s="1332"/>
      <c r="MS67" s="1332"/>
      <c r="MT67" s="1332"/>
      <c r="MU67" s="1332"/>
      <c r="MV67" s="1332"/>
      <c r="MW67" s="1332"/>
      <c r="MX67" s="1332"/>
      <c r="MY67" s="1332"/>
      <c r="MZ67" s="1332"/>
      <c r="NA67" s="1332"/>
      <c r="NB67" s="1332"/>
      <c r="NC67" s="1332"/>
      <c r="ND67" s="1332"/>
      <c r="NE67" s="1332"/>
      <c r="NF67" s="1332"/>
      <c r="NG67" s="1332"/>
      <c r="NH67" s="1332"/>
      <c r="NI67" s="1332"/>
      <c r="NJ67" s="1332"/>
      <c r="NK67" s="1332"/>
      <c r="NL67" s="1332"/>
      <c r="NM67" s="1332"/>
      <c r="NN67" s="1332"/>
      <c r="NO67" s="1332"/>
      <c r="NP67" s="1332"/>
      <c r="NQ67" s="1332"/>
      <c r="NR67" s="1332"/>
      <c r="NS67" s="1332"/>
      <c r="NT67" s="1332"/>
      <c r="NU67" s="1332"/>
      <c r="NV67" s="1332"/>
      <c r="NW67" s="1332"/>
      <c r="NX67" s="1332"/>
      <c r="NY67" s="1332"/>
      <c r="NZ67" s="1332"/>
      <c r="OA67" s="1332"/>
      <c r="OB67" s="1332"/>
      <c r="OC67" s="1332"/>
      <c r="OD67" s="1332"/>
      <c r="OE67" s="1332"/>
      <c r="OF67" s="1332"/>
      <c r="OG67" s="1332"/>
      <c r="OH67" s="1332"/>
      <c r="OI67" s="1332"/>
      <c r="OJ67" s="1332"/>
      <c r="OK67" s="1332"/>
      <c r="OL67" s="1332"/>
      <c r="OM67" s="1332"/>
      <c r="ON67" s="1332"/>
      <c r="OO67" s="1332"/>
      <c r="OP67" s="1332"/>
      <c r="OQ67" s="1332"/>
      <c r="OR67" s="1332"/>
      <c r="OS67" s="1332"/>
      <c r="OT67" s="1332"/>
      <c r="OU67" s="1332"/>
      <c r="OV67" s="1332"/>
      <c r="OW67" s="1332"/>
      <c r="OX67" s="1332"/>
      <c r="OY67" s="1332"/>
      <c r="OZ67" s="1332"/>
      <c r="PA67" s="1332"/>
      <c r="PB67" s="1332"/>
      <c r="PC67" s="1332"/>
      <c r="PD67" s="1332"/>
      <c r="PE67" s="1332"/>
      <c r="PF67" s="1332"/>
      <c r="PG67" s="1332"/>
      <c r="PH67" s="1332"/>
      <c r="PI67" s="1332"/>
      <c r="PJ67" s="1332"/>
      <c r="PK67" s="1332"/>
      <c r="PL67" s="1332"/>
      <c r="PM67" s="1332"/>
      <c r="PN67" s="1332"/>
      <c r="PO67" s="1332"/>
      <c r="PP67" s="1332"/>
      <c r="PQ67" s="1332"/>
      <c r="PR67" s="1332"/>
      <c r="PS67" s="1332"/>
      <c r="PT67" s="1332"/>
      <c r="PU67" s="1332"/>
      <c r="PV67" s="1332"/>
      <c r="PW67" s="1332"/>
      <c r="PX67" s="1332"/>
      <c r="PY67" s="1332"/>
      <c r="PZ67" s="1332"/>
      <c r="QA67" s="1332"/>
      <c r="QB67" s="1332"/>
      <c r="QC67" s="1332"/>
      <c r="QD67" s="1332"/>
      <c r="QE67" s="1332"/>
      <c r="QF67" s="1332"/>
      <c r="QG67" s="1332"/>
      <c r="QH67" s="1332"/>
      <c r="QI67" s="1332"/>
      <c r="QJ67" s="1332"/>
      <c r="QK67" s="1332"/>
      <c r="QL67" s="1332"/>
      <c r="QM67" s="1332"/>
      <c r="QN67" s="1332"/>
      <c r="QO67" s="1332"/>
      <c r="QP67" s="1332"/>
      <c r="QQ67" s="1332"/>
      <c r="QR67" s="1332"/>
      <c r="QS67" s="1332"/>
      <c r="QT67" s="1332"/>
      <c r="QU67" s="1332"/>
      <c r="QV67" s="1332"/>
      <c r="QW67" s="1332"/>
      <c r="QX67" s="1332"/>
      <c r="QY67" s="1332"/>
      <c r="QZ67" s="1332"/>
      <c r="RA67" s="1332"/>
      <c r="RB67" s="1332"/>
      <c r="RC67" s="1332"/>
      <c r="RD67" s="1332"/>
      <c r="RE67" s="1332"/>
      <c r="RF67" s="1332"/>
      <c r="RG67" s="1332"/>
      <c r="RH67" s="1332"/>
      <c r="RI67" s="1332"/>
      <c r="RJ67" s="1332"/>
      <c r="RK67" s="1332"/>
      <c r="RL67" s="1332"/>
      <c r="RM67" s="1332"/>
      <c r="RN67" s="1332"/>
      <c r="RO67" s="1332"/>
      <c r="RP67" s="1332"/>
      <c r="RQ67" s="1332"/>
      <c r="RR67" s="1332"/>
      <c r="RS67" s="1332"/>
      <c r="RT67" s="1332"/>
      <c r="RU67" s="1332"/>
      <c r="RV67" s="1332"/>
      <c r="RW67" s="1332"/>
      <c r="RX67" s="1332"/>
      <c r="RY67" s="1332"/>
      <c r="RZ67" s="1332"/>
      <c r="SA67" s="1332"/>
      <c r="SB67" s="1332"/>
      <c r="SC67" s="1332"/>
      <c r="SD67" s="1332"/>
      <c r="SE67" s="1332"/>
      <c r="SF67" s="1332"/>
      <c r="SG67" s="1332"/>
      <c r="SH67" s="1332"/>
      <c r="SI67" s="1332"/>
      <c r="SJ67" s="1332"/>
      <c r="SK67" s="1332"/>
      <c r="SL67" s="1332"/>
      <c r="SM67" s="1332"/>
      <c r="SN67" s="1332"/>
      <c r="SO67" s="1332"/>
      <c r="SP67" s="1332"/>
      <c r="SQ67" s="1332"/>
      <c r="SR67" s="1332"/>
      <c r="SS67" s="1332"/>
      <c r="ST67" s="1332"/>
      <c r="SU67" s="1332"/>
      <c r="SV67" s="1332"/>
      <c r="SW67" s="1332"/>
      <c r="SX67" s="1332"/>
      <c r="SY67" s="1332"/>
      <c r="SZ67" s="1332"/>
      <c r="TA67" s="1332"/>
      <c r="TB67" s="1332"/>
      <c r="TC67" s="1332"/>
      <c r="TD67" s="1332"/>
      <c r="TE67" s="1332"/>
      <c r="TF67" s="1332"/>
      <c r="TG67" s="1332"/>
      <c r="TH67" s="1332"/>
      <c r="TI67" s="1332"/>
      <c r="TJ67" s="1332"/>
      <c r="TK67" s="1332"/>
      <c r="TL67" s="1332"/>
      <c r="TM67" s="1332"/>
      <c r="TN67" s="1332"/>
      <c r="TO67" s="1332"/>
      <c r="TP67" s="1332"/>
      <c r="TQ67" s="1332"/>
      <c r="TR67" s="1332"/>
      <c r="TS67" s="1332"/>
      <c r="TT67" s="1332"/>
      <c r="TU67" s="1332"/>
      <c r="TV67" s="1332"/>
      <c r="TW67" s="1332"/>
      <c r="TX67" s="1332"/>
      <c r="TY67" s="1332"/>
      <c r="TZ67" s="1332"/>
      <c r="UA67" s="1332"/>
      <c r="UB67" s="1332"/>
      <c r="UC67" s="1332"/>
      <c r="UD67" s="1332"/>
      <c r="UE67" s="1332"/>
      <c r="UF67" s="1332"/>
      <c r="UG67" s="1332"/>
      <c r="UH67" s="1332"/>
      <c r="UI67" s="1332"/>
      <c r="UJ67" s="1332"/>
      <c r="UK67" s="1332"/>
      <c r="UL67" s="1332"/>
      <c r="UM67" s="1332"/>
      <c r="UN67" s="1332"/>
      <c r="UO67" s="1332"/>
      <c r="UP67" s="1332"/>
      <c r="UQ67" s="1332"/>
      <c r="UR67" s="1332"/>
      <c r="US67" s="1332"/>
      <c r="UT67" s="1332"/>
      <c r="UU67" s="1332"/>
      <c r="UV67" s="1332"/>
      <c r="UW67" s="1332"/>
      <c r="UX67" s="1332"/>
      <c r="UY67" s="1332"/>
      <c r="UZ67" s="1332"/>
      <c r="VA67" s="1332"/>
      <c r="VB67" s="1332"/>
      <c r="VC67" s="1332"/>
      <c r="VD67" s="1332"/>
      <c r="VE67" s="1332"/>
      <c r="VF67" s="1332"/>
      <c r="VG67" s="1332"/>
      <c r="VH67" s="1332"/>
      <c r="VI67" s="1332"/>
      <c r="VJ67" s="1332"/>
      <c r="VK67" s="1332"/>
      <c r="VL67" s="1332"/>
      <c r="VM67" s="1332"/>
      <c r="VN67" s="1332"/>
      <c r="VO67" s="1332"/>
      <c r="VP67" s="1332"/>
      <c r="VQ67" s="1332"/>
      <c r="VR67" s="1332"/>
      <c r="VS67" s="1332"/>
      <c r="VT67" s="1332"/>
      <c r="VU67" s="1332"/>
      <c r="VV67" s="1332"/>
      <c r="VW67" s="1332"/>
      <c r="VX67" s="1332"/>
      <c r="VY67" s="1332"/>
      <c r="VZ67" s="1332"/>
      <c r="WA67" s="1332"/>
      <c r="WB67" s="1332"/>
      <c r="WC67" s="1332"/>
      <c r="WD67" s="1332"/>
      <c r="WE67" s="1332"/>
      <c r="WF67" s="1332"/>
      <c r="WG67" s="1332"/>
      <c r="WH67" s="1332"/>
      <c r="WI67" s="1332"/>
      <c r="WJ67" s="1332"/>
      <c r="WK67" s="1332"/>
      <c r="WL67" s="1332"/>
      <c r="WM67" s="1332"/>
      <c r="WN67" s="1332"/>
      <c r="WO67" s="1332"/>
      <c r="WP67" s="1332"/>
      <c r="WQ67" s="1332"/>
      <c r="WR67" s="1332"/>
      <c r="WS67" s="1332"/>
      <c r="WT67" s="1332"/>
      <c r="WU67" s="1332"/>
      <c r="WV67" s="1332"/>
      <c r="WW67" s="1332"/>
      <c r="WX67" s="1332"/>
      <c r="WY67" s="1332"/>
      <c r="WZ67" s="1332"/>
      <c r="XA67" s="1332"/>
      <c r="XB67" s="1332"/>
      <c r="XC67" s="1332"/>
      <c r="XD67" s="1332"/>
      <c r="XE67" s="1332"/>
      <c r="XF67" s="1332"/>
      <c r="XG67" s="1332"/>
      <c r="XH67" s="1332"/>
      <c r="XI67" s="1332"/>
      <c r="XJ67" s="1332"/>
      <c r="XK67" s="1332"/>
      <c r="XL67" s="1332"/>
      <c r="XM67" s="1332"/>
      <c r="XN67" s="1332"/>
      <c r="XO67" s="1332"/>
      <c r="XP67" s="1332"/>
      <c r="XQ67" s="1332"/>
      <c r="XR67" s="1332"/>
      <c r="XS67" s="1332"/>
      <c r="XT67" s="1332"/>
      <c r="XU67" s="1332"/>
      <c r="XV67" s="1332"/>
      <c r="XW67" s="1332"/>
      <c r="XX67" s="1332"/>
      <c r="XY67" s="1332"/>
      <c r="XZ67" s="1332"/>
      <c r="YA67" s="1332"/>
      <c r="YB67" s="1332"/>
      <c r="YC67" s="1332"/>
      <c r="YD67" s="1332"/>
      <c r="YE67" s="1332"/>
      <c r="YF67" s="1332"/>
      <c r="YG67" s="1332"/>
      <c r="YH67" s="1332"/>
      <c r="YI67" s="1332"/>
      <c r="YJ67" s="1332"/>
      <c r="YK67" s="1332"/>
      <c r="YL67" s="1332"/>
      <c r="YM67" s="1332"/>
      <c r="YN67" s="1332"/>
      <c r="YO67" s="1332"/>
      <c r="YP67" s="1332"/>
      <c r="YQ67" s="1332"/>
      <c r="YR67" s="1332"/>
      <c r="YS67" s="1332"/>
      <c r="YT67" s="1332"/>
      <c r="YU67" s="1332"/>
      <c r="YV67" s="1332"/>
      <c r="YW67" s="1332"/>
      <c r="YX67" s="1332"/>
      <c r="YY67" s="1332"/>
      <c r="YZ67" s="1332"/>
      <c r="ZA67" s="1332"/>
      <c r="ZB67" s="1332"/>
      <c r="ZC67" s="1332"/>
      <c r="ZD67" s="1332"/>
      <c r="ZE67" s="1332"/>
      <c r="ZF67" s="1332"/>
      <c r="ZG67" s="1332"/>
      <c r="ZH67" s="1332"/>
      <c r="ZI67" s="1332"/>
      <c r="ZJ67" s="1332"/>
      <c r="ZK67" s="1332"/>
      <c r="ZL67" s="1332"/>
      <c r="ZM67" s="1332"/>
      <c r="ZN67" s="1332"/>
      <c r="ZO67" s="1332"/>
      <c r="ZP67" s="1332"/>
      <c r="ZQ67" s="1332"/>
      <c r="ZR67" s="1332"/>
      <c r="ZS67" s="1332"/>
      <c r="ZT67" s="1332"/>
      <c r="ZU67" s="1332"/>
      <c r="ZV67" s="1332"/>
      <c r="ZW67" s="1332"/>
      <c r="ZX67" s="1332"/>
      <c r="ZY67" s="645"/>
    </row>
    <row r="68" spans="1:701" s="643" customFormat="1">
      <c r="A68" s="645"/>
      <c r="B68" s="635" t="s">
        <v>56</v>
      </c>
      <c r="C68" s="1186" t="s">
        <v>494</v>
      </c>
      <c r="D68" s="1186">
        <v>15</v>
      </c>
      <c r="E68" s="604">
        <f t="shared" si="15"/>
        <v>7.9919912255928344E-2</v>
      </c>
      <c r="F68" s="1181" t="s">
        <v>0</v>
      </c>
      <c r="G68" s="1188">
        <v>50</v>
      </c>
      <c r="H68" s="1195">
        <v>128</v>
      </c>
      <c r="I68" s="1192">
        <v>50</v>
      </c>
      <c r="J68" s="1192">
        <v>50</v>
      </c>
      <c r="K68" s="1176">
        <f t="shared" si="1"/>
        <v>0</v>
      </c>
      <c r="L68" s="640">
        <f t="shared" si="6"/>
        <v>6400</v>
      </c>
      <c r="M68" s="639">
        <v>1050.5</v>
      </c>
      <c r="N68" s="639">
        <f t="shared" si="7"/>
        <v>2500</v>
      </c>
      <c r="O68" s="639">
        <f t="shared" si="8"/>
        <v>0</v>
      </c>
      <c r="P68" s="639">
        <f t="shared" si="9"/>
        <v>2500</v>
      </c>
      <c r="Q68" s="639"/>
      <c r="R68" s="639">
        <f t="shared" si="2"/>
        <v>3550.5</v>
      </c>
      <c r="S68" s="1191"/>
      <c r="T68" s="639">
        <f t="shared" si="10"/>
        <v>3284.4588344125809</v>
      </c>
      <c r="U68" s="639">
        <f t="shared" si="3"/>
        <v>0</v>
      </c>
      <c r="V68" s="641">
        <f>IF(L68=0,0,(HLOOKUP(F68,'2012-2013 CE W T&amp;D &amp; ConsCredit'!$C$6:$P$36,D68+1,FALSE)))</f>
        <v>1.742281829696477</v>
      </c>
      <c r="W68" s="641">
        <f t="shared" si="16"/>
        <v>11150.603710057454</v>
      </c>
      <c r="X68" s="642">
        <f t="shared" si="11"/>
        <v>3.3949591918242805</v>
      </c>
      <c r="Z68" s="1371">
        <f t="shared" si="4"/>
        <v>3550.5</v>
      </c>
      <c r="AA68" s="1371">
        <f t="shared" si="5"/>
        <v>3284.4588344125809</v>
      </c>
      <c r="AB68" s="1371">
        <f>IF(L68=0,0,(HLOOKUP(F68,'2012-2013 CE W T&amp;D No ConsCredi'!$C$6:$P$36,D68+1,FALSE)))</f>
        <v>1.5838925724513431</v>
      </c>
      <c r="AC68" s="1371">
        <f t="shared" si="17"/>
        <v>10136.912463688595</v>
      </c>
      <c r="AD68" s="642">
        <f t="shared" si="12"/>
        <v>3.0863265380220732</v>
      </c>
      <c r="AE68" s="1332"/>
      <c r="AF68" s="1332"/>
      <c r="AG68" s="1332"/>
      <c r="AH68" s="1332"/>
      <c r="AI68" s="1332"/>
      <c r="AJ68" s="1332"/>
      <c r="AK68" s="1332"/>
      <c r="AL68" s="1332"/>
      <c r="AM68" s="1332"/>
      <c r="AN68" s="1332"/>
      <c r="AO68" s="1332"/>
      <c r="AP68" s="1332"/>
      <c r="AQ68" s="1332"/>
      <c r="AR68" s="1332"/>
      <c r="AS68" s="1332"/>
      <c r="AT68" s="1332"/>
      <c r="AU68" s="1332"/>
      <c r="AV68" s="1332"/>
      <c r="AW68" s="1332"/>
      <c r="AX68" s="1332"/>
      <c r="AY68" s="1332"/>
      <c r="AZ68" s="1332"/>
      <c r="BA68" s="1332"/>
      <c r="BB68" s="1332"/>
      <c r="BC68" s="1332"/>
      <c r="BD68" s="1332"/>
      <c r="BE68" s="1332"/>
      <c r="BF68" s="1332"/>
      <c r="BG68" s="1332"/>
      <c r="BH68" s="1332"/>
      <c r="BI68" s="1332"/>
      <c r="BJ68" s="1332"/>
      <c r="BK68" s="1332"/>
      <c r="BL68" s="1332"/>
      <c r="BM68" s="1332"/>
      <c r="BN68" s="1332"/>
      <c r="BO68" s="1332"/>
      <c r="BP68" s="1332"/>
      <c r="BQ68" s="1332"/>
      <c r="BR68" s="1332"/>
      <c r="BS68" s="1332"/>
      <c r="BT68" s="1332"/>
      <c r="BU68" s="1332"/>
      <c r="BV68" s="1332"/>
      <c r="BW68" s="1332"/>
      <c r="BX68" s="1332"/>
      <c r="BY68" s="1332"/>
      <c r="BZ68" s="1332"/>
      <c r="CA68" s="1332"/>
      <c r="CB68" s="1332"/>
      <c r="CC68" s="1332"/>
      <c r="CD68" s="1332"/>
      <c r="CE68" s="1332"/>
      <c r="CF68" s="1332"/>
      <c r="CG68" s="1332"/>
      <c r="CH68" s="1332"/>
      <c r="CI68" s="1332"/>
      <c r="CJ68" s="1332"/>
      <c r="CK68" s="1332"/>
      <c r="CL68" s="1332"/>
      <c r="CM68" s="1332"/>
      <c r="CN68" s="1332"/>
      <c r="CO68" s="1332"/>
      <c r="CP68" s="1332"/>
      <c r="CQ68" s="1332"/>
      <c r="CR68" s="1332"/>
      <c r="CS68" s="1332"/>
      <c r="CT68" s="1332"/>
      <c r="CU68" s="1332"/>
      <c r="CV68" s="1332"/>
      <c r="CW68" s="1332"/>
      <c r="CX68" s="1332"/>
      <c r="CY68" s="1332"/>
      <c r="CZ68" s="1332"/>
      <c r="DA68" s="1332"/>
      <c r="DB68" s="1332"/>
      <c r="DC68" s="1332"/>
      <c r="DD68" s="1332"/>
      <c r="DE68" s="1332"/>
      <c r="DF68" s="1332"/>
      <c r="DG68" s="1332"/>
      <c r="DH68" s="1332"/>
      <c r="DI68" s="1332"/>
      <c r="DJ68" s="1332"/>
      <c r="DK68" s="1332"/>
      <c r="DL68" s="1332"/>
      <c r="DM68" s="1332"/>
      <c r="DN68" s="1332"/>
      <c r="DO68" s="1332"/>
      <c r="DP68" s="1332"/>
      <c r="DQ68" s="1332"/>
      <c r="DR68" s="1332"/>
      <c r="DS68" s="1332"/>
      <c r="DT68" s="1332"/>
      <c r="DU68" s="1332"/>
      <c r="DV68" s="1332"/>
      <c r="DW68" s="1332"/>
      <c r="DX68" s="1332"/>
      <c r="DY68" s="1332"/>
      <c r="DZ68" s="1332"/>
      <c r="EA68" s="1332"/>
      <c r="EB68" s="1332"/>
      <c r="EC68" s="1332"/>
      <c r="ED68" s="1332"/>
      <c r="EE68" s="1332"/>
      <c r="EF68" s="1332"/>
      <c r="EG68" s="1332"/>
      <c r="EH68" s="1332"/>
      <c r="EI68" s="1332"/>
      <c r="EJ68" s="1332"/>
      <c r="EK68" s="1332"/>
      <c r="EL68" s="1332"/>
      <c r="EM68" s="1332"/>
      <c r="EN68" s="1332"/>
      <c r="EO68" s="1332"/>
      <c r="EP68" s="1332"/>
      <c r="EQ68" s="1332"/>
      <c r="ER68" s="1332"/>
      <c r="ES68" s="1332"/>
      <c r="ET68" s="1332"/>
      <c r="EU68" s="1332"/>
      <c r="EV68" s="1332"/>
      <c r="EW68" s="1332"/>
      <c r="EX68" s="1332"/>
      <c r="EY68" s="1332"/>
      <c r="EZ68" s="1332"/>
      <c r="FA68" s="1332"/>
      <c r="FB68" s="1332"/>
      <c r="FC68" s="1332"/>
      <c r="FD68" s="1332"/>
      <c r="FE68" s="1332"/>
      <c r="FF68" s="1332"/>
      <c r="FG68" s="1332"/>
      <c r="FH68" s="1332"/>
      <c r="FI68" s="1332"/>
      <c r="FJ68" s="1332"/>
      <c r="FK68" s="1332"/>
      <c r="FL68" s="1332"/>
      <c r="FM68" s="1332"/>
      <c r="FN68" s="1332"/>
      <c r="FO68" s="1332"/>
      <c r="FP68" s="1332"/>
      <c r="FQ68" s="1332"/>
      <c r="FR68" s="1332"/>
      <c r="FS68" s="1332"/>
      <c r="FT68" s="1332"/>
      <c r="FU68" s="1332"/>
      <c r="FV68" s="1332"/>
      <c r="FW68" s="1332"/>
      <c r="FX68" s="1332"/>
      <c r="FY68" s="1332"/>
      <c r="FZ68" s="1332"/>
      <c r="GA68" s="1332"/>
      <c r="GB68" s="1332"/>
      <c r="GC68" s="1332"/>
      <c r="GD68" s="1332"/>
      <c r="GE68" s="1332"/>
      <c r="GF68" s="1332"/>
      <c r="GG68" s="1332"/>
      <c r="GH68" s="1332"/>
      <c r="GI68" s="1332"/>
      <c r="GJ68" s="1332"/>
      <c r="GK68" s="1332"/>
      <c r="GL68" s="1332"/>
      <c r="GM68" s="1332"/>
      <c r="GN68" s="1332"/>
      <c r="GO68" s="1332"/>
      <c r="GP68" s="1332"/>
      <c r="GQ68" s="1332"/>
      <c r="GR68" s="1332"/>
      <c r="GS68" s="1332"/>
      <c r="GT68" s="1332"/>
      <c r="GU68" s="1332"/>
      <c r="GV68" s="1332"/>
      <c r="GW68" s="1332"/>
      <c r="GX68" s="1332"/>
      <c r="GY68" s="1332"/>
      <c r="GZ68" s="1332"/>
      <c r="HA68" s="1332"/>
      <c r="HB68" s="1332"/>
      <c r="HC68" s="1332"/>
      <c r="HD68" s="1332"/>
      <c r="HE68" s="1332"/>
      <c r="HF68" s="1332"/>
      <c r="HG68" s="1332"/>
      <c r="HH68" s="1332"/>
      <c r="HI68" s="1332"/>
      <c r="HJ68" s="1332"/>
      <c r="HK68" s="1332"/>
      <c r="HL68" s="1332"/>
      <c r="HM68" s="1332"/>
      <c r="HN68" s="1332"/>
      <c r="HO68" s="1332"/>
      <c r="HP68" s="1332"/>
      <c r="HQ68" s="1332"/>
      <c r="HR68" s="1332"/>
      <c r="HS68" s="1332"/>
      <c r="HT68" s="1332"/>
      <c r="HU68" s="1332"/>
      <c r="HV68" s="1332"/>
      <c r="HW68" s="1332"/>
      <c r="HX68" s="1332"/>
      <c r="HY68" s="1332"/>
      <c r="HZ68" s="1332"/>
      <c r="IA68" s="1332"/>
      <c r="IB68" s="1332"/>
      <c r="IC68" s="1332"/>
      <c r="ID68" s="1332"/>
      <c r="IE68" s="1332"/>
      <c r="IF68" s="1332"/>
      <c r="IG68" s="1332"/>
      <c r="IH68" s="1332"/>
      <c r="II68" s="1332"/>
      <c r="IJ68" s="1332"/>
      <c r="IK68" s="1332"/>
      <c r="IL68" s="1332"/>
      <c r="IM68" s="1332"/>
      <c r="IN68" s="1332"/>
      <c r="IO68" s="1332"/>
      <c r="IP68" s="1332"/>
      <c r="IQ68" s="1332"/>
      <c r="IR68" s="1332"/>
      <c r="IS68" s="1332"/>
      <c r="IT68" s="1332"/>
      <c r="IU68" s="1332"/>
      <c r="IV68" s="1332"/>
      <c r="IW68" s="1332"/>
      <c r="IX68" s="1332"/>
      <c r="IY68" s="1332"/>
      <c r="IZ68" s="1332"/>
      <c r="JA68" s="1332"/>
      <c r="JB68" s="1332"/>
      <c r="JC68" s="1332"/>
      <c r="JD68" s="1332"/>
      <c r="JE68" s="1332"/>
      <c r="JF68" s="1332"/>
      <c r="JG68" s="1332"/>
      <c r="JH68" s="1332"/>
      <c r="JI68" s="1332"/>
      <c r="JJ68" s="1332"/>
      <c r="JK68" s="1332"/>
      <c r="JL68" s="1332"/>
      <c r="JM68" s="1332"/>
      <c r="JN68" s="1332"/>
      <c r="JO68" s="1332"/>
      <c r="JP68" s="1332"/>
      <c r="JQ68" s="1332"/>
      <c r="JR68" s="1332"/>
      <c r="JS68" s="1332"/>
      <c r="JT68" s="1332"/>
      <c r="JU68" s="1332"/>
      <c r="JV68" s="1332"/>
      <c r="JW68" s="1332"/>
      <c r="JX68" s="1332"/>
      <c r="JY68" s="1332"/>
      <c r="JZ68" s="1332"/>
      <c r="KA68" s="1332"/>
      <c r="KB68" s="1332"/>
      <c r="KC68" s="1332"/>
      <c r="KD68" s="1332"/>
      <c r="KE68" s="1332"/>
      <c r="KF68" s="1332"/>
      <c r="KG68" s="1332"/>
      <c r="KH68" s="1332"/>
      <c r="KI68" s="1332"/>
      <c r="KJ68" s="1332"/>
      <c r="KK68" s="1332"/>
      <c r="KL68" s="1332"/>
      <c r="KM68" s="1332"/>
      <c r="KN68" s="1332"/>
      <c r="KO68" s="1332"/>
      <c r="KP68" s="1332"/>
      <c r="KQ68" s="1332"/>
      <c r="KR68" s="1332"/>
      <c r="KS68" s="1332"/>
      <c r="KT68" s="1332"/>
      <c r="KU68" s="1332"/>
      <c r="KV68" s="1332"/>
      <c r="KW68" s="1332"/>
      <c r="KX68" s="1332"/>
      <c r="KY68" s="1332"/>
      <c r="KZ68" s="1332"/>
      <c r="LA68" s="1332"/>
      <c r="LB68" s="1332"/>
      <c r="LC68" s="1332"/>
      <c r="LD68" s="1332"/>
      <c r="LE68" s="1332"/>
      <c r="LF68" s="1332"/>
      <c r="LG68" s="1332"/>
      <c r="LH68" s="1332"/>
      <c r="LI68" s="1332"/>
      <c r="LJ68" s="1332"/>
      <c r="LK68" s="1332"/>
      <c r="LL68" s="1332"/>
      <c r="LM68" s="1332"/>
      <c r="LN68" s="1332"/>
      <c r="LO68" s="1332"/>
      <c r="LP68" s="1332"/>
      <c r="LQ68" s="1332"/>
      <c r="LR68" s="1332"/>
      <c r="LS68" s="1332"/>
      <c r="LT68" s="1332"/>
      <c r="LU68" s="1332"/>
      <c r="LV68" s="1332"/>
      <c r="LW68" s="1332"/>
      <c r="LX68" s="1332"/>
      <c r="LY68" s="1332"/>
      <c r="LZ68" s="1332"/>
      <c r="MA68" s="1332"/>
      <c r="MB68" s="1332"/>
      <c r="MC68" s="1332"/>
      <c r="MD68" s="1332"/>
      <c r="ME68" s="1332"/>
      <c r="MF68" s="1332"/>
      <c r="MG68" s="1332"/>
      <c r="MH68" s="1332"/>
      <c r="MI68" s="1332"/>
      <c r="MJ68" s="1332"/>
      <c r="MK68" s="1332"/>
      <c r="ML68" s="1332"/>
      <c r="MM68" s="1332"/>
      <c r="MN68" s="1332"/>
      <c r="MO68" s="1332"/>
      <c r="MP68" s="1332"/>
      <c r="MQ68" s="1332"/>
      <c r="MR68" s="1332"/>
      <c r="MS68" s="1332"/>
      <c r="MT68" s="1332"/>
      <c r="MU68" s="1332"/>
      <c r="MV68" s="1332"/>
      <c r="MW68" s="1332"/>
      <c r="MX68" s="1332"/>
      <c r="MY68" s="1332"/>
      <c r="MZ68" s="1332"/>
      <c r="NA68" s="1332"/>
      <c r="NB68" s="1332"/>
      <c r="NC68" s="1332"/>
      <c r="ND68" s="1332"/>
      <c r="NE68" s="1332"/>
      <c r="NF68" s="1332"/>
      <c r="NG68" s="1332"/>
      <c r="NH68" s="1332"/>
      <c r="NI68" s="1332"/>
      <c r="NJ68" s="1332"/>
      <c r="NK68" s="1332"/>
      <c r="NL68" s="1332"/>
      <c r="NM68" s="1332"/>
      <c r="NN68" s="1332"/>
      <c r="NO68" s="1332"/>
      <c r="NP68" s="1332"/>
      <c r="NQ68" s="1332"/>
      <c r="NR68" s="1332"/>
      <c r="NS68" s="1332"/>
      <c r="NT68" s="1332"/>
      <c r="NU68" s="1332"/>
      <c r="NV68" s="1332"/>
      <c r="NW68" s="1332"/>
      <c r="NX68" s="1332"/>
      <c r="NY68" s="1332"/>
      <c r="NZ68" s="1332"/>
      <c r="OA68" s="1332"/>
      <c r="OB68" s="1332"/>
      <c r="OC68" s="1332"/>
      <c r="OD68" s="1332"/>
      <c r="OE68" s="1332"/>
      <c r="OF68" s="1332"/>
      <c r="OG68" s="1332"/>
      <c r="OH68" s="1332"/>
      <c r="OI68" s="1332"/>
      <c r="OJ68" s="1332"/>
      <c r="OK68" s="1332"/>
      <c r="OL68" s="1332"/>
      <c r="OM68" s="1332"/>
      <c r="ON68" s="1332"/>
      <c r="OO68" s="1332"/>
      <c r="OP68" s="1332"/>
      <c r="OQ68" s="1332"/>
      <c r="OR68" s="1332"/>
      <c r="OS68" s="1332"/>
      <c r="OT68" s="1332"/>
      <c r="OU68" s="1332"/>
      <c r="OV68" s="1332"/>
      <c r="OW68" s="1332"/>
      <c r="OX68" s="1332"/>
      <c r="OY68" s="1332"/>
      <c r="OZ68" s="1332"/>
      <c r="PA68" s="1332"/>
      <c r="PB68" s="1332"/>
      <c r="PC68" s="1332"/>
      <c r="PD68" s="1332"/>
      <c r="PE68" s="1332"/>
      <c r="PF68" s="1332"/>
      <c r="PG68" s="1332"/>
      <c r="PH68" s="1332"/>
      <c r="PI68" s="1332"/>
      <c r="PJ68" s="1332"/>
      <c r="PK68" s="1332"/>
      <c r="PL68" s="1332"/>
      <c r="PM68" s="1332"/>
      <c r="PN68" s="1332"/>
      <c r="PO68" s="1332"/>
      <c r="PP68" s="1332"/>
      <c r="PQ68" s="1332"/>
      <c r="PR68" s="1332"/>
      <c r="PS68" s="1332"/>
      <c r="PT68" s="1332"/>
      <c r="PU68" s="1332"/>
      <c r="PV68" s="1332"/>
      <c r="PW68" s="1332"/>
      <c r="PX68" s="1332"/>
      <c r="PY68" s="1332"/>
      <c r="PZ68" s="1332"/>
      <c r="QA68" s="1332"/>
      <c r="QB68" s="1332"/>
      <c r="QC68" s="1332"/>
      <c r="QD68" s="1332"/>
      <c r="QE68" s="1332"/>
      <c r="QF68" s="1332"/>
      <c r="QG68" s="1332"/>
      <c r="QH68" s="1332"/>
      <c r="QI68" s="1332"/>
      <c r="QJ68" s="1332"/>
      <c r="QK68" s="1332"/>
      <c r="QL68" s="1332"/>
      <c r="QM68" s="1332"/>
      <c r="QN68" s="1332"/>
      <c r="QO68" s="1332"/>
      <c r="QP68" s="1332"/>
      <c r="QQ68" s="1332"/>
      <c r="QR68" s="1332"/>
      <c r="QS68" s="1332"/>
      <c r="QT68" s="1332"/>
      <c r="QU68" s="1332"/>
      <c r="QV68" s="1332"/>
      <c r="QW68" s="1332"/>
      <c r="QX68" s="1332"/>
      <c r="QY68" s="1332"/>
      <c r="QZ68" s="1332"/>
      <c r="RA68" s="1332"/>
      <c r="RB68" s="1332"/>
      <c r="RC68" s="1332"/>
      <c r="RD68" s="1332"/>
      <c r="RE68" s="1332"/>
      <c r="RF68" s="1332"/>
      <c r="RG68" s="1332"/>
      <c r="RH68" s="1332"/>
      <c r="RI68" s="1332"/>
      <c r="RJ68" s="1332"/>
      <c r="RK68" s="1332"/>
      <c r="RL68" s="1332"/>
      <c r="RM68" s="1332"/>
      <c r="RN68" s="1332"/>
      <c r="RO68" s="1332"/>
      <c r="RP68" s="1332"/>
      <c r="RQ68" s="1332"/>
      <c r="RR68" s="1332"/>
      <c r="RS68" s="1332"/>
      <c r="RT68" s="1332"/>
      <c r="RU68" s="1332"/>
      <c r="RV68" s="1332"/>
      <c r="RW68" s="1332"/>
      <c r="RX68" s="1332"/>
      <c r="RY68" s="1332"/>
      <c r="RZ68" s="1332"/>
      <c r="SA68" s="1332"/>
      <c r="SB68" s="1332"/>
      <c r="SC68" s="1332"/>
      <c r="SD68" s="1332"/>
      <c r="SE68" s="1332"/>
      <c r="SF68" s="1332"/>
      <c r="SG68" s="1332"/>
      <c r="SH68" s="1332"/>
      <c r="SI68" s="1332"/>
      <c r="SJ68" s="1332"/>
      <c r="SK68" s="1332"/>
      <c r="SL68" s="1332"/>
      <c r="SM68" s="1332"/>
      <c r="SN68" s="1332"/>
      <c r="SO68" s="1332"/>
      <c r="SP68" s="1332"/>
      <c r="SQ68" s="1332"/>
      <c r="SR68" s="1332"/>
      <c r="SS68" s="1332"/>
      <c r="ST68" s="1332"/>
      <c r="SU68" s="1332"/>
      <c r="SV68" s="1332"/>
      <c r="SW68" s="1332"/>
      <c r="SX68" s="1332"/>
      <c r="SY68" s="1332"/>
      <c r="SZ68" s="1332"/>
      <c r="TA68" s="1332"/>
      <c r="TB68" s="1332"/>
      <c r="TC68" s="1332"/>
      <c r="TD68" s="1332"/>
      <c r="TE68" s="1332"/>
      <c r="TF68" s="1332"/>
      <c r="TG68" s="1332"/>
      <c r="TH68" s="1332"/>
      <c r="TI68" s="1332"/>
      <c r="TJ68" s="1332"/>
      <c r="TK68" s="1332"/>
      <c r="TL68" s="1332"/>
      <c r="TM68" s="1332"/>
      <c r="TN68" s="1332"/>
      <c r="TO68" s="1332"/>
      <c r="TP68" s="1332"/>
      <c r="TQ68" s="1332"/>
      <c r="TR68" s="1332"/>
      <c r="TS68" s="1332"/>
      <c r="TT68" s="1332"/>
      <c r="TU68" s="1332"/>
      <c r="TV68" s="1332"/>
      <c r="TW68" s="1332"/>
      <c r="TX68" s="1332"/>
      <c r="TY68" s="1332"/>
      <c r="TZ68" s="1332"/>
      <c r="UA68" s="1332"/>
      <c r="UB68" s="1332"/>
      <c r="UC68" s="1332"/>
      <c r="UD68" s="1332"/>
      <c r="UE68" s="1332"/>
      <c r="UF68" s="1332"/>
      <c r="UG68" s="1332"/>
      <c r="UH68" s="1332"/>
      <c r="UI68" s="1332"/>
      <c r="UJ68" s="1332"/>
      <c r="UK68" s="1332"/>
      <c r="UL68" s="1332"/>
      <c r="UM68" s="1332"/>
      <c r="UN68" s="1332"/>
      <c r="UO68" s="1332"/>
      <c r="UP68" s="1332"/>
      <c r="UQ68" s="1332"/>
      <c r="UR68" s="1332"/>
      <c r="US68" s="1332"/>
      <c r="UT68" s="1332"/>
      <c r="UU68" s="1332"/>
      <c r="UV68" s="1332"/>
      <c r="UW68" s="1332"/>
      <c r="UX68" s="1332"/>
      <c r="UY68" s="1332"/>
      <c r="UZ68" s="1332"/>
      <c r="VA68" s="1332"/>
      <c r="VB68" s="1332"/>
      <c r="VC68" s="1332"/>
      <c r="VD68" s="1332"/>
      <c r="VE68" s="1332"/>
      <c r="VF68" s="1332"/>
      <c r="VG68" s="1332"/>
      <c r="VH68" s="1332"/>
      <c r="VI68" s="1332"/>
      <c r="VJ68" s="1332"/>
      <c r="VK68" s="1332"/>
      <c r="VL68" s="1332"/>
      <c r="VM68" s="1332"/>
      <c r="VN68" s="1332"/>
      <c r="VO68" s="1332"/>
      <c r="VP68" s="1332"/>
      <c r="VQ68" s="1332"/>
      <c r="VR68" s="1332"/>
      <c r="VS68" s="1332"/>
      <c r="VT68" s="1332"/>
      <c r="VU68" s="1332"/>
      <c r="VV68" s="1332"/>
      <c r="VW68" s="1332"/>
      <c r="VX68" s="1332"/>
      <c r="VY68" s="1332"/>
      <c r="VZ68" s="1332"/>
      <c r="WA68" s="1332"/>
      <c r="WB68" s="1332"/>
      <c r="WC68" s="1332"/>
      <c r="WD68" s="1332"/>
      <c r="WE68" s="1332"/>
      <c r="WF68" s="1332"/>
      <c r="WG68" s="1332"/>
      <c r="WH68" s="1332"/>
      <c r="WI68" s="1332"/>
      <c r="WJ68" s="1332"/>
      <c r="WK68" s="1332"/>
      <c r="WL68" s="1332"/>
      <c r="WM68" s="1332"/>
      <c r="WN68" s="1332"/>
      <c r="WO68" s="1332"/>
      <c r="WP68" s="1332"/>
      <c r="WQ68" s="1332"/>
      <c r="WR68" s="1332"/>
      <c r="WS68" s="1332"/>
      <c r="WT68" s="1332"/>
      <c r="WU68" s="1332"/>
      <c r="WV68" s="1332"/>
      <c r="WW68" s="1332"/>
      <c r="WX68" s="1332"/>
      <c r="WY68" s="1332"/>
      <c r="WZ68" s="1332"/>
      <c r="XA68" s="1332"/>
      <c r="XB68" s="1332"/>
      <c r="XC68" s="1332"/>
      <c r="XD68" s="1332"/>
      <c r="XE68" s="1332"/>
      <c r="XF68" s="1332"/>
      <c r="XG68" s="1332"/>
      <c r="XH68" s="1332"/>
      <c r="XI68" s="1332"/>
      <c r="XJ68" s="1332"/>
      <c r="XK68" s="1332"/>
      <c r="XL68" s="1332"/>
      <c r="XM68" s="1332"/>
      <c r="XN68" s="1332"/>
      <c r="XO68" s="1332"/>
      <c r="XP68" s="1332"/>
      <c r="XQ68" s="1332"/>
      <c r="XR68" s="1332"/>
      <c r="XS68" s="1332"/>
      <c r="XT68" s="1332"/>
      <c r="XU68" s="1332"/>
      <c r="XV68" s="1332"/>
      <c r="XW68" s="1332"/>
      <c r="XX68" s="1332"/>
      <c r="XY68" s="1332"/>
      <c r="XZ68" s="1332"/>
      <c r="YA68" s="1332"/>
      <c r="YB68" s="1332"/>
      <c r="YC68" s="1332"/>
      <c r="YD68" s="1332"/>
      <c r="YE68" s="1332"/>
      <c r="YF68" s="1332"/>
      <c r="YG68" s="1332"/>
      <c r="YH68" s="1332"/>
      <c r="YI68" s="1332"/>
      <c r="YJ68" s="1332"/>
      <c r="YK68" s="1332"/>
      <c r="YL68" s="1332"/>
      <c r="YM68" s="1332"/>
      <c r="YN68" s="1332"/>
      <c r="YO68" s="1332"/>
      <c r="YP68" s="1332"/>
      <c r="YQ68" s="1332"/>
      <c r="YR68" s="1332"/>
      <c r="YS68" s="1332"/>
      <c r="YT68" s="1332"/>
      <c r="YU68" s="1332"/>
      <c r="YV68" s="1332"/>
      <c r="YW68" s="1332"/>
      <c r="YX68" s="1332"/>
      <c r="YY68" s="1332"/>
      <c r="YZ68" s="1332"/>
      <c r="ZA68" s="1332"/>
      <c r="ZB68" s="1332"/>
      <c r="ZC68" s="1332"/>
      <c r="ZD68" s="1332"/>
      <c r="ZE68" s="1332"/>
      <c r="ZF68" s="1332"/>
      <c r="ZG68" s="1332"/>
      <c r="ZH68" s="1332"/>
      <c r="ZI68" s="1332"/>
      <c r="ZJ68" s="1332"/>
      <c r="ZK68" s="1332"/>
      <c r="ZL68" s="1332"/>
      <c r="ZM68" s="1332"/>
      <c r="ZN68" s="1332"/>
      <c r="ZO68" s="1332"/>
      <c r="ZP68" s="1332"/>
      <c r="ZQ68" s="1332"/>
      <c r="ZR68" s="1332"/>
      <c r="ZS68" s="1332"/>
      <c r="ZT68" s="1332"/>
      <c r="ZU68" s="1332"/>
      <c r="ZV68" s="1332"/>
      <c r="ZW68" s="1332"/>
      <c r="ZX68" s="1332"/>
      <c r="ZY68" s="645"/>
    </row>
    <row r="69" spans="1:701" s="643" customFormat="1">
      <c r="A69" s="645"/>
      <c r="B69" s="635" t="s">
        <v>56</v>
      </c>
      <c r="C69" s="1186" t="s">
        <v>495</v>
      </c>
      <c r="D69" s="1186">
        <v>15</v>
      </c>
      <c r="E69" s="604">
        <f t="shared" ref="E69:E82" si="18">(L69/$L$83)*D69</f>
        <v>0.11828147013877396</v>
      </c>
      <c r="F69" s="1181" t="s">
        <v>0</v>
      </c>
      <c r="G69" s="1188">
        <v>74</v>
      </c>
      <c r="H69" s="1195">
        <v>128</v>
      </c>
      <c r="I69" s="1192">
        <v>50</v>
      </c>
      <c r="J69" s="1192">
        <v>50</v>
      </c>
      <c r="K69" s="1176">
        <f t="shared" si="1"/>
        <v>0</v>
      </c>
      <c r="L69" s="640">
        <f t="shared" si="6"/>
        <v>9472</v>
      </c>
      <c r="M69" s="639">
        <v>1554.7400000000002</v>
      </c>
      <c r="N69" s="639">
        <f t="shared" si="7"/>
        <v>3700</v>
      </c>
      <c r="O69" s="639">
        <f t="shared" si="8"/>
        <v>0</v>
      </c>
      <c r="P69" s="639">
        <f t="shared" si="9"/>
        <v>3700</v>
      </c>
      <c r="Q69" s="639"/>
      <c r="R69" s="639">
        <f t="shared" si="2"/>
        <v>5254.74</v>
      </c>
      <c r="S69" s="1191"/>
      <c r="T69" s="639">
        <f t="shared" si="10"/>
        <v>4860.9990749306198</v>
      </c>
      <c r="U69" s="639">
        <f t="shared" si="3"/>
        <v>0</v>
      </c>
      <c r="V69" s="641">
        <f>IF(L69=0,0,(HLOOKUP(F69,'2012-2013 CE W T&amp;D &amp; ConsCredit'!$C$6:$P$36,D69+1,FALSE)))</f>
        <v>1.742281829696477</v>
      </c>
      <c r="W69" s="641">
        <f t="shared" si="16"/>
        <v>16502.893490885031</v>
      </c>
      <c r="X69" s="642">
        <f t="shared" si="11"/>
        <v>3.3949591918242805</v>
      </c>
      <c r="Z69" s="1371">
        <f t="shared" si="4"/>
        <v>5254.74</v>
      </c>
      <c r="AA69" s="1371">
        <f t="shared" si="5"/>
        <v>4860.9990749306198</v>
      </c>
      <c r="AB69" s="1371">
        <f>IF(L69=0,0,(HLOOKUP(F69,'2012-2013 CE W T&amp;D No ConsCredi'!$C$6:$P$36,D69+1,FALSE)))</f>
        <v>1.5838925724513431</v>
      </c>
      <c r="AC69" s="1371">
        <f t="shared" si="17"/>
        <v>15002.630446259122</v>
      </c>
      <c r="AD69" s="642">
        <f t="shared" si="12"/>
        <v>3.0863265380220732</v>
      </c>
      <c r="AE69" s="1332"/>
      <c r="AF69" s="1332"/>
      <c r="AG69" s="1332"/>
      <c r="AH69" s="1332"/>
      <c r="AI69" s="1332"/>
      <c r="AJ69" s="1332"/>
      <c r="AK69" s="1332"/>
      <c r="AL69" s="1332"/>
      <c r="AM69" s="1332"/>
      <c r="AN69" s="1332"/>
      <c r="AO69" s="1332"/>
      <c r="AP69" s="1332"/>
      <c r="AQ69" s="1332"/>
      <c r="AR69" s="1332"/>
      <c r="AS69" s="1332"/>
      <c r="AT69" s="1332"/>
      <c r="AU69" s="1332"/>
      <c r="AV69" s="1332"/>
      <c r="AW69" s="1332"/>
      <c r="AX69" s="1332"/>
      <c r="AY69" s="1332"/>
      <c r="AZ69" s="1332"/>
      <c r="BA69" s="1332"/>
      <c r="BB69" s="1332"/>
      <c r="BC69" s="1332"/>
      <c r="BD69" s="1332"/>
      <c r="BE69" s="1332"/>
      <c r="BF69" s="1332"/>
      <c r="BG69" s="1332"/>
      <c r="BH69" s="1332"/>
      <c r="BI69" s="1332"/>
      <c r="BJ69" s="1332"/>
      <c r="BK69" s="1332"/>
      <c r="BL69" s="1332"/>
      <c r="BM69" s="1332"/>
      <c r="BN69" s="1332"/>
      <c r="BO69" s="1332"/>
      <c r="BP69" s="1332"/>
      <c r="BQ69" s="1332"/>
      <c r="BR69" s="1332"/>
      <c r="BS69" s="1332"/>
      <c r="BT69" s="1332"/>
      <c r="BU69" s="1332"/>
      <c r="BV69" s="1332"/>
      <c r="BW69" s="1332"/>
      <c r="BX69" s="1332"/>
      <c r="BY69" s="1332"/>
      <c r="BZ69" s="1332"/>
      <c r="CA69" s="1332"/>
      <c r="CB69" s="1332"/>
      <c r="CC69" s="1332"/>
      <c r="CD69" s="1332"/>
      <c r="CE69" s="1332"/>
      <c r="CF69" s="1332"/>
      <c r="CG69" s="1332"/>
      <c r="CH69" s="1332"/>
      <c r="CI69" s="1332"/>
      <c r="CJ69" s="1332"/>
      <c r="CK69" s="1332"/>
      <c r="CL69" s="1332"/>
      <c r="CM69" s="1332"/>
      <c r="CN69" s="1332"/>
      <c r="CO69" s="1332"/>
      <c r="CP69" s="1332"/>
      <c r="CQ69" s="1332"/>
      <c r="CR69" s="1332"/>
      <c r="CS69" s="1332"/>
      <c r="CT69" s="1332"/>
      <c r="CU69" s="1332"/>
      <c r="CV69" s="1332"/>
      <c r="CW69" s="1332"/>
      <c r="CX69" s="1332"/>
      <c r="CY69" s="1332"/>
      <c r="CZ69" s="1332"/>
      <c r="DA69" s="1332"/>
      <c r="DB69" s="1332"/>
      <c r="DC69" s="1332"/>
      <c r="DD69" s="1332"/>
      <c r="DE69" s="1332"/>
      <c r="DF69" s="1332"/>
      <c r="DG69" s="1332"/>
      <c r="DH69" s="1332"/>
      <c r="DI69" s="1332"/>
      <c r="DJ69" s="1332"/>
      <c r="DK69" s="1332"/>
      <c r="DL69" s="1332"/>
      <c r="DM69" s="1332"/>
      <c r="DN69" s="1332"/>
      <c r="DO69" s="1332"/>
      <c r="DP69" s="1332"/>
      <c r="DQ69" s="1332"/>
      <c r="DR69" s="1332"/>
      <c r="DS69" s="1332"/>
      <c r="DT69" s="1332"/>
      <c r="DU69" s="1332"/>
      <c r="DV69" s="1332"/>
      <c r="DW69" s="1332"/>
      <c r="DX69" s="1332"/>
      <c r="DY69" s="1332"/>
      <c r="DZ69" s="1332"/>
      <c r="EA69" s="1332"/>
      <c r="EB69" s="1332"/>
      <c r="EC69" s="1332"/>
      <c r="ED69" s="1332"/>
      <c r="EE69" s="1332"/>
      <c r="EF69" s="1332"/>
      <c r="EG69" s="1332"/>
      <c r="EH69" s="1332"/>
      <c r="EI69" s="1332"/>
      <c r="EJ69" s="1332"/>
      <c r="EK69" s="1332"/>
      <c r="EL69" s="1332"/>
      <c r="EM69" s="1332"/>
      <c r="EN69" s="1332"/>
      <c r="EO69" s="1332"/>
      <c r="EP69" s="1332"/>
      <c r="EQ69" s="1332"/>
      <c r="ER69" s="1332"/>
      <c r="ES69" s="1332"/>
      <c r="ET69" s="1332"/>
      <c r="EU69" s="1332"/>
      <c r="EV69" s="1332"/>
      <c r="EW69" s="1332"/>
      <c r="EX69" s="1332"/>
      <c r="EY69" s="1332"/>
      <c r="EZ69" s="1332"/>
      <c r="FA69" s="1332"/>
      <c r="FB69" s="1332"/>
      <c r="FC69" s="1332"/>
      <c r="FD69" s="1332"/>
      <c r="FE69" s="1332"/>
      <c r="FF69" s="1332"/>
      <c r="FG69" s="1332"/>
      <c r="FH69" s="1332"/>
      <c r="FI69" s="1332"/>
      <c r="FJ69" s="1332"/>
      <c r="FK69" s="1332"/>
      <c r="FL69" s="1332"/>
      <c r="FM69" s="1332"/>
      <c r="FN69" s="1332"/>
      <c r="FO69" s="1332"/>
      <c r="FP69" s="1332"/>
      <c r="FQ69" s="1332"/>
      <c r="FR69" s="1332"/>
      <c r="FS69" s="1332"/>
      <c r="FT69" s="1332"/>
      <c r="FU69" s="1332"/>
      <c r="FV69" s="1332"/>
      <c r="FW69" s="1332"/>
      <c r="FX69" s="1332"/>
      <c r="FY69" s="1332"/>
      <c r="FZ69" s="1332"/>
      <c r="GA69" s="1332"/>
      <c r="GB69" s="1332"/>
      <c r="GC69" s="1332"/>
      <c r="GD69" s="1332"/>
      <c r="GE69" s="1332"/>
      <c r="GF69" s="1332"/>
      <c r="GG69" s="1332"/>
      <c r="GH69" s="1332"/>
      <c r="GI69" s="1332"/>
      <c r="GJ69" s="1332"/>
      <c r="GK69" s="1332"/>
      <c r="GL69" s="1332"/>
      <c r="GM69" s="1332"/>
      <c r="GN69" s="1332"/>
      <c r="GO69" s="1332"/>
      <c r="GP69" s="1332"/>
      <c r="GQ69" s="1332"/>
      <c r="GR69" s="1332"/>
      <c r="GS69" s="1332"/>
      <c r="GT69" s="1332"/>
      <c r="GU69" s="1332"/>
      <c r="GV69" s="1332"/>
      <c r="GW69" s="1332"/>
      <c r="GX69" s="1332"/>
      <c r="GY69" s="1332"/>
      <c r="GZ69" s="1332"/>
      <c r="HA69" s="1332"/>
      <c r="HB69" s="1332"/>
      <c r="HC69" s="1332"/>
      <c r="HD69" s="1332"/>
      <c r="HE69" s="1332"/>
      <c r="HF69" s="1332"/>
      <c r="HG69" s="1332"/>
      <c r="HH69" s="1332"/>
      <c r="HI69" s="1332"/>
      <c r="HJ69" s="1332"/>
      <c r="HK69" s="1332"/>
      <c r="HL69" s="1332"/>
      <c r="HM69" s="1332"/>
      <c r="HN69" s="1332"/>
      <c r="HO69" s="1332"/>
      <c r="HP69" s="1332"/>
      <c r="HQ69" s="1332"/>
      <c r="HR69" s="1332"/>
      <c r="HS69" s="1332"/>
      <c r="HT69" s="1332"/>
      <c r="HU69" s="1332"/>
      <c r="HV69" s="1332"/>
      <c r="HW69" s="1332"/>
      <c r="HX69" s="1332"/>
      <c r="HY69" s="1332"/>
      <c r="HZ69" s="1332"/>
      <c r="IA69" s="1332"/>
      <c r="IB69" s="1332"/>
      <c r="IC69" s="1332"/>
      <c r="ID69" s="1332"/>
      <c r="IE69" s="1332"/>
      <c r="IF69" s="1332"/>
      <c r="IG69" s="1332"/>
      <c r="IH69" s="1332"/>
      <c r="II69" s="1332"/>
      <c r="IJ69" s="1332"/>
      <c r="IK69" s="1332"/>
      <c r="IL69" s="1332"/>
      <c r="IM69" s="1332"/>
      <c r="IN69" s="1332"/>
      <c r="IO69" s="1332"/>
      <c r="IP69" s="1332"/>
      <c r="IQ69" s="1332"/>
      <c r="IR69" s="1332"/>
      <c r="IS69" s="1332"/>
      <c r="IT69" s="1332"/>
      <c r="IU69" s="1332"/>
      <c r="IV69" s="1332"/>
      <c r="IW69" s="1332"/>
      <c r="IX69" s="1332"/>
      <c r="IY69" s="1332"/>
      <c r="IZ69" s="1332"/>
      <c r="JA69" s="1332"/>
      <c r="JB69" s="1332"/>
      <c r="JC69" s="1332"/>
      <c r="JD69" s="1332"/>
      <c r="JE69" s="1332"/>
      <c r="JF69" s="1332"/>
      <c r="JG69" s="1332"/>
      <c r="JH69" s="1332"/>
      <c r="JI69" s="1332"/>
      <c r="JJ69" s="1332"/>
      <c r="JK69" s="1332"/>
      <c r="JL69" s="1332"/>
      <c r="JM69" s="1332"/>
      <c r="JN69" s="1332"/>
      <c r="JO69" s="1332"/>
      <c r="JP69" s="1332"/>
      <c r="JQ69" s="1332"/>
      <c r="JR69" s="1332"/>
      <c r="JS69" s="1332"/>
      <c r="JT69" s="1332"/>
      <c r="JU69" s="1332"/>
      <c r="JV69" s="1332"/>
      <c r="JW69" s="1332"/>
      <c r="JX69" s="1332"/>
      <c r="JY69" s="1332"/>
      <c r="JZ69" s="1332"/>
      <c r="KA69" s="1332"/>
      <c r="KB69" s="1332"/>
      <c r="KC69" s="1332"/>
      <c r="KD69" s="1332"/>
      <c r="KE69" s="1332"/>
      <c r="KF69" s="1332"/>
      <c r="KG69" s="1332"/>
      <c r="KH69" s="1332"/>
      <c r="KI69" s="1332"/>
      <c r="KJ69" s="1332"/>
      <c r="KK69" s="1332"/>
      <c r="KL69" s="1332"/>
      <c r="KM69" s="1332"/>
      <c r="KN69" s="1332"/>
      <c r="KO69" s="1332"/>
      <c r="KP69" s="1332"/>
      <c r="KQ69" s="1332"/>
      <c r="KR69" s="1332"/>
      <c r="KS69" s="1332"/>
      <c r="KT69" s="1332"/>
      <c r="KU69" s="1332"/>
      <c r="KV69" s="1332"/>
      <c r="KW69" s="1332"/>
      <c r="KX69" s="1332"/>
      <c r="KY69" s="1332"/>
      <c r="KZ69" s="1332"/>
      <c r="LA69" s="1332"/>
      <c r="LB69" s="1332"/>
      <c r="LC69" s="1332"/>
      <c r="LD69" s="1332"/>
      <c r="LE69" s="1332"/>
      <c r="LF69" s="1332"/>
      <c r="LG69" s="1332"/>
      <c r="LH69" s="1332"/>
      <c r="LI69" s="1332"/>
      <c r="LJ69" s="1332"/>
      <c r="LK69" s="1332"/>
      <c r="LL69" s="1332"/>
      <c r="LM69" s="1332"/>
      <c r="LN69" s="1332"/>
      <c r="LO69" s="1332"/>
      <c r="LP69" s="1332"/>
      <c r="LQ69" s="1332"/>
      <c r="LR69" s="1332"/>
      <c r="LS69" s="1332"/>
      <c r="LT69" s="1332"/>
      <c r="LU69" s="1332"/>
      <c r="LV69" s="1332"/>
      <c r="LW69" s="1332"/>
      <c r="LX69" s="1332"/>
      <c r="LY69" s="1332"/>
      <c r="LZ69" s="1332"/>
      <c r="MA69" s="1332"/>
      <c r="MB69" s="1332"/>
      <c r="MC69" s="1332"/>
      <c r="MD69" s="1332"/>
      <c r="ME69" s="1332"/>
      <c r="MF69" s="1332"/>
      <c r="MG69" s="1332"/>
      <c r="MH69" s="1332"/>
      <c r="MI69" s="1332"/>
      <c r="MJ69" s="1332"/>
      <c r="MK69" s="1332"/>
      <c r="ML69" s="1332"/>
      <c r="MM69" s="1332"/>
      <c r="MN69" s="1332"/>
      <c r="MO69" s="1332"/>
      <c r="MP69" s="1332"/>
      <c r="MQ69" s="1332"/>
      <c r="MR69" s="1332"/>
      <c r="MS69" s="1332"/>
      <c r="MT69" s="1332"/>
      <c r="MU69" s="1332"/>
      <c r="MV69" s="1332"/>
      <c r="MW69" s="1332"/>
      <c r="MX69" s="1332"/>
      <c r="MY69" s="1332"/>
      <c r="MZ69" s="1332"/>
      <c r="NA69" s="1332"/>
      <c r="NB69" s="1332"/>
      <c r="NC69" s="1332"/>
      <c r="ND69" s="1332"/>
      <c r="NE69" s="1332"/>
      <c r="NF69" s="1332"/>
      <c r="NG69" s="1332"/>
      <c r="NH69" s="1332"/>
      <c r="NI69" s="1332"/>
      <c r="NJ69" s="1332"/>
      <c r="NK69" s="1332"/>
      <c r="NL69" s="1332"/>
      <c r="NM69" s="1332"/>
      <c r="NN69" s="1332"/>
      <c r="NO69" s="1332"/>
      <c r="NP69" s="1332"/>
      <c r="NQ69" s="1332"/>
      <c r="NR69" s="1332"/>
      <c r="NS69" s="1332"/>
      <c r="NT69" s="1332"/>
      <c r="NU69" s="1332"/>
      <c r="NV69" s="1332"/>
      <c r="NW69" s="1332"/>
      <c r="NX69" s="1332"/>
      <c r="NY69" s="1332"/>
      <c r="NZ69" s="1332"/>
      <c r="OA69" s="1332"/>
      <c r="OB69" s="1332"/>
      <c r="OC69" s="1332"/>
      <c r="OD69" s="1332"/>
      <c r="OE69" s="1332"/>
      <c r="OF69" s="1332"/>
      <c r="OG69" s="1332"/>
      <c r="OH69" s="1332"/>
      <c r="OI69" s="1332"/>
      <c r="OJ69" s="1332"/>
      <c r="OK69" s="1332"/>
      <c r="OL69" s="1332"/>
      <c r="OM69" s="1332"/>
      <c r="ON69" s="1332"/>
      <c r="OO69" s="1332"/>
      <c r="OP69" s="1332"/>
      <c r="OQ69" s="1332"/>
      <c r="OR69" s="1332"/>
      <c r="OS69" s="1332"/>
      <c r="OT69" s="1332"/>
      <c r="OU69" s="1332"/>
      <c r="OV69" s="1332"/>
      <c r="OW69" s="1332"/>
      <c r="OX69" s="1332"/>
      <c r="OY69" s="1332"/>
      <c r="OZ69" s="1332"/>
      <c r="PA69" s="1332"/>
      <c r="PB69" s="1332"/>
      <c r="PC69" s="1332"/>
      <c r="PD69" s="1332"/>
      <c r="PE69" s="1332"/>
      <c r="PF69" s="1332"/>
      <c r="PG69" s="1332"/>
      <c r="PH69" s="1332"/>
      <c r="PI69" s="1332"/>
      <c r="PJ69" s="1332"/>
      <c r="PK69" s="1332"/>
      <c r="PL69" s="1332"/>
      <c r="PM69" s="1332"/>
      <c r="PN69" s="1332"/>
      <c r="PO69" s="1332"/>
      <c r="PP69" s="1332"/>
      <c r="PQ69" s="1332"/>
      <c r="PR69" s="1332"/>
      <c r="PS69" s="1332"/>
      <c r="PT69" s="1332"/>
      <c r="PU69" s="1332"/>
      <c r="PV69" s="1332"/>
      <c r="PW69" s="1332"/>
      <c r="PX69" s="1332"/>
      <c r="PY69" s="1332"/>
      <c r="PZ69" s="1332"/>
      <c r="QA69" s="1332"/>
      <c r="QB69" s="1332"/>
      <c r="QC69" s="1332"/>
      <c r="QD69" s="1332"/>
      <c r="QE69" s="1332"/>
      <c r="QF69" s="1332"/>
      <c r="QG69" s="1332"/>
      <c r="QH69" s="1332"/>
      <c r="QI69" s="1332"/>
      <c r="QJ69" s="1332"/>
      <c r="QK69" s="1332"/>
      <c r="QL69" s="1332"/>
      <c r="QM69" s="1332"/>
      <c r="QN69" s="1332"/>
      <c r="QO69" s="1332"/>
      <c r="QP69" s="1332"/>
      <c r="QQ69" s="1332"/>
      <c r="QR69" s="1332"/>
      <c r="QS69" s="1332"/>
      <c r="QT69" s="1332"/>
      <c r="QU69" s="1332"/>
      <c r="QV69" s="1332"/>
      <c r="QW69" s="1332"/>
      <c r="QX69" s="1332"/>
      <c r="QY69" s="1332"/>
      <c r="QZ69" s="1332"/>
      <c r="RA69" s="1332"/>
      <c r="RB69" s="1332"/>
      <c r="RC69" s="1332"/>
      <c r="RD69" s="1332"/>
      <c r="RE69" s="1332"/>
      <c r="RF69" s="1332"/>
      <c r="RG69" s="1332"/>
      <c r="RH69" s="1332"/>
      <c r="RI69" s="1332"/>
      <c r="RJ69" s="1332"/>
      <c r="RK69" s="1332"/>
      <c r="RL69" s="1332"/>
      <c r="RM69" s="1332"/>
      <c r="RN69" s="1332"/>
      <c r="RO69" s="1332"/>
      <c r="RP69" s="1332"/>
      <c r="RQ69" s="1332"/>
      <c r="RR69" s="1332"/>
      <c r="RS69" s="1332"/>
      <c r="RT69" s="1332"/>
      <c r="RU69" s="1332"/>
      <c r="RV69" s="1332"/>
      <c r="RW69" s="1332"/>
      <c r="RX69" s="1332"/>
      <c r="RY69" s="1332"/>
      <c r="RZ69" s="1332"/>
      <c r="SA69" s="1332"/>
      <c r="SB69" s="1332"/>
      <c r="SC69" s="1332"/>
      <c r="SD69" s="1332"/>
      <c r="SE69" s="1332"/>
      <c r="SF69" s="1332"/>
      <c r="SG69" s="1332"/>
      <c r="SH69" s="1332"/>
      <c r="SI69" s="1332"/>
      <c r="SJ69" s="1332"/>
      <c r="SK69" s="1332"/>
      <c r="SL69" s="1332"/>
      <c r="SM69" s="1332"/>
      <c r="SN69" s="1332"/>
      <c r="SO69" s="1332"/>
      <c r="SP69" s="1332"/>
      <c r="SQ69" s="1332"/>
      <c r="SR69" s="1332"/>
      <c r="SS69" s="1332"/>
      <c r="ST69" s="1332"/>
      <c r="SU69" s="1332"/>
      <c r="SV69" s="1332"/>
      <c r="SW69" s="1332"/>
      <c r="SX69" s="1332"/>
      <c r="SY69" s="1332"/>
      <c r="SZ69" s="1332"/>
      <c r="TA69" s="1332"/>
      <c r="TB69" s="1332"/>
      <c r="TC69" s="1332"/>
      <c r="TD69" s="1332"/>
      <c r="TE69" s="1332"/>
      <c r="TF69" s="1332"/>
      <c r="TG69" s="1332"/>
      <c r="TH69" s="1332"/>
      <c r="TI69" s="1332"/>
      <c r="TJ69" s="1332"/>
      <c r="TK69" s="1332"/>
      <c r="TL69" s="1332"/>
      <c r="TM69" s="1332"/>
      <c r="TN69" s="1332"/>
      <c r="TO69" s="1332"/>
      <c r="TP69" s="1332"/>
      <c r="TQ69" s="1332"/>
      <c r="TR69" s="1332"/>
      <c r="TS69" s="1332"/>
      <c r="TT69" s="1332"/>
      <c r="TU69" s="1332"/>
      <c r="TV69" s="1332"/>
      <c r="TW69" s="1332"/>
      <c r="TX69" s="1332"/>
      <c r="TY69" s="1332"/>
      <c r="TZ69" s="1332"/>
      <c r="UA69" s="1332"/>
      <c r="UB69" s="1332"/>
      <c r="UC69" s="1332"/>
      <c r="UD69" s="1332"/>
      <c r="UE69" s="1332"/>
      <c r="UF69" s="1332"/>
      <c r="UG69" s="1332"/>
      <c r="UH69" s="1332"/>
      <c r="UI69" s="1332"/>
      <c r="UJ69" s="1332"/>
      <c r="UK69" s="1332"/>
      <c r="UL69" s="1332"/>
      <c r="UM69" s="1332"/>
      <c r="UN69" s="1332"/>
      <c r="UO69" s="1332"/>
      <c r="UP69" s="1332"/>
      <c r="UQ69" s="1332"/>
      <c r="UR69" s="1332"/>
      <c r="US69" s="1332"/>
      <c r="UT69" s="1332"/>
      <c r="UU69" s="1332"/>
      <c r="UV69" s="1332"/>
      <c r="UW69" s="1332"/>
      <c r="UX69" s="1332"/>
      <c r="UY69" s="1332"/>
      <c r="UZ69" s="1332"/>
      <c r="VA69" s="1332"/>
      <c r="VB69" s="1332"/>
      <c r="VC69" s="1332"/>
      <c r="VD69" s="1332"/>
      <c r="VE69" s="1332"/>
      <c r="VF69" s="1332"/>
      <c r="VG69" s="1332"/>
      <c r="VH69" s="1332"/>
      <c r="VI69" s="1332"/>
      <c r="VJ69" s="1332"/>
      <c r="VK69" s="1332"/>
      <c r="VL69" s="1332"/>
      <c r="VM69" s="1332"/>
      <c r="VN69" s="1332"/>
      <c r="VO69" s="1332"/>
      <c r="VP69" s="1332"/>
      <c r="VQ69" s="1332"/>
      <c r="VR69" s="1332"/>
      <c r="VS69" s="1332"/>
      <c r="VT69" s="1332"/>
      <c r="VU69" s="1332"/>
      <c r="VV69" s="1332"/>
      <c r="VW69" s="1332"/>
      <c r="VX69" s="1332"/>
      <c r="VY69" s="1332"/>
      <c r="VZ69" s="1332"/>
      <c r="WA69" s="1332"/>
      <c r="WB69" s="1332"/>
      <c r="WC69" s="1332"/>
      <c r="WD69" s="1332"/>
      <c r="WE69" s="1332"/>
      <c r="WF69" s="1332"/>
      <c r="WG69" s="1332"/>
      <c r="WH69" s="1332"/>
      <c r="WI69" s="1332"/>
      <c r="WJ69" s="1332"/>
      <c r="WK69" s="1332"/>
      <c r="WL69" s="1332"/>
      <c r="WM69" s="1332"/>
      <c r="WN69" s="1332"/>
      <c r="WO69" s="1332"/>
      <c r="WP69" s="1332"/>
      <c r="WQ69" s="1332"/>
      <c r="WR69" s="1332"/>
      <c r="WS69" s="1332"/>
      <c r="WT69" s="1332"/>
      <c r="WU69" s="1332"/>
      <c r="WV69" s="1332"/>
      <c r="WW69" s="1332"/>
      <c r="WX69" s="1332"/>
      <c r="WY69" s="1332"/>
      <c r="WZ69" s="1332"/>
      <c r="XA69" s="1332"/>
      <c r="XB69" s="1332"/>
      <c r="XC69" s="1332"/>
      <c r="XD69" s="1332"/>
      <c r="XE69" s="1332"/>
      <c r="XF69" s="1332"/>
      <c r="XG69" s="1332"/>
      <c r="XH69" s="1332"/>
      <c r="XI69" s="1332"/>
      <c r="XJ69" s="1332"/>
      <c r="XK69" s="1332"/>
      <c r="XL69" s="1332"/>
      <c r="XM69" s="1332"/>
      <c r="XN69" s="1332"/>
      <c r="XO69" s="1332"/>
      <c r="XP69" s="1332"/>
      <c r="XQ69" s="1332"/>
      <c r="XR69" s="1332"/>
      <c r="XS69" s="1332"/>
      <c r="XT69" s="1332"/>
      <c r="XU69" s="1332"/>
      <c r="XV69" s="1332"/>
      <c r="XW69" s="1332"/>
      <c r="XX69" s="1332"/>
      <c r="XY69" s="1332"/>
      <c r="XZ69" s="1332"/>
      <c r="YA69" s="1332"/>
      <c r="YB69" s="1332"/>
      <c r="YC69" s="1332"/>
      <c r="YD69" s="1332"/>
      <c r="YE69" s="1332"/>
      <c r="YF69" s="1332"/>
      <c r="YG69" s="1332"/>
      <c r="YH69" s="1332"/>
      <c r="YI69" s="1332"/>
      <c r="YJ69" s="1332"/>
      <c r="YK69" s="1332"/>
      <c r="YL69" s="1332"/>
      <c r="YM69" s="1332"/>
      <c r="YN69" s="1332"/>
      <c r="YO69" s="1332"/>
      <c r="YP69" s="1332"/>
      <c r="YQ69" s="1332"/>
      <c r="YR69" s="1332"/>
      <c r="YS69" s="1332"/>
      <c r="YT69" s="1332"/>
      <c r="YU69" s="1332"/>
      <c r="YV69" s="1332"/>
      <c r="YW69" s="1332"/>
      <c r="YX69" s="1332"/>
      <c r="YY69" s="1332"/>
      <c r="YZ69" s="1332"/>
      <c r="ZA69" s="1332"/>
      <c r="ZB69" s="1332"/>
      <c r="ZC69" s="1332"/>
      <c r="ZD69" s="1332"/>
      <c r="ZE69" s="1332"/>
      <c r="ZF69" s="1332"/>
      <c r="ZG69" s="1332"/>
      <c r="ZH69" s="1332"/>
      <c r="ZI69" s="1332"/>
      <c r="ZJ69" s="1332"/>
      <c r="ZK69" s="1332"/>
      <c r="ZL69" s="1332"/>
      <c r="ZM69" s="1332"/>
      <c r="ZN69" s="1332"/>
      <c r="ZO69" s="1332"/>
      <c r="ZP69" s="1332"/>
      <c r="ZQ69" s="1332"/>
      <c r="ZR69" s="1332"/>
      <c r="ZS69" s="1332"/>
      <c r="ZT69" s="1332"/>
      <c r="ZU69" s="1332"/>
      <c r="ZV69" s="1332"/>
      <c r="ZW69" s="1332"/>
      <c r="ZX69" s="1332"/>
      <c r="ZY69" s="645"/>
    </row>
    <row r="70" spans="1:701" s="643" customFormat="1">
      <c r="A70" s="645"/>
      <c r="B70" s="635" t="s">
        <v>56</v>
      </c>
      <c r="C70" s="1186" t="s">
        <v>496</v>
      </c>
      <c r="D70" s="1186">
        <v>4</v>
      </c>
      <c r="E70" s="604">
        <f t="shared" si="18"/>
        <v>3.9959956127964174E-3</v>
      </c>
      <c r="F70" s="1181" t="s">
        <v>34</v>
      </c>
      <c r="G70" s="1188">
        <v>12</v>
      </c>
      <c r="H70" s="1195">
        <v>100</v>
      </c>
      <c r="I70" s="1189">
        <v>25</v>
      </c>
      <c r="J70" s="1189">
        <v>25</v>
      </c>
      <c r="K70" s="1176">
        <f t="shared" si="1"/>
        <v>0</v>
      </c>
      <c r="L70" s="640">
        <f t="shared" si="6"/>
        <v>1200</v>
      </c>
      <c r="M70" s="639">
        <v>103.56</v>
      </c>
      <c r="N70" s="639">
        <f t="shared" si="7"/>
        <v>300</v>
      </c>
      <c r="O70" s="639">
        <f t="shared" si="8"/>
        <v>0</v>
      </c>
      <c r="P70" s="639">
        <f t="shared" si="9"/>
        <v>300</v>
      </c>
      <c r="Q70" s="639"/>
      <c r="R70" s="639">
        <f t="shared" si="2"/>
        <v>403.56</v>
      </c>
      <c r="S70" s="1191"/>
      <c r="T70" s="639">
        <f t="shared" si="10"/>
        <v>373.32099907493063</v>
      </c>
      <c r="U70" s="639">
        <f t="shared" ref="U70:U82" si="19">S70/(1+$C$2)^1</f>
        <v>0</v>
      </c>
      <c r="V70" s="641">
        <f>IF(L70=0,0,(HLOOKUP(F70,'2012-2013 CE W T&amp;D &amp; ConsCredit'!$C$6:$P$36,D70+1,FALSE)))</f>
        <v>0.36462242878736806</v>
      </c>
      <c r="W70" s="641">
        <f t="shared" si="16"/>
        <v>437.54691454484168</v>
      </c>
      <c r="X70" s="642">
        <f t="shared" si="11"/>
        <v>1.1720393860218403</v>
      </c>
      <c r="Z70" s="1371">
        <f t="shared" ref="Z70:Z82" si="20">N70+M70</f>
        <v>403.56</v>
      </c>
      <c r="AA70" s="1371">
        <f t="shared" ref="AA70:AA82" si="21">Z70/(1+$C$2)^1</f>
        <v>373.32099907493063</v>
      </c>
      <c r="AB70" s="1371">
        <f>IF(L70=0,0,(HLOOKUP(F70,'2012-2013 CE W T&amp;D No ConsCredi'!$C$6:$P$36,D70+1,FALSE)))</f>
        <v>0.33147493526124372</v>
      </c>
      <c r="AC70" s="1371">
        <f t="shared" si="17"/>
        <v>397.76992231349249</v>
      </c>
      <c r="AD70" s="642">
        <f t="shared" si="12"/>
        <v>1.0654903509289457</v>
      </c>
      <c r="AE70" s="1332"/>
      <c r="AF70" s="1332"/>
      <c r="AG70" s="1332"/>
      <c r="AH70" s="1332"/>
      <c r="AI70" s="1332"/>
      <c r="AJ70" s="1332"/>
      <c r="AK70" s="1332"/>
      <c r="AL70" s="1332"/>
      <c r="AM70" s="1332"/>
      <c r="AN70" s="1332"/>
      <c r="AO70" s="1332"/>
      <c r="AP70" s="1332"/>
      <c r="AQ70" s="1332"/>
      <c r="AR70" s="1332"/>
      <c r="AS70" s="1332"/>
      <c r="AT70" s="1332"/>
      <c r="AU70" s="1332"/>
      <c r="AV70" s="1332"/>
      <c r="AW70" s="1332"/>
      <c r="AX70" s="1332"/>
      <c r="AY70" s="1332"/>
      <c r="AZ70" s="1332"/>
      <c r="BA70" s="1332"/>
      <c r="BB70" s="1332"/>
      <c r="BC70" s="1332"/>
      <c r="BD70" s="1332"/>
      <c r="BE70" s="1332"/>
      <c r="BF70" s="1332"/>
      <c r="BG70" s="1332"/>
      <c r="BH70" s="1332"/>
      <c r="BI70" s="1332"/>
      <c r="BJ70" s="1332"/>
      <c r="BK70" s="1332"/>
      <c r="BL70" s="1332"/>
      <c r="BM70" s="1332"/>
      <c r="BN70" s="1332"/>
      <c r="BO70" s="1332"/>
      <c r="BP70" s="1332"/>
      <c r="BQ70" s="1332"/>
      <c r="BR70" s="1332"/>
      <c r="BS70" s="1332"/>
      <c r="BT70" s="1332"/>
      <c r="BU70" s="1332"/>
      <c r="BV70" s="1332"/>
      <c r="BW70" s="1332"/>
      <c r="BX70" s="1332"/>
      <c r="BY70" s="1332"/>
      <c r="BZ70" s="1332"/>
      <c r="CA70" s="1332"/>
      <c r="CB70" s="1332"/>
      <c r="CC70" s="1332"/>
      <c r="CD70" s="1332"/>
      <c r="CE70" s="1332"/>
      <c r="CF70" s="1332"/>
      <c r="CG70" s="1332"/>
      <c r="CH70" s="1332"/>
      <c r="CI70" s="1332"/>
      <c r="CJ70" s="1332"/>
      <c r="CK70" s="1332"/>
      <c r="CL70" s="1332"/>
      <c r="CM70" s="1332"/>
      <c r="CN70" s="1332"/>
      <c r="CO70" s="1332"/>
      <c r="CP70" s="1332"/>
      <c r="CQ70" s="1332"/>
      <c r="CR70" s="1332"/>
      <c r="CS70" s="1332"/>
      <c r="CT70" s="1332"/>
      <c r="CU70" s="1332"/>
      <c r="CV70" s="1332"/>
      <c r="CW70" s="1332"/>
      <c r="CX70" s="1332"/>
      <c r="CY70" s="1332"/>
      <c r="CZ70" s="1332"/>
      <c r="DA70" s="1332"/>
      <c r="DB70" s="1332"/>
      <c r="DC70" s="1332"/>
      <c r="DD70" s="1332"/>
      <c r="DE70" s="1332"/>
      <c r="DF70" s="1332"/>
      <c r="DG70" s="1332"/>
      <c r="DH70" s="1332"/>
      <c r="DI70" s="1332"/>
      <c r="DJ70" s="1332"/>
      <c r="DK70" s="1332"/>
      <c r="DL70" s="1332"/>
      <c r="DM70" s="1332"/>
      <c r="DN70" s="1332"/>
      <c r="DO70" s="1332"/>
      <c r="DP70" s="1332"/>
      <c r="DQ70" s="1332"/>
      <c r="DR70" s="1332"/>
      <c r="DS70" s="1332"/>
      <c r="DT70" s="1332"/>
      <c r="DU70" s="1332"/>
      <c r="DV70" s="1332"/>
      <c r="DW70" s="1332"/>
      <c r="DX70" s="1332"/>
      <c r="DY70" s="1332"/>
      <c r="DZ70" s="1332"/>
      <c r="EA70" s="1332"/>
      <c r="EB70" s="1332"/>
      <c r="EC70" s="1332"/>
      <c r="ED70" s="1332"/>
      <c r="EE70" s="1332"/>
      <c r="EF70" s="1332"/>
      <c r="EG70" s="1332"/>
      <c r="EH70" s="1332"/>
      <c r="EI70" s="1332"/>
      <c r="EJ70" s="1332"/>
      <c r="EK70" s="1332"/>
      <c r="EL70" s="1332"/>
      <c r="EM70" s="1332"/>
      <c r="EN70" s="1332"/>
      <c r="EO70" s="1332"/>
      <c r="EP70" s="1332"/>
      <c r="EQ70" s="1332"/>
      <c r="ER70" s="1332"/>
      <c r="ES70" s="1332"/>
      <c r="ET70" s="1332"/>
      <c r="EU70" s="1332"/>
      <c r="EV70" s="1332"/>
      <c r="EW70" s="1332"/>
      <c r="EX70" s="1332"/>
      <c r="EY70" s="1332"/>
      <c r="EZ70" s="1332"/>
      <c r="FA70" s="1332"/>
      <c r="FB70" s="1332"/>
      <c r="FC70" s="1332"/>
      <c r="FD70" s="1332"/>
      <c r="FE70" s="1332"/>
      <c r="FF70" s="1332"/>
      <c r="FG70" s="1332"/>
      <c r="FH70" s="1332"/>
      <c r="FI70" s="1332"/>
      <c r="FJ70" s="1332"/>
      <c r="FK70" s="1332"/>
      <c r="FL70" s="1332"/>
      <c r="FM70" s="1332"/>
      <c r="FN70" s="1332"/>
      <c r="FO70" s="1332"/>
      <c r="FP70" s="1332"/>
      <c r="FQ70" s="1332"/>
      <c r="FR70" s="1332"/>
      <c r="FS70" s="1332"/>
      <c r="FT70" s="1332"/>
      <c r="FU70" s="1332"/>
      <c r="FV70" s="1332"/>
      <c r="FW70" s="1332"/>
      <c r="FX70" s="1332"/>
      <c r="FY70" s="1332"/>
      <c r="FZ70" s="1332"/>
      <c r="GA70" s="1332"/>
      <c r="GB70" s="1332"/>
      <c r="GC70" s="1332"/>
      <c r="GD70" s="1332"/>
      <c r="GE70" s="1332"/>
      <c r="GF70" s="1332"/>
      <c r="GG70" s="1332"/>
      <c r="GH70" s="1332"/>
      <c r="GI70" s="1332"/>
      <c r="GJ70" s="1332"/>
      <c r="GK70" s="1332"/>
      <c r="GL70" s="1332"/>
      <c r="GM70" s="1332"/>
      <c r="GN70" s="1332"/>
      <c r="GO70" s="1332"/>
      <c r="GP70" s="1332"/>
      <c r="GQ70" s="1332"/>
      <c r="GR70" s="1332"/>
      <c r="GS70" s="1332"/>
      <c r="GT70" s="1332"/>
      <c r="GU70" s="1332"/>
      <c r="GV70" s="1332"/>
      <c r="GW70" s="1332"/>
      <c r="GX70" s="1332"/>
      <c r="GY70" s="1332"/>
      <c r="GZ70" s="1332"/>
      <c r="HA70" s="1332"/>
      <c r="HB70" s="1332"/>
      <c r="HC70" s="1332"/>
      <c r="HD70" s="1332"/>
      <c r="HE70" s="1332"/>
      <c r="HF70" s="1332"/>
      <c r="HG70" s="1332"/>
      <c r="HH70" s="1332"/>
      <c r="HI70" s="1332"/>
      <c r="HJ70" s="1332"/>
      <c r="HK70" s="1332"/>
      <c r="HL70" s="1332"/>
      <c r="HM70" s="1332"/>
      <c r="HN70" s="1332"/>
      <c r="HO70" s="1332"/>
      <c r="HP70" s="1332"/>
      <c r="HQ70" s="1332"/>
      <c r="HR70" s="1332"/>
      <c r="HS70" s="1332"/>
      <c r="HT70" s="1332"/>
      <c r="HU70" s="1332"/>
      <c r="HV70" s="1332"/>
      <c r="HW70" s="1332"/>
      <c r="HX70" s="1332"/>
      <c r="HY70" s="1332"/>
      <c r="HZ70" s="1332"/>
      <c r="IA70" s="1332"/>
      <c r="IB70" s="1332"/>
      <c r="IC70" s="1332"/>
      <c r="ID70" s="1332"/>
      <c r="IE70" s="1332"/>
      <c r="IF70" s="1332"/>
      <c r="IG70" s="1332"/>
      <c r="IH70" s="1332"/>
      <c r="II70" s="1332"/>
      <c r="IJ70" s="1332"/>
      <c r="IK70" s="1332"/>
      <c r="IL70" s="1332"/>
      <c r="IM70" s="1332"/>
      <c r="IN70" s="1332"/>
      <c r="IO70" s="1332"/>
      <c r="IP70" s="1332"/>
      <c r="IQ70" s="1332"/>
      <c r="IR70" s="1332"/>
      <c r="IS70" s="1332"/>
      <c r="IT70" s="1332"/>
      <c r="IU70" s="1332"/>
      <c r="IV70" s="1332"/>
      <c r="IW70" s="1332"/>
      <c r="IX70" s="1332"/>
      <c r="IY70" s="1332"/>
      <c r="IZ70" s="1332"/>
      <c r="JA70" s="1332"/>
      <c r="JB70" s="1332"/>
      <c r="JC70" s="1332"/>
      <c r="JD70" s="1332"/>
      <c r="JE70" s="1332"/>
      <c r="JF70" s="1332"/>
      <c r="JG70" s="1332"/>
      <c r="JH70" s="1332"/>
      <c r="JI70" s="1332"/>
      <c r="JJ70" s="1332"/>
      <c r="JK70" s="1332"/>
      <c r="JL70" s="1332"/>
      <c r="JM70" s="1332"/>
      <c r="JN70" s="1332"/>
      <c r="JO70" s="1332"/>
      <c r="JP70" s="1332"/>
      <c r="JQ70" s="1332"/>
      <c r="JR70" s="1332"/>
      <c r="JS70" s="1332"/>
      <c r="JT70" s="1332"/>
      <c r="JU70" s="1332"/>
      <c r="JV70" s="1332"/>
      <c r="JW70" s="1332"/>
      <c r="JX70" s="1332"/>
      <c r="JY70" s="1332"/>
      <c r="JZ70" s="1332"/>
      <c r="KA70" s="1332"/>
      <c r="KB70" s="1332"/>
      <c r="KC70" s="1332"/>
      <c r="KD70" s="1332"/>
      <c r="KE70" s="1332"/>
      <c r="KF70" s="1332"/>
      <c r="KG70" s="1332"/>
      <c r="KH70" s="1332"/>
      <c r="KI70" s="1332"/>
      <c r="KJ70" s="1332"/>
      <c r="KK70" s="1332"/>
      <c r="KL70" s="1332"/>
      <c r="KM70" s="1332"/>
      <c r="KN70" s="1332"/>
      <c r="KO70" s="1332"/>
      <c r="KP70" s="1332"/>
      <c r="KQ70" s="1332"/>
      <c r="KR70" s="1332"/>
      <c r="KS70" s="1332"/>
      <c r="KT70" s="1332"/>
      <c r="KU70" s="1332"/>
      <c r="KV70" s="1332"/>
      <c r="KW70" s="1332"/>
      <c r="KX70" s="1332"/>
      <c r="KY70" s="1332"/>
      <c r="KZ70" s="1332"/>
      <c r="LA70" s="1332"/>
      <c r="LB70" s="1332"/>
      <c r="LC70" s="1332"/>
      <c r="LD70" s="1332"/>
      <c r="LE70" s="1332"/>
      <c r="LF70" s="1332"/>
      <c r="LG70" s="1332"/>
      <c r="LH70" s="1332"/>
      <c r="LI70" s="1332"/>
      <c r="LJ70" s="1332"/>
      <c r="LK70" s="1332"/>
      <c r="LL70" s="1332"/>
      <c r="LM70" s="1332"/>
      <c r="LN70" s="1332"/>
      <c r="LO70" s="1332"/>
      <c r="LP70" s="1332"/>
      <c r="LQ70" s="1332"/>
      <c r="LR70" s="1332"/>
      <c r="LS70" s="1332"/>
      <c r="LT70" s="1332"/>
      <c r="LU70" s="1332"/>
      <c r="LV70" s="1332"/>
      <c r="LW70" s="1332"/>
      <c r="LX70" s="1332"/>
      <c r="LY70" s="1332"/>
      <c r="LZ70" s="1332"/>
      <c r="MA70" s="1332"/>
      <c r="MB70" s="1332"/>
      <c r="MC70" s="1332"/>
      <c r="MD70" s="1332"/>
      <c r="ME70" s="1332"/>
      <c r="MF70" s="1332"/>
      <c r="MG70" s="1332"/>
      <c r="MH70" s="1332"/>
      <c r="MI70" s="1332"/>
      <c r="MJ70" s="1332"/>
      <c r="MK70" s="1332"/>
      <c r="ML70" s="1332"/>
      <c r="MM70" s="1332"/>
      <c r="MN70" s="1332"/>
      <c r="MO70" s="1332"/>
      <c r="MP70" s="1332"/>
      <c r="MQ70" s="1332"/>
      <c r="MR70" s="1332"/>
      <c r="MS70" s="1332"/>
      <c r="MT70" s="1332"/>
      <c r="MU70" s="1332"/>
      <c r="MV70" s="1332"/>
      <c r="MW70" s="1332"/>
      <c r="MX70" s="1332"/>
      <c r="MY70" s="1332"/>
      <c r="MZ70" s="1332"/>
      <c r="NA70" s="1332"/>
      <c r="NB70" s="1332"/>
      <c r="NC70" s="1332"/>
      <c r="ND70" s="1332"/>
      <c r="NE70" s="1332"/>
      <c r="NF70" s="1332"/>
      <c r="NG70" s="1332"/>
      <c r="NH70" s="1332"/>
      <c r="NI70" s="1332"/>
      <c r="NJ70" s="1332"/>
      <c r="NK70" s="1332"/>
      <c r="NL70" s="1332"/>
      <c r="NM70" s="1332"/>
      <c r="NN70" s="1332"/>
      <c r="NO70" s="1332"/>
      <c r="NP70" s="1332"/>
      <c r="NQ70" s="1332"/>
      <c r="NR70" s="1332"/>
      <c r="NS70" s="1332"/>
      <c r="NT70" s="1332"/>
      <c r="NU70" s="1332"/>
      <c r="NV70" s="1332"/>
      <c r="NW70" s="1332"/>
      <c r="NX70" s="1332"/>
      <c r="NY70" s="1332"/>
      <c r="NZ70" s="1332"/>
      <c r="OA70" s="1332"/>
      <c r="OB70" s="1332"/>
      <c r="OC70" s="1332"/>
      <c r="OD70" s="1332"/>
      <c r="OE70" s="1332"/>
      <c r="OF70" s="1332"/>
      <c r="OG70" s="1332"/>
      <c r="OH70" s="1332"/>
      <c r="OI70" s="1332"/>
      <c r="OJ70" s="1332"/>
      <c r="OK70" s="1332"/>
      <c r="OL70" s="1332"/>
      <c r="OM70" s="1332"/>
      <c r="ON70" s="1332"/>
      <c r="OO70" s="1332"/>
      <c r="OP70" s="1332"/>
      <c r="OQ70" s="1332"/>
      <c r="OR70" s="1332"/>
      <c r="OS70" s="1332"/>
      <c r="OT70" s="1332"/>
      <c r="OU70" s="1332"/>
      <c r="OV70" s="1332"/>
      <c r="OW70" s="1332"/>
      <c r="OX70" s="1332"/>
      <c r="OY70" s="1332"/>
      <c r="OZ70" s="1332"/>
      <c r="PA70" s="1332"/>
      <c r="PB70" s="1332"/>
      <c r="PC70" s="1332"/>
      <c r="PD70" s="1332"/>
      <c r="PE70" s="1332"/>
      <c r="PF70" s="1332"/>
      <c r="PG70" s="1332"/>
      <c r="PH70" s="1332"/>
      <c r="PI70" s="1332"/>
      <c r="PJ70" s="1332"/>
      <c r="PK70" s="1332"/>
      <c r="PL70" s="1332"/>
      <c r="PM70" s="1332"/>
      <c r="PN70" s="1332"/>
      <c r="PO70" s="1332"/>
      <c r="PP70" s="1332"/>
      <c r="PQ70" s="1332"/>
      <c r="PR70" s="1332"/>
      <c r="PS70" s="1332"/>
      <c r="PT70" s="1332"/>
      <c r="PU70" s="1332"/>
      <c r="PV70" s="1332"/>
      <c r="PW70" s="1332"/>
      <c r="PX70" s="1332"/>
      <c r="PY70" s="1332"/>
      <c r="PZ70" s="1332"/>
      <c r="QA70" s="1332"/>
      <c r="QB70" s="1332"/>
      <c r="QC70" s="1332"/>
      <c r="QD70" s="1332"/>
      <c r="QE70" s="1332"/>
      <c r="QF70" s="1332"/>
      <c r="QG70" s="1332"/>
      <c r="QH70" s="1332"/>
      <c r="QI70" s="1332"/>
      <c r="QJ70" s="1332"/>
      <c r="QK70" s="1332"/>
      <c r="QL70" s="1332"/>
      <c r="QM70" s="1332"/>
      <c r="QN70" s="1332"/>
      <c r="QO70" s="1332"/>
      <c r="QP70" s="1332"/>
      <c r="QQ70" s="1332"/>
      <c r="QR70" s="1332"/>
      <c r="QS70" s="1332"/>
      <c r="QT70" s="1332"/>
      <c r="QU70" s="1332"/>
      <c r="QV70" s="1332"/>
      <c r="QW70" s="1332"/>
      <c r="QX70" s="1332"/>
      <c r="QY70" s="1332"/>
      <c r="QZ70" s="1332"/>
      <c r="RA70" s="1332"/>
      <c r="RB70" s="1332"/>
      <c r="RC70" s="1332"/>
      <c r="RD70" s="1332"/>
      <c r="RE70" s="1332"/>
      <c r="RF70" s="1332"/>
      <c r="RG70" s="1332"/>
      <c r="RH70" s="1332"/>
      <c r="RI70" s="1332"/>
      <c r="RJ70" s="1332"/>
      <c r="RK70" s="1332"/>
      <c r="RL70" s="1332"/>
      <c r="RM70" s="1332"/>
      <c r="RN70" s="1332"/>
      <c r="RO70" s="1332"/>
      <c r="RP70" s="1332"/>
      <c r="RQ70" s="1332"/>
      <c r="RR70" s="1332"/>
      <c r="RS70" s="1332"/>
      <c r="RT70" s="1332"/>
      <c r="RU70" s="1332"/>
      <c r="RV70" s="1332"/>
      <c r="RW70" s="1332"/>
      <c r="RX70" s="1332"/>
      <c r="RY70" s="1332"/>
      <c r="RZ70" s="1332"/>
      <c r="SA70" s="1332"/>
      <c r="SB70" s="1332"/>
      <c r="SC70" s="1332"/>
      <c r="SD70" s="1332"/>
      <c r="SE70" s="1332"/>
      <c r="SF70" s="1332"/>
      <c r="SG70" s="1332"/>
      <c r="SH70" s="1332"/>
      <c r="SI70" s="1332"/>
      <c r="SJ70" s="1332"/>
      <c r="SK70" s="1332"/>
      <c r="SL70" s="1332"/>
      <c r="SM70" s="1332"/>
      <c r="SN70" s="1332"/>
      <c r="SO70" s="1332"/>
      <c r="SP70" s="1332"/>
      <c r="SQ70" s="1332"/>
      <c r="SR70" s="1332"/>
      <c r="SS70" s="1332"/>
      <c r="ST70" s="1332"/>
      <c r="SU70" s="1332"/>
      <c r="SV70" s="1332"/>
      <c r="SW70" s="1332"/>
      <c r="SX70" s="1332"/>
      <c r="SY70" s="1332"/>
      <c r="SZ70" s="1332"/>
      <c r="TA70" s="1332"/>
      <c r="TB70" s="1332"/>
      <c r="TC70" s="1332"/>
      <c r="TD70" s="1332"/>
      <c r="TE70" s="1332"/>
      <c r="TF70" s="1332"/>
      <c r="TG70" s="1332"/>
      <c r="TH70" s="1332"/>
      <c r="TI70" s="1332"/>
      <c r="TJ70" s="1332"/>
      <c r="TK70" s="1332"/>
      <c r="TL70" s="1332"/>
      <c r="TM70" s="1332"/>
      <c r="TN70" s="1332"/>
      <c r="TO70" s="1332"/>
      <c r="TP70" s="1332"/>
      <c r="TQ70" s="1332"/>
      <c r="TR70" s="1332"/>
      <c r="TS70" s="1332"/>
      <c r="TT70" s="1332"/>
      <c r="TU70" s="1332"/>
      <c r="TV70" s="1332"/>
      <c r="TW70" s="1332"/>
      <c r="TX70" s="1332"/>
      <c r="TY70" s="1332"/>
      <c r="TZ70" s="1332"/>
      <c r="UA70" s="1332"/>
      <c r="UB70" s="1332"/>
      <c r="UC70" s="1332"/>
      <c r="UD70" s="1332"/>
      <c r="UE70" s="1332"/>
      <c r="UF70" s="1332"/>
      <c r="UG70" s="1332"/>
      <c r="UH70" s="1332"/>
      <c r="UI70" s="1332"/>
      <c r="UJ70" s="1332"/>
      <c r="UK70" s="1332"/>
      <c r="UL70" s="1332"/>
      <c r="UM70" s="1332"/>
      <c r="UN70" s="1332"/>
      <c r="UO70" s="1332"/>
      <c r="UP70" s="1332"/>
      <c r="UQ70" s="1332"/>
      <c r="UR70" s="1332"/>
      <c r="US70" s="1332"/>
      <c r="UT70" s="1332"/>
      <c r="UU70" s="1332"/>
      <c r="UV70" s="1332"/>
      <c r="UW70" s="1332"/>
      <c r="UX70" s="1332"/>
      <c r="UY70" s="1332"/>
      <c r="UZ70" s="1332"/>
      <c r="VA70" s="1332"/>
      <c r="VB70" s="1332"/>
      <c r="VC70" s="1332"/>
      <c r="VD70" s="1332"/>
      <c r="VE70" s="1332"/>
      <c r="VF70" s="1332"/>
      <c r="VG70" s="1332"/>
      <c r="VH70" s="1332"/>
      <c r="VI70" s="1332"/>
      <c r="VJ70" s="1332"/>
      <c r="VK70" s="1332"/>
      <c r="VL70" s="1332"/>
      <c r="VM70" s="1332"/>
      <c r="VN70" s="1332"/>
      <c r="VO70" s="1332"/>
      <c r="VP70" s="1332"/>
      <c r="VQ70" s="1332"/>
      <c r="VR70" s="1332"/>
      <c r="VS70" s="1332"/>
      <c r="VT70" s="1332"/>
      <c r="VU70" s="1332"/>
      <c r="VV70" s="1332"/>
      <c r="VW70" s="1332"/>
      <c r="VX70" s="1332"/>
      <c r="VY70" s="1332"/>
      <c r="VZ70" s="1332"/>
      <c r="WA70" s="1332"/>
      <c r="WB70" s="1332"/>
      <c r="WC70" s="1332"/>
      <c r="WD70" s="1332"/>
      <c r="WE70" s="1332"/>
      <c r="WF70" s="1332"/>
      <c r="WG70" s="1332"/>
      <c r="WH70" s="1332"/>
      <c r="WI70" s="1332"/>
      <c r="WJ70" s="1332"/>
      <c r="WK70" s="1332"/>
      <c r="WL70" s="1332"/>
      <c r="WM70" s="1332"/>
      <c r="WN70" s="1332"/>
      <c r="WO70" s="1332"/>
      <c r="WP70" s="1332"/>
      <c r="WQ70" s="1332"/>
      <c r="WR70" s="1332"/>
      <c r="WS70" s="1332"/>
      <c r="WT70" s="1332"/>
      <c r="WU70" s="1332"/>
      <c r="WV70" s="1332"/>
      <c r="WW70" s="1332"/>
      <c r="WX70" s="1332"/>
      <c r="WY70" s="1332"/>
      <c r="WZ70" s="1332"/>
      <c r="XA70" s="1332"/>
      <c r="XB70" s="1332"/>
      <c r="XC70" s="1332"/>
      <c r="XD70" s="1332"/>
      <c r="XE70" s="1332"/>
      <c r="XF70" s="1332"/>
      <c r="XG70" s="1332"/>
      <c r="XH70" s="1332"/>
      <c r="XI70" s="1332"/>
      <c r="XJ70" s="1332"/>
      <c r="XK70" s="1332"/>
      <c r="XL70" s="1332"/>
      <c r="XM70" s="1332"/>
      <c r="XN70" s="1332"/>
      <c r="XO70" s="1332"/>
      <c r="XP70" s="1332"/>
      <c r="XQ70" s="1332"/>
      <c r="XR70" s="1332"/>
      <c r="XS70" s="1332"/>
      <c r="XT70" s="1332"/>
      <c r="XU70" s="1332"/>
      <c r="XV70" s="1332"/>
      <c r="XW70" s="1332"/>
      <c r="XX70" s="1332"/>
      <c r="XY70" s="1332"/>
      <c r="XZ70" s="1332"/>
      <c r="YA70" s="1332"/>
      <c r="YB70" s="1332"/>
      <c r="YC70" s="1332"/>
      <c r="YD70" s="1332"/>
      <c r="YE70" s="1332"/>
      <c r="YF70" s="1332"/>
      <c r="YG70" s="1332"/>
      <c r="YH70" s="1332"/>
      <c r="YI70" s="1332"/>
      <c r="YJ70" s="1332"/>
      <c r="YK70" s="1332"/>
      <c r="YL70" s="1332"/>
      <c r="YM70" s="1332"/>
      <c r="YN70" s="1332"/>
      <c r="YO70" s="1332"/>
      <c r="YP70" s="1332"/>
      <c r="YQ70" s="1332"/>
      <c r="YR70" s="1332"/>
      <c r="YS70" s="1332"/>
      <c r="YT70" s="1332"/>
      <c r="YU70" s="1332"/>
      <c r="YV70" s="1332"/>
      <c r="YW70" s="1332"/>
      <c r="YX70" s="1332"/>
      <c r="YY70" s="1332"/>
      <c r="YZ70" s="1332"/>
      <c r="ZA70" s="1332"/>
      <c r="ZB70" s="1332"/>
      <c r="ZC70" s="1332"/>
      <c r="ZD70" s="1332"/>
      <c r="ZE70" s="1332"/>
      <c r="ZF70" s="1332"/>
      <c r="ZG70" s="1332"/>
      <c r="ZH70" s="1332"/>
      <c r="ZI70" s="1332"/>
      <c r="ZJ70" s="1332"/>
      <c r="ZK70" s="1332"/>
      <c r="ZL70" s="1332"/>
      <c r="ZM70" s="1332"/>
      <c r="ZN70" s="1332"/>
      <c r="ZO70" s="1332"/>
      <c r="ZP70" s="1332"/>
      <c r="ZQ70" s="1332"/>
      <c r="ZR70" s="1332"/>
      <c r="ZS70" s="1332"/>
      <c r="ZT70" s="1332"/>
      <c r="ZU70" s="1332"/>
      <c r="ZV70" s="1332"/>
      <c r="ZW70" s="1332"/>
      <c r="ZX70" s="1332"/>
      <c r="ZY70" s="645"/>
    </row>
    <row r="71" spans="1:701" s="643" customFormat="1">
      <c r="A71" s="645"/>
      <c r="B71" s="635" t="s">
        <v>56</v>
      </c>
      <c r="C71" s="1186" t="s">
        <v>497</v>
      </c>
      <c r="D71" s="1187">
        <v>4</v>
      </c>
      <c r="E71" s="604">
        <f t="shared" si="18"/>
        <v>3.9959956127964174E-3</v>
      </c>
      <c r="F71" s="1181" t="s">
        <v>34</v>
      </c>
      <c r="G71" s="1188">
        <v>12</v>
      </c>
      <c r="H71" s="1193">
        <v>100</v>
      </c>
      <c r="I71" s="1189">
        <v>25</v>
      </c>
      <c r="J71" s="1189">
        <v>25</v>
      </c>
      <c r="K71" s="1176">
        <f t="shared" si="1"/>
        <v>0</v>
      </c>
      <c r="L71" s="640">
        <f t="shared" si="6"/>
        <v>1200</v>
      </c>
      <c r="M71" s="639">
        <v>103.56</v>
      </c>
      <c r="N71" s="639">
        <f t="shared" si="7"/>
        <v>300</v>
      </c>
      <c r="O71" s="639">
        <f t="shared" si="8"/>
        <v>0</v>
      </c>
      <c r="P71" s="639">
        <f t="shared" si="9"/>
        <v>300</v>
      </c>
      <c r="Q71" s="639"/>
      <c r="R71" s="639">
        <f t="shared" si="2"/>
        <v>403.56</v>
      </c>
      <c r="S71" s="1191"/>
      <c r="T71" s="639">
        <f t="shared" ref="T71:T82" si="22">R71/(1+$C$2)^1</f>
        <v>373.32099907493063</v>
      </c>
      <c r="U71" s="639">
        <f t="shared" si="19"/>
        <v>0</v>
      </c>
      <c r="V71" s="641">
        <f>IF(L71=0,0,(HLOOKUP(F71,'2012-2013 CE W T&amp;D &amp; ConsCredit'!$C$6:$P$36,D71+1,FALSE)))</f>
        <v>0.36462242878736806</v>
      </c>
      <c r="W71" s="641">
        <f t="shared" si="16"/>
        <v>437.54691454484168</v>
      </c>
      <c r="X71" s="642">
        <f t="shared" si="11"/>
        <v>1.1720393860218403</v>
      </c>
      <c r="Z71" s="1371">
        <f t="shared" si="20"/>
        <v>403.56</v>
      </c>
      <c r="AA71" s="1371">
        <f t="shared" si="21"/>
        <v>373.32099907493063</v>
      </c>
      <c r="AB71" s="1371">
        <f>IF(L71=0,0,(HLOOKUP(F71,'2012-2013 CE W T&amp;D No ConsCredi'!$C$6:$P$36,D71+1,FALSE)))</f>
        <v>0.33147493526124372</v>
      </c>
      <c r="AC71" s="1371">
        <f t="shared" si="17"/>
        <v>397.76992231349249</v>
      </c>
      <c r="AD71" s="642">
        <f t="shared" si="12"/>
        <v>1.0654903509289457</v>
      </c>
      <c r="AE71" s="1332"/>
      <c r="AF71" s="1332"/>
      <c r="AG71" s="1332"/>
      <c r="AH71" s="1332"/>
      <c r="AI71" s="1332"/>
      <c r="AJ71" s="1332"/>
      <c r="AK71" s="1332"/>
      <c r="AL71" s="1332"/>
      <c r="AM71" s="1332"/>
      <c r="AN71" s="1332"/>
      <c r="AO71" s="1332"/>
      <c r="AP71" s="1332"/>
      <c r="AQ71" s="1332"/>
      <c r="AR71" s="1332"/>
      <c r="AS71" s="1332"/>
      <c r="AT71" s="1332"/>
      <c r="AU71" s="1332"/>
      <c r="AV71" s="1332"/>
      <c r="AW71" s="1332"/>
      <c r="AX71" s="1332"/>
      <c r="AY71" s="1332"/>
      <c r="AZ71" s="1332"/>
      <c r="BA71" s="1332"/>
      <c r="BB71" s="1332"/>
      <c r="BC71" s="1332"/>
      <c r="BD71" s="1332"/>
      <c r="BE71" s="1332"/>
      <c r="BF71" s="1332"/>
      <c r="BG71" s="1332"/>
      <c r="BH71" s="1332"/>
      <c r="BI71" s="1332"/>
      <c r="BJ71" s="1332"/>
      <c r="BK71" s="1332"/>
      <c r="BL71" s="1332"/>
      <c r="BM71" s="1332"/>
      <c r="BN71" s="1332"/>
      <c r="BO71" s="1332"/>
      <c r="BP71" s="1332"/>
      <c r="BQ71" s="1332"/>
      <c r="BR71" s="1332"/>
      <c r="BS71" s="1332"/>
      <c r="BT71" s="1332"/>
      <c r="BU71" s="1332"/>
      <c r="BV71" s="1332"/>
      <c r="BW71" s="1332"/>
      <c r="BX71" s="1332"/>
      <c r="BY71" s="1332"/>
      <c r="BZ71" s="1332"/>
      <c r="CA71" s="1332"/>
      <c r="CB71" s="1332"/>
      <c r="CC71" s="1332"/>
      <c r="CD71" s="1332"/>
      <c r="CE71" s="1332"/>
      <c r="CF71" s="1332"/>
      <c r="CG71" s="1332"/>
      <c r="CH71" s="1332"/>
      <c r="CI71" s="1332"/>
      <c r="CJ71" s="1332"/>
      <c r="CK71" s="1332"/>
      <c r="CL71" s="1332"/>
      <c r="CM71" s="1332"/>
      <c r="CN71" s="1332"/>
      <c r="CO71" s="1332"/>
      <c r="CP71" s="1332"/>
      <c r="CQ71" s="1332"/>
      <c r="CR71" s="1332"/>
      <c r="CS71" s="1332"/>
      <c r="CT71" s="1332"/>
      <c r="CU71" s="1332"/>
      <c r="CV71" s="1332"/>
      <c r="CW71" s="1332"/>
      <c r="CX71" s="1332"/>
      <c r="CY71" s="1332"/>
      <c r="CZ71" s="1332"/>
      <c r="DA71" s="1332"/>
      <c r="DB71" s="1332"/>
      <c r="DC71" s="1332"/>
      <c r="DD71" s="1332"/>
      <c r="DE71" s="1332"/>
      <c r="DF71" s="1332"/>
      <c r="DG71" s="1332"/>
      <c r="DH71" s="1332"/>
      <c r="DI71" s="1332"/>
      <c r="DJ71" s="1332"/>
      <c r="DK71" s="1332"/>
      <c r="DL71" s="1332"/>
      <c r="DM71" s="1332"/>
      <c r="DN71" s="1332"/>
      <c r="DO71" s="1332"/>
      <c r="DP71" s="1332"/>
      <c r="DQ71" s="1332"/>
      <c r="DR71" s="1332"/>
      <c r="DS71" s="1332"/>
      <c r="DT71" s="1332"/>
      <c r="DU71" s="1332"/>
      <c r="DV71" s="1332"/>
      <c r="DW71" s="1332"/>
      <c r="DX71" s="1332"/>
      <c r="DY71" s="1332"/>
      <c r="DZ71" s="1332"/>
      <c r="EA71" s="1332"/>
      <c r="EB71" s="1332"/>
      <c r="EC71" s="1332"/>
      <c r="ED71" s="1332"/>
      <c r="EE71" s="1332"/>
      <c r="EF71" s="1332"/>
      <c r="EG71" s="1332"/>
      <c r="EH71" s="1332"/>
      <c r="EI71" s="1332"/>
      <c r="EJ71" s="1332"/>
      <c r="EK71" s="1332"/>
      <c r="EL71" s="1332"/>
      <c r="EM71" s="1332"/>
      <c r="EN71" s="1332"/>
      <c r="EO71" s="1332"/>
      <c r="EP71" s="1332"/>
      <c r="EQ71" s="1332"/>
      <c r="ER71" s="1332"/>
      <c r="ES71" s="1332"/>
      <c r="ET71" s="1332"/>
      <c r="EU71" s="1332"/>
      <c r="EV71" s="1332"/>
      <c r="EW71" s="1332"/>
      <c r="EX71" s="1332"/>
      <c r="EY71" s="1332"/>
      <c r="EZ71" s="1332"/>
      <c r="FA71" s="1332"/>
      <c r="FB71" s="1332"/>
      <c r="FC71" s="1332"/>
      <c r="FD71" s="1332"/>
      <c r="FE71" s="1332"/>
      <c r="FF71" s="1332"/>
      <c r="FG71" s="1332"/>
      <c r="FH71" s="1332"/>
      <c r="FI71" s="1332"/>
      <c r="FJ71" s="1332"/>
      <c r="FK71" s="1332"/>
      <c r="FL71" s="1332"/>
      <c r="FM71" s="1332"/>
      <c r="FN71" s="1332"/>
      <c r="FO71" s="1332"/>
      <c r="FP71" s="1332"/>
      <c r="FQ71" s="1332"/>
      <c r="FR71" s="1332"/>
      <c r="FS71" s="1332"/>
      <c r="FT71" s="1332"/>
      <c r="FU71" s="1332"/>
      <c r="FV71" s="1332"/>
      <c r="FW71" s="1332"/>
      <c r="FX71" s="1332"/>
      <c r="FY71" s="1332"/>
      <c r="FZ71" s="1332"/>
      <c r="GA71" s="1332"/>
      <c r="GB71" s="1332"/>
      <c r="GC71" s="1332"/>
      <c r="GD71" s="1332"/>
      <c r="GE71" s="1332"/>
      <c r="GF71" s="1332"/>
      <c r="GG71" s="1332"/>
      <c r="GH71" s="1332"/>
      <c r="GI71" s="1332"/>
      <c r="GJ71" s="1332"/>
      <c r="GK71" s="1332"/>
      <c r="GL71" s="1332"/>
      <c r="GM71" s="1332"/>
      <c r="GN71" s="1332"/>
      <c r="GO71" s="1332"/>
      <c r="GP71" s="1332"/>
      <c r="GQ71" s="1332"/>
      <c r="GR71" s="1332"/>
      <c r="GS71" s="1332"/>
      <c r="GT71" s="1332"/>
      <c r="GU71" s="1332"/>
      <c r="GV71" s="1332"/>
      <c r="GW71" s="1332"/>
      <c r="GX71" s="1332"/>
      <c r="GY71" s="1332"/>
      <c r="GZ71" s="1332"/>
      <c r="HA71" s="1332"/>
      <c r="HB71" s="1332"/>
      <c r="HC71" s="1332"/>
      <c r="HD71" s="1332"/>
      <c r="HE71" s="1332"/>
      <c r="HF71" s="1332"/>
      <c r="HG71" s="1332"/>
      <c r="HH71" s="1332"/>
      <c r="HI71" s="1332"/>
      <c r="HJ71" s="1332"/>
      <c r="HK71" s="1332"/>
      <c r="HL71" s="1332"/>
      <c r="HM71" s="1332"/>
      <c r="HN71" s="1332"/>
      <c r="HO71" s="1332"/>
      <c r="HP71" s="1332"/>
      <c r="HQ71" s="1332"/>
      <c r="HR71" s="1332"/>
      <c r="HS71" s="1332"/>
      <c r="HT71" s="1332"/>
      <c r="HU71" s="1332"/>
      <c r="HV71" s="1332"/>
      <c r="HW71" s="1332"/>
      <c r="HX71" s="1332"/>
      <c r="HY71" s="1332"/>
      <c r="HZ71" s="1332"/>
      <c r="IA71" s="1332"/>
      <c r="IB71" s="1332"/>
      <c r="IC71" s="1332"/>
      <c r="ID71" s="1332"/>
      <c r="IE71" s="1332"/>
      <c r="IF71" s="1332"/>
      <c r="IG71" s="1332"/>
      <c r="IH71" s="1332"/>
      <c r="II71" s="1332"/>
      <c r="IJ71" s="1332"/>
      <c r="IK71" s="1332"/>
      <c r="IL71" s="1332"/>
      <c r="IM71" s="1332"/>
      <c r="IN71" s="1332"/>
      <c r="IO71" s="1332"/>
      <c r="IP71" s="1332"/>
      <c r="IQ71" s="1332"/>
      <c r="IR71" s="1332"/>
      <c r="IS71" s="1332"/>
      <c r="IT71" s="1332"/>
      <c r="IU71" s="1332"/>
      <c r="IV71" s="1332"/>
      <c r="IW71" s="1332"/>
      <c r="IX71" s="1332"/>
      <c r="IY71" s="1332"/>
      <c r="IZ71" s="1332"/>
      <c r="JA71" s="1332"/>
      <c r="JB71" s="1332"/>
      <c r="JC71" s="1332"/>
      <c r="JD71" s="1332"/>
      <c r="JE71" s="1332"/>
      <c r="JF71" s="1332"/>
      <c r="JG71" s="1332"/>
      <c r="JH71" s="1332"/>
      <c r="JI71" s="1332"/>
      <c r="JJ71" s="1332"/>
      <c r="JK71" s="1332"/>
      <c r="JL71" s="1332"/>
      <c r="JM71" s="1332"/>
      <c r="JN71" s="1332"/>
      <c r="JO71" s="1332"/>
      <c r="JP71" s="1332"/>
      <c r="JQ71" s="1332"/>
      <c r="JR71" s="1332"/>
      <c r="JS71" s="1332"/>
      <c r="JT71" s="1332"/>
      <c r="JU71" s="1332"/>
      <c r="JV71" s="1332"/>
      <c r="JW71" s="1332"/>
      <c r="JX71" s="1332"/>
      <c r="JY71" s="1332"/>
      <c r="JZ71" s="1332"/>
      <c r="KA71" s="1332"/>
      <c r="KB71" s="1332"/>
      <c r="KC71" s="1332"/>
      <c r="KD71" s="1332"/>
      <c r="KE71" s="1332"/>
      <c r="KF71" s="1332"/>
      <c r="KG71" s="1332"/>
      <c r="KH71" s="1332"/>
      <c r="KI71" s="1332"/>
      <c r="KJ71" s="1332"/>
      <c r="KK71" s="1332"/>
      <c r="KL71" s="1332"/>
      <c r="KM71" s="1332"/>
      <c r="KN71" s="1332"/>
      <c r="KO71" s="1332"/>
      <c r="KP71" s="1332"/>
      <c r="KQ71" s="1332"/>
      <c r="KR71" s="1332"/>
      <c r="KS71" s="1332"/>
      <c r="KT71" s="1332"/>
      <c r="KU71" s="1332"/>
      <c r="KV71" s="1332"/>
      <c r="KW71" s="1332"/>
      <c r="KX71" s="1332"/>
      <c r="KY71" s="1332"/>
      <c r="KZ71" s="1332"/>
      <c r="LA71" s="1332"/>
      <c r="LB71" s="1332"/>
      <c r="LC71" s="1332"/>
      <c r="LD71" s="1332"/>
      <c r="LE71" s="1332"/>
      <c r="LF71" s="1332"/>
      <c r="LG71" s="1332"/>
      <c r="LH71" s="1332"/>
      <c r="LI71" s="1332"/>
      <c r="LJ71" s="1332"/>
      <c r="LK71" s="1332"/>
      <c r="LL71" s="1332"/>
      <c r="LM71" s="1332"/>
      <c r="LN71" s="1332"/>
      <c r="LO71" s="1332"/>
      <c r="LP71" s="1332"/>
      <c r="LQ71" s="1332"/>
      <c r="LR71" s="1332"/>
      <c r="LS71" s="1332"/>
      <c r="LT71" s="1332"/>
      <c r="LU71" s="1332"/>
      <c r="LV71" s="1332"/>
      <c r="LW71" s="1332"/>
      <c r="LX71" s="1332"/>
      <c r="LY71" s="1332"/>
      <c r="LZ71" s="1332"/>
      <c r="MA71" s="1332"/>
      <c r="MB71" s="1332"/>
      <c r="MC71" s="1332"/>
      <c r="MD71" s="1332"/>
      <c r="ME71" s="1332"/>
      <c r="MF71" s="1332"/>
      <c r="MG71" s="1332"/>
      <c r="MH71" s="1332"/>
      <c r="MI71" s="1332"/>
      <c r="MJ71" s="1332"/>
      <c r="MK71" s="1332"/>
      <c r="ML71" s="1332"/>
      <c r="MM71" s="1332"/>
      <c r="MN71" s="1332"/>
      <c r="MO71" s="1332"/>
      <c r="MP71" s="1332"/>
      <c r="MQ71" s="1332"/>
      <c r="MR71" s="1332"/>
      <c r="MS71" s="1332"/>
      <c r="MT71" s="1332"/>
      <c r="MU71" s="1332"/>
      <c r="MV71" s="1332"/>
      <c r="MW71" s="1332"/>
      <c r="MX71" s="1332"/>
      <c r="MY71" s="1332"/>
      <c r="MZ71" s="1332"/>
      <c r="NA71" s="1332"/>
      <c r="NB71" s="1332"/>
      <c r="NC71" s="1332"/>
      <c r="ND71" s="1332"/>
      <c r="NE71" s="1332"/>
      <c r="NF71" s="1332"/>
      <c r="NG71" s="1332"/>
      <c r="NH71" s="1332"/>
      <c r="NI71" s="1332"/>
      <c r="NJ71" s="1332"/>
      <c r="NK71" s="1332"/>
      <c r="NL71" s="1332"/>
      <c r="NM71" s="1332"/>
      <c r="NN71" s="1332"/>
      <c r="NO71" s="1332"/>
      <c r="NP71" s="1332"/>
      <c r="NQ71" s="1332"/>
      <c r="NR71" s="1332"/>
      <c r="NS71" s="1332"/>
      <c r="NT71" s="1332"/>
      <c r="NU71" s="1332"/>
      <c r="NV71" s="1332"/>
      <c r="NW71" s="1332"/>
      <c r="NX71" s="1332"/>
      <c r="NY71" s="1332"/>
      <c r="NZ71" s="1332"/>
      <c r="OA71" s="1332"/>
      <c r="OB71" s="1332"/>
      <c r="OC71" s="1332"/>
      <c r="OD71" s="1332"/>
      <c r="OE71" s="1332"/>
      <c r="OF71" s="1332"/>
      <c r="OG71" s="1332"/>
      <c r="OH71" s="1332"/>
      <c r="OI71" s="1332"/>
      <c r="OJ71" s="1332"/>
      <c r="OK71" s="1332"/>
      <c r="OL71" s="1332"/>
      <c r="OM71" s="1332"/>
      <c r="ON71" s="1332"/>
      <c r="OO71" s="1332"/>
      <c r="OP71" s="1332"/>
      <c r="OQ71" s="1332"/>
      <c r="OR71" s="1332"/>
      <c r="OS71" s="1332"/>
      <c r="OT71" s="1332"/>
      <c r="OU71" s="1332"/>
      <c r="OV71" s="1332"/>
      <c r="OW71" s="1332"/>
      <c r="OX71" s="1332"/>
      <c r="OY71" s="1332"/>
      <c r="OZ71" s="1332"/>
      <c r="PA71" s="1332"/>
      <c r="PB71" s="1332"/>
      <c r="PC71" s="1332"/>
      <c r="PD71" s="1332"/>
      <c r="PE71" s="1332"/>
      <c r="PF71" s="1332"/>
      <c r="PG71" s="1332"/>
      <c r="PH71" s="1332"/>
      <c r="PI71" s="1332"/>
      <c r="PJ71" s="1332"/>
      <c r="PK71" s="1332"/>
      <c r="PL71" s="1332"/>
      <c r="PM71" s="1332"/>
      <c r="PN71" s="1332"/>
      <c r="PO71" s="1332"/>
      <c r="PP71" s="1332"/>
      <c r="PQ71" s="1332"/>
      <c r="PR71" s="1332"/>
      <c r="PS71" s="1332"/>
      <c r="PT71" s="1332"/>
      <c r="PU71" s="1332"/>
      <c r="PV71" s="1332"/>
      <c r="PW71" s="1332"/>
      <c r="PX71" s="1332"/>
      <c r="PY71" s="1332"/>
      <c r="PZ71" s="1332"/>
      <c r="QA71" s="1332"/>
      <c r="QB71" s="1332"/>
      <c r="QC71" s="1332"/>
      <c r="QD71" s="1332"/>
      <c r="QE71" s="1332"/>
      <c r="QF71" s="1332"/>
      <c r="QG71" s="1332"/>
      <c r="QH71" s="1332"/>
      <c r="QI71" s="1332"/>
      <c r="QJ71" s="1332"/>
      <c r="QK71" s="1332"/>
      <c r="QL71" s="1332"/>
      <c r="QM71" s="1332"/>
      <c r="QN71" s="1332"/>
      <c r="QO71" s="1332"/>
      <c r="QP71" s="1332"/>
      <c r="QQ71" s="1332"/>
      <c r="QR71" s="1332"/>
      <c r="QS71" s="1332"/>
      <c r="QT71" s="1332"/>
      <c r="QU71" s="1332"/>
      <c r="QV71" s="1332"/>
      <c r="QW71" s="1332"/>
      <c r="QX71" s="1332"/>
      <c r="QY71" s="1332"/>
      <c r="QZ71" s="1332"/>
      <c r="RA71" s="1332"/>
      <c r="RB71" s="1332"/>
      <c r="RC71" s="1332"/>
      <c r="RD71" s="1332"/>
      <c r="RE71" s="1332"/>
      <c r="RF71" s="1332"/>
      <c r="RG71" s="1332"/>
      <c r="RH71" s="1332"/>
      <c r="RI71" s="1332"/>
      <c r="RJ71" s="1332"/>
      <c r="RK71" s="1332"/>
      <c r="RL71" s="1332"/>
      <c r="RM71" s="1332"/>
      <c r="RN71" s="1332"/>
      <c r="RO71" s="1332"/>
      <c r="RP71" s="1332"/>
      <c r="RQ71" s="1332"/>
      <c r="RR71" s="1332"/>
      <c r="RS71" s="1332"/>
      <c r="RT71" s="1332"/>
      <c r="RU71" s="1332"/>
      <c r="RV71" s="1332"/>
      <c r="RW71" s="1332"/>
      <c r="RX71" s="1332"/>
      <c r="RY71" s="1332"/>
      <c r="RZ71" s="1332"/>
      <c r="SA71" s="1332"/>
      <c r="SB71" s="1332"/>
      <c r="SC71" s="1332"/>
      <c r="SD71" s="1332"/>
      <c r="SE71" s="1332"/>
      <c r="SF71" s="1332"/>
      <c r="SG71" s="1332"/>
      <c r="SH71" s="1332"/>
      <c r="SI71" s="1332"/>
      <c r="SJ71" s="1332"/>
      <c r="SK71" s="1332"/>
      <c r="SL71" s="1332"/>
      <c r="SM71" s="1332"/>
      <c r="SN71" s="1332"/>
      <c r="SO71" s="1332"/>
      <c r="SP71" s="1332"/>
      <c r="SQ71" s="1332"/>
      <c r="SR71" s="1332"/>
      <c r="SS71" s="1332"/>
      <c r="ST71" s="1332"/>
      <c r="SU71" s="1332"/>
      <c r="SV71" s="1332"/>
      <c r="SW71" s="1332"/>
      <c r="SX71" s="1332"/>
      <c r="SY71" s="1332"/>
      <c r="SZ71" s="1332"/>
      <c r="TA71" s="1332"/>
      <c r="TB71" s="1332"/>
      <c r="TC71" s="1332"/>
      <c r="TD71" s="1332"/>
      <c r="TE71" s="1332"/>
      <c r="TF71" s="1332"/>
      <c r="TG71" s="1332"/>
      <c r="TH71" s="1332"/>
      <c r="TI71" s="1332"/>
      <c r="TJ71" s="1332"/>
      <c r="TK71" s="1332"/>
      <c r="TL71" s="1332"/>
      <c r="TM71" s="1332"/>
      <c r="TN71" s="1332"/>
      <c r="TO71" s="1332"/>
      <c r="TP71" s="1332"/>
      <c r="TQ71" s="1332"/>
      <c r="TR71" s="1332"/>
      <c r="TS71" s="1332"/>
      <c r="TT71" s="1332"/>
      <c r="TU71" s="1332"/>
      <c r="TV71" s="1332"/>
      <c r="TW71" s="1332"/>
      <c r="TX71" s="1332"/>
      <c r="TY71" s="1332"/>
      <c r="TZ71" s="1332"/>
      <c r="UA71" s="1332"/>
      <c r="UB71" s="1332"/>
      <c r="UC71" s="1332"/>
      <c r="UD71" s="1332"/>
      <c r="UE71" s="1332"/>
      <c r="UF71" s="1332"/>
      <c r="UG71" s="1332"/>
      <c r="UH71" s="1332"/>
      <c r="UI71" s="1332"/>
      <c r="UJ71" s="1332"/>
      <c r="UK71" s="1332"/>
      <c r="UL71" s="1332"/>
      <c r="UM71" s="1332"/>
      <c r="UN71" s="1332"/>
      <c r="UO71" s="1332"/>
      <c r="UP71" s="1332"/>
      <c r="UQ71" s="1332"/>
      <c r="UR71" s="1332"/>
      <c r="US71" s="1332"/>
      <c r="UT71" s="1332"/>
      <c r="UU71" s="1332"/>
      <c r="UV71" s="1332"/>
      <c r="UW71" s="1332"/>
      <c r="UX71" s="1332"/>
      <c r="UY71" s="1332"/>
      <c r="UZ71" s="1332"/>
      <c r="VA71" s="1332"/>
      <c r="VB71" s="1332"/>
      <c r="VC71" s="1332"/>
      <c r="VD71" s="1332"/>
      <c r="VE71" s="1332"/>
      <c r="VF71" s="1332"/>
      <c r="VG71" s="1332"/>
      <c r="VH71" s="1332"/>
      <c r="VI71" s="1332"/>
      <c r="VJ71" s="1332"/>
      <c r="VK71" s="1332"/>
      <c r="VL71" s="1332"/>
      <c r="VM71" s="1332"/>
      <c r="VN71" s="1332"/>
      <c r="VO71" s="1332"/>
      <c r="VP71" s="1332"/>
      <c r="VQ71" s="1332"/>
      <c r="VR71" s="1332"/>
      <c r="VS71" s="1332"/>
      <c r="VT71" s="1332"/>
      <c r="VU71" s="1332"/>
      <c r="VV71" s="1332"/>
      <c r="VW71" s="1332"/>
      <c r="VX71" s="1332"/>
      <c r="VY71" s="1332"/>
      <c r="VZ71" s="1332"/>
      <c r="WA71" s="1332"/>
      <c r="WB71" s="1332"/>
      <c r="WC71" s="1332"/>
      <c r="WD71" s="1332"/>
      <c r="WE71" s="1332"/>
      <c r="WF71" s="1332"/>
      <c r="WG71" s="1332"/>
      <c r="WH71" s="1332"/>
      <c r="WI71" s="1332"/>
      <c r="WJ71" s="1332"/>
      <c r="WK71" s="1332"/>
      <c r="WL71" s="1332"/>
      <c r="WM71" s="1332"/>
      <c r="WN71" s="1332"/>
      <c r="WO71" s="1332"/>
      <c r="WP71" s="1332"/>
      <c r="WQ71" s="1332"/>
      <c r="WR71" s="1332"/>
      <c r="WS71" s="1332"/>
      <c r="WT71" s="1332"/>
      <c r="WU71" s="1332"/>
      <c r="WV71" s="1332"/>
      <c r="WW71" s="1332"/>
      <c r="WX71" s="1332"/>
      <c r="WY71" s="1332"/>
      <c r="WZ71" s="1332"/>
      <c r="XA71" s="1332"/>
      <c r="XB71" s="1332"/>
      <c r="XC71" s="1332"/>
      <c r="XD71" s="1332"/>
      <c r="XE71" s="1332"/>
      <c r="XF71" s="1332"/>
      <c r="XG71" s="1332"/>
      <c r="XH71" s="1332"/>
      <c r="XI71" s="1332"/>
      <c r="XJ71" s="1332"/>
      <c r="XK71" s="1332"/>
      <c r="XL71" s="1332"/>
      <c r="XM71" s="1332"/>
      <c r="XN71" s="1332"/>
      <c r="XO71" s="1332"/>
      <c r="XP71" s="1332"/>
      <c r="XQ71" s="1332"/>
      <c r="XR71" s="1332"/>
      <c r="XS71" s="1332"/>
      <c r="XT71" s="1332"/>
      <c r="XU71" s="1332"/>
      <c r="XV71" s="1332"/>
      <c r="XW71" s="1332"/>
      <c r="XX71" s="1332"/>
      <c r="XY71" s="1332"/>
      <c r="XZ71" s="1332"/>
      <c r="YA71" s="1332"/>
      <c r="YB71" s="1332"/>
      <c r="YC71" s="1332"/>
      <c r="YD71" s="1332"/>
      <c r="YE71" s="1332"/>
      <c r="YF71" s="1332"/>
      <c r="YG71" s="1332"/>
      <c r="YH71" s="1332"/>
      <c r="YI71" s="1332"/>
      <c r="YJ71" s="1332"/>
      <c r="YK71" s="1332"/>
      <c r="YL71" s="1332"/>
      <c r="YM71" s="1332"/>
      <c r="YN71" s="1332"/>
      <c r="YO71" s="1332"/>
      <c r="YP71" s="1332"/>
      <c r="YQ71" s="1332"/>
      <c r="YR71" s="1332"/>
      <c r="YS71" s="1332"/>
      <c r="YT71" s="1332"/>
      <c r="YU71" s="1332"/>
      <c r="YV71" s="1332"/>
      <c r="YW71" s="1332"/>
      <c r="YX71" s="1332"/>
      <c r="YY71" s="1332"/>
      <c r="YZ71" s="1332"/>
      <c r="ZA71" s="1332"/>
      <c r="ZB71" s="1332"/>
      <c r="ZC71" s="1332"/>
      <c r="ZD71" s="1332"/>
      <c r="ZE71" s="1332"/>
      <c r="ZF71" s="1332"/>
      <c r="ZG71" s="1332"/>
      <c r="ZH71" s="1332"/>
      <c r="ZI71" s="1332"/>
      <c r="ZJ71" s="1332"/>
      <c r="ZK71" s="1332"/>
      <c r="ZL71" s="1332"/>
      <c r="ZM71" s="1332"/>
      <c r="ZN71" s="1332"/>
      <c r="ZO71" s="1332"/>
      <c r="ZP71" s="1332"/>
      <c r="ZQ71" s="1332"/>
      <c r="ZR71" s="1332"/>
      <c r="ZS71" s="1332"/>
      <c r="ZT71" s="1332"/>
      <c r="ZU71" s="1332"/>
      <c r="ZV71" s="1332"/>
      <c r="ZW71" s="1332"/>
      <c r="ZX71" s="1332"/>
      <c r="ZY71" s="645"/>
    </row>
    <row r="72" spans="1:701" s="643" customFormat="1">
      <c r="A72" s="645"/>
      <c r="B72" s="635" t="s">
        <v>56</v>
      </c>
      <c r="C72" s="1186" t="s">
        <v>498</v>
      </c>
      <c r="D72" s="1187">
        <v>4</v>
      </c>
      <c r="E72" s="604">
        <f t="shared" si="18"/>
        <v>3.9959956127964174E-3</v>
      </c>
      <c r="F72" s="1181" t="s">
        <v>34</v>
      </c>
      <c r="G72" s="1188">
        <v>12</v>
      </c>
      <c r="H72" s="1193">
        <v>100</v>
      </c>
      <c r="I72" s="1189">
        <v>25</v>
      </c>
      <c r="J72" s="1189">
        <v>25</v>
      </c>
      <c r="K72" s="1176">
        <f t="shared" si="1"/>
        <v>0</v>
      </c>
      <c r="L72" s="640">
        <f t="shared" si="6"/>
        <v>1200</v>
      </c>
      <c r="M72" s="639">
        <v>103.56</v>
      </c>
      <c r="N72" s="639">
        <f t="shared" si="7"/>
        <v>300</v>
      </c>
      <c r="O72" s="639">
        <f t="shared" si="8"/>
        <v>0</v>
      </c>
      <c r="P72" s="639">
        <f t="shared" si="9"/>
        <v>300</v>
      </c>
      <c r="Q72" s="639"/>
      <c r="R72" s="639">
        <f t="shared" si="2"/>
        <v>403.56</v>
      </c>
      <c r="S72" s="1191"/>
      <c r="T72" s="639">
        <f t="shared" si="22"/>
        <v>373.32099907493063</v>
      </c>
      <c r="U72" s="639">
        <f t="shared" si="19"/>
        <v>0</v>
      </c>
      <c r="V72" s="641">
        <f>IF(L72=0,0,(HLOOKUP(F72,'2012-2013 CE W T&amp;D &amp; ConsCredit'!$C$6:$P$36,D72+1,FALSE)))</f>
        <v>0.36462242878736806</v>
      </c>
      <c r="W72" s="641">
        <f t="shared" si="16"/>
        <v>437.54691454484168</v>
      </c>
      <c r="X72" s="642">
        <f t="shared" si="11"/>
        <v>1.1720393860218403</v>
      </c>
      <c r="Z72" s="1371">
        <f t="shared" si="20"/>
        <v>403.56</v>
      </c>
      <c r="AA72" s="1371">
        <f t="shared" si="21"/>
        <v>373.32099907493063</v>
      </c>
      <c r="AB72" s="1371">
        <f>IF(L72=0,0,(HLOOKUP(F72,'2012-2013 CE W T&amp;D No ConsCredi'!$C$6:$P$36,D72+1,FALSE)))</f>
        <v>0.33147493526124372</v>
      </c>
      <c r="AC72" s="1371">
        <f t="shared" si="17"/>
        <v>397.76992231349249</v>
      </c>
      <c r="AD72" s="642">
        <f t="shared" si="12"/>
        <v>1.0654903509289457</v>
      </c>
      <c r="AE72" s="1332"/>
      <c r="AF72" s="1332"/>
      <c r="AG72" s="1332"/>
      <c r="AH72" s="1332"/>
      <c r="AI72" s="1332"/>
      <c r="AJ72" s="1332"/>
      <c r="AK72" s="1332"/>
      <c r="AL72" s="1332"/>
      <c r="AM72" s="1332"/>
      <c r="AN72" s="1332"/>
      <c r="AO72" s="1332"/>
      <c r="AP72" s="1332"/>
      <c r="AQ72" s="1332"/>
      <c r="AR72" s="1332"/>
      <c r="AS72" s="1332"/>
      <c r="AT72" s="1332"/>
      <c r="AU72" s="1332"/>
      <c r="AV72" s="1332"/>
      <c r="AW72" s="1332"/>
      <c r="AX72" s="1332"/>
      <c r="AY72" s="1332"/>
      <c r="AZ72" s="1332"/>
      <c r="BA72" s="1332"/>
      <c r="BB72" s="1332"/>
      <c r="BC72" s="1332"/>
      <c r="BD72" s="1332"/>
      <c r="BE72" s="1332"/>
      <c r="BF72" s="1332"/>
      <c r="BG72" s="1332"/>
      <c r="BH72" s="1332"/>
      <c r="BI72" s="1332"/>
      <c r="BJ72" s="1332"/>
      <c r="BK72" s="1332"/>
      <c r="BL72" s="1332"/>
      <c r="BM72" s="1332"/>
      <c r="BN72" s="1332"/>
      <c r="BO72" s="1332"/>
      <c r="BP72" s="1332"/>
      <c r="BQ72" s="1332"/>
      <c r="BR72" s="1332"/>
      <c r="BS72" s="1332"/>
      <c r="BT72" s="1332"/>
      <c r="BU72" s="1332"/>
      <c r="BV72" s="1332"/>
      <c r="BW72" s="1332"/>
      <c r="BX72" s="1332"/>
      <c r="BY72" s="1332"/>
      <c r="BZ72" s="1332"/>
      <c r="CA72" s="1332"/>
      <c r="CB72" s="1332"/>
      <c r="CC72" s="1332"/>
      <c r="CD72" s="1332"/>
      <c r="CE72" s="1332"/>
      <c r="CF72" s="1332"/>
      <c r="CG72" s="1332"/>
      <c r="CH72" s="1332"/>
      <c r="CI72" s="1332"/>
      <c r="CJ72" s="1332"/>
      <c r="CK72" s="1332"/>
      <c r="CL72" s="1332"/>
      <c r="CM72" s="1332"/>
      <c r="CN72" s="1332"/>
      <c r="CO72" s="1332"/>
      <c r="CP72" s="1332"/>
      <c r="CQ72" s="1332"/>
      <c r="CR72" s="1332"/>
      <c r="CS72" s="1332"/>
      <c r="CT72" s="1332"/>
      <c r="CU72" s="1332"/>
      <c r="CV72" s="1332"/>
      <c r="CW72" s="1332"/>
      <c r="CX72" s="1332"/>
      <c r="CY72" s="1332"/>
      <c r="CZ72" s="1332"/>
      <c r="DA72" s="1332"/>
      <c r="DB72" s="1332"/>
      <c r="DC72" s="1332"/>
      <c r="DD72" s="1332"/>
      <c r="DE72" s="1332"/>
      <c r="DF72" s="1332"/>
      <c r="DG72" s="1332"/>
      <c r="DH72" s="1332"/>
      <c r="DI72" s="1332"/>
      <c r="DJ72" s="1332"/>
      <c r="DK72" s="1332"/>
      <c r="DL72" s="1332"/>
      <c r="DM72" s="1332"/>
      <c r="DN72" s="1332"/>
      <c r="DO72" s="1332"/>
      <c r="DP72" s="1332"/>
      <c r="DQ72" s="1332"/>
      <c r="DR72" s="1332"/>
      <c r="DS72" s="1332"/>
      <c r="DT72" s="1332"/>
      <c r="DU72" s="1332"/>
      <c r="DV72" s="1332"/>
      <c r="DW72" s="1332"/>
      <c r="DX72" s="1332"/>
      <c r="DY72" s="1332"/>
      <c r="DZ72" s="1332"/>
      <c r="EA72" s="1332"/>
      <c r="EB72" s="1332"/>
      <c r="EC72" s="1332"/>
      <c r="ED72" s="1332"/>
      <c r="EE72" s="1332"/>
      <c r="EF72" s="1332"/>
      <c r="EG72" s="1332"/>
      <c r="EH72" s="1332"/>
      <c r="EI72" s="1332"/>
      <c r="EJ72" s="1332"/>
      <c r="EK72" s="1332"/>
      <c r="EL72" s="1332"/>
      <c r="EM72" s="1332"/>
      <c r="EN72" s="1332"/>
      <c r="EO72" s="1332"/>
      <c r="EP72" s="1332"/>
      <c r="EQ72" s="1332"/>
      <c r="ER72" s="1332"/>
      <c r="ES72" s="1332"/>
      <c r="ET72" s="1332"/>
      <c r="EU72" s="1332"/>
      <c r="EV72" s="1332"/>
      <c r="EW72" s="1332"/>
      <c r="EX72" s="1332"/>
      <c r="EY72" s="1332"/>
      <c r="EZ72" s="1332"/>
      <c r="FA72" s="1332"/>
      <c r="FB72" s="1332"/>
      <c r="FC72" s="1332"/>
      <c r="FD72" s="1332"/>
      <c r="FE72" s="1332"/>
      <c r="FF72" s="1332"/>
      <c r="FG72" s="1332"/>
      <c r="FH72" s="1332"/>
      <c r="FI72" s="1332"/>
      <c r="FJ72" s="1332"/>
      <c r="FK72" s="1332"/>
      <c r="FL72" s="1332"/>
      <c r="FM72" s="1332"/>
      <c r="FN72" s="1332"/>
      <c r="FO72" s="1332"/>
      <c r="FP72" s="1332"/>
      <c r="FQ72" s="1332"/>
      <c r="FR72" s="1332"/>
      <c r="FS72" s="1332"/>
      <c r="FT72" s="1332"/>
      <c r="FU72" s="1332"/>
      <c r="FV72" s="1332"/>
      <c r="FW72" s="1332"/>
      <c r="FX72" s="1332"/>
      <c r="FY72" s="1332"/>
      <c r="FZ72" s="1332"/>
      <c r="GA72" s="1332"/>
      <c r="GB72" s="1332"/>
      <c r="GC72" s="1332"/>
      <c r="GD72" s="1332"/>
      <c r="GE72" s="1332"/>
      <c r="GF72" s="1332"/>
      <c r="GG72" s="1332"/>
      <c r="GH72" s="1332"/>
      <c r="GI72" s="1332"/>
      <c r="GJ72" s="1332"/>
      <c r="GK72" s="1332"/>
      <c r="GL72" s="1332"/>
      <c r="GM72" s="1332"/>
      <c r="GN72" s="1332"/>
      <c r="GO72" s="1332"/>
      <c r="GP72" s="1332"/>
      <c r="GQ72" s="1332"/>
      <c r="GR72" s="1332"/>
      <c r="GS72" s="1332"/>
      <c r="GT72" s="1332"/>
      <c r="GU72" s="1332"/>
      <c r="GV72" s="1332"/>
      <c r="GW72" s="1332"/>
      <c r="GX72" s="1332"/>
      <c r="GY72" s="1332"/>
      <c r="GZ72" s="1332"/>
      <c r="HA72" s="1332"/>
      <c r="HB72" s="1332"/>
      <c r="HC72" s="1332"/>
      <c r="HD72" s="1332"/>
      <c r="HE72" s="1332"/>
      <c r="HF72" s="1332"/>
      <c r="HG72" s="1332"/>
      <c r="HH72" s="1332"/>
      <c r="HI72" s="1332"/>
      <c r="HJ72" s="1332"/>
      <c r="HK72" s="1332"/>
      <c r="HL72" s="1332"/>
      <c r="HM72" s="1332"/>
      <c r="HN72" s="1332"/>
      <c r="HO72" s="1332"/>
      <c r="HP72" s="1332"/>
      <c r="HQ72" s="1332"/>
      <c r="HR72" s="1332"/>
      <c r="HS72" s="1332"/>
      <c r="HT72" s="1332"/>
      <c r="HU72" s="1332"/>
      <c r="HV72" s="1332"/>
      <c r="HW72" s="1332"/>
      <c r="HX72" s="1332"/>
      <c r="HY72" s="1332"/>
      <c r="HZ72" s="1332"/>
      <c r="IA72" s="1332"/>
      <c r="IB72" s="1332"/>
      <c r="IC72" s="1332"/>
      <c r="ID72" s="1332"/>
      <c r="IE72" s="1332"/>
      <c r="IF72" s="1332"/>
      <c r="IG72" s="1332"/>
      <c r="IH72" s="1332"/>
      <c r="II72" s="1332"/>
      <c r="IJ72" s="1332"/>
      <c r="IK72" s="1332"/>
      <c r="IL72" s="1332"/>
      <c r="IM72" s="1332"/>
      <c r="IN72" s="1332"/>
      <c r="IO72" s="1332"/>
      <c r="IP72" s="1332"/>
      <c r="IQ72" s="1332"/>
      <c r="IR72" s="1332"/>
      <c r="IS72" s="1332"/>
      <c r="IT72" s="1332"/>
      <c r="IU72" s="1332"/>
      <c r="IV72" s="1332"/>
      <c r="IW72" s="1332"/>
      <c r="IX72" s="1332"/>
      <c r="IY72" s="1332"/>
      <c r="IZ72" s="1332"/>
      <c r="JA72" s="1332"/>
      <c r="JB72" s="1332"/>
      <c r="JC72" s="1332"/>
      <c r="JD72" s="1332"/>
      <c r="JE72" s="1332"/>
      <c r="JF72" s="1332"/>
      <c r="JG72" s="1332"/>
      <c r="JH72" s="1332"/>
      <c r="JI72" s="1332"/>
      <c r="JJ72" s="1332"/>
      <c r="JK72" s="1332"/>
      <c r="JL72" s="1332"/>
      <c r="JM72" s="1332"/>
      <c r="JN72" s="1332"/>
      <c r="JO72" s="1332"/>
      <c r="JP72" s="1332"/>
      <c r="JQ72" s="1332"/>
      <c r="JR72" s="1332"/>
      <c r="JS72" s="1332"/>
      <c r="JT72" s="1332"/>
      <c r="JU72" s="1332"/>
      <c r="JV72" s="1332"/>
      <c r="JW72" s="1332"/>
      <c r="JX72" s="1332"/>
      <c r="JY72" s="1332"/>
      <c r="JZ72" s="1332"/>
      <c r="KA72" s="1332"/>
      <c r="KB72" s="1332"/>
      <c r="KC72" s="1332"/>
      <c r="KD72" s="1332"/>
      <c r="KE72" s="1332"/>
      <c r="KF72" s="1332"/>
      <c r="KG72" s="1332"/>
      <c r="KH72" s="1332"/>
      <c r="KI72" s="1332"/>
      <c r="KJ72" s="1332"/>
      <c r="KK72" s="1332"/>
      <c r="KL72" s="1332"/>
      <c r="KM72" s="1332"/>
      <c r="KN72" s="1332"/>
      <c r="KO72" s="1332"/>
      <c r="KP72" s="1332"/>
      <c r="KQ72" s="1332"/>
      <c r="KR72" s="1332"/>
      <c r="KS72" s="1332"/>
      <c r="KT72" s="1332"/>
      <c r="KU72" s="1332"/>
      <c r="KV72" s="1332"/>
      <c r="KW72" s="1332"/>
      <c r="KX72" s="1332"/>
      <c r="KY72" s="1332"/>
      <c r="KZ72" s="1332"/>
      <c r="LA72" s="1332"/>
      <c r="LB72" s="1332"/>
      <c r="LC72" s="1332"/>
      <c r="LD72" s="1332"/>
      <c r="LE72" s="1332"/>
      <c r="LF72" s="1332"/>
      <c r="LG72" s="1332"/>
      <c r="LH72" s="1332"/>
      <c r="LI72" s="1332"/>
      <c r="LJ72" s="1332"/>
      <c r="LK72" s="1332"/>
      <c r="LL72" s="1332"/>
      <c r="LM72" s="1332"/>
      <c r="LN72" s="1332"/>
      <c r="LO72" s="1332"/>
      <c r="LP72" s="1332"/>
      <c r="LQ72" s="1332"/>
      <c r="LR72" s="1332"/>
      <c r="LS72" s="1332"/>
      <c r="LT72" s="1332"/>
      <c r="LU72" s="1332"/>
      <c r="LV72" s="1332"/>
      <c r="LW72" s="1332"/>
      <c r="LX72" s="1332"/>
      <c r="LY72" s="1332"/>
      <c r="LZ72" s="1332"/>
      <c r="MA72" s="1332"/>
      <c r="MB72" s="1332"/>
      <c r="MC72" s="1332"/>
      <c r="MD72" s="1332"/>
      <c r="ME72" s="1332"/>
      <c r="MF72" s="1332"/>
      <c r="MG72" s="1332"/>
      <c r="MH72" s="1332"/>
      <c r="MI72" s="1332"/>
      <c r="MJ72" s="1332"/>
      <c r="MK72" s="1332"/>
      <c r="ML72" s="1332"/>
      <c r="MM72" s="1332"/>
      <c r="MN72" s="1332"/>
      <c r="MO72" s="1332"/>
      <c r="MP72" s="1332"/>
      <c r="MQ72" s="1332"/>
      <c r="MR72" s="1332"/>
      <c r="MS72" s="1332"/>
      <c r="MT72" s="1332"/>
      <c r="MU72" s="1332"/>
      <c r="MV72" s="1332"/>
      <c r="MW72" s="1332"/>
      <c r="MX72" s="1332"/>
      <c r="MY72" s="1332"/>
      <c r="MZ72" s="1332"/>
      <c r="NA72" s="1332"/>
      <c r="NB72" s="1332"/>
      <c r="NC72" s="1332"/>
      <c r="ND72" s="1332"/>
      <c r="NE72" s="1332"/>
      <c r="NF72" s="1332"/>
      <c r="NG72" s="1332"/>
      <c r="NH72" s="1332"/>
      <c r="NI72" s="1332"/>
      <c r="NJ72" s="1332"/>
      <c r="NK72" s="1332"/>
      <c r="NL72" s="1332"/>
      <c r="NM72" s="1332"/>
      <c r="NN72" s="1332"/>
      <c r="NO72" s="1332"/>
      <c r="NP72" s="1332"/>
      <c r="NQ72" s="1332"/>
      <c r="NR72" s="1332"/>
      <c r="NS72" s="1332"/>
      <c r="NT72" s="1332"/>
      <c r="NU72" s="1332"/>
      <c r="NV72" s="1332"/>
      <c r="NW72" s="1332"/>
      <c r="NX72" s="1332"/>
      <c r="NY72" s="1332"/>
      <c r="NZ72" s="1332"/>
      <c r="OA72" s="1332"/>
      <c r="OB72" s="1332"/>
      <c r="OC72" s="1332"/>
      <c r="OD72" s="1332"/>
      <c r="OE72" s="1332"/>
      <c r="OF72" s="1332"/>
      <c r="OG72" s="1332"/>
      <c r="OH72" s="1332"/>
      <c r="OI72" s="1332"/>
      <c r="OJ72" s="1332"/>
      <c r="OK72" s="1332"/>
      <c r="OL72" s="1332"/>
      <c r="OM72" s="1332"/>
      <c r="ON72" s="1332"/>
      <c r="OO72" s="1332"/>
      <c r="OP72" s="1332"/>
      <c r="OQ72" s="1332"/>
      <c r="OR72" s="1332"/>
      <c r="OS72" s="1332"/>
      <c r="OT72" s="1332"/>
      <c r="OU72" s="1332"/>
      <c r="OV72" s="1332"/>
      <c r="OW72" s="1332"/>
      <c r="OX72" s="1332"/>
      <c r="OY72" s="1332"/>
      <c r="OZ72" s="1332"/>
      <c r="PA72" s="1332"/>
      <c r="PB72" s="1332"/>
      <c r="PC72" s="1332"/>
      <c r="PD72" s="1332"/>
      <c r="PE72" s="1332"/>
      <c r="PF72" s="1332"/>
      <c r="PG72" s="1332"/>
      <c r="PH72" s="1332"/>
      <c r="PI72" s="1332"/>
      <c r="PJ72" s="1332"/>
      <c r="PK72" s="1332"/>
      <c r="PL72" s="1332"/>
      <c r="PM72" s="1332"/>
      <c r="PN72" s="1332"/>
      <c r="PO72" s="1332"/>
      <c r="PP72" s="1332"/>
      <c r="PQ72" s="1332"/>
      <c r="PR72" s="1332"/>
      <c r="PS72" s="1332"/>
      <c r="PT72" s="1332"/>
      <c r="PU72" s="1332"/>
      <c r="PV72" s="1332"/>
      <c r="PW72" s="1332"/>
      <c r="PX72" s="1332"/>
      <c r="PY72" s="1332"/>
      <c r="PZ72" s="1332"/>
      <c r="QA72" s="1332"/>
      <c r="QB72" s="1332"/>
      <c r="QC72" s="1332"/>
      <c r="QD72" s="1332"/>
      <c r="QE72" s="1332"/>
      <c r="QF72" s="1332"/>
      <c r="QG72" s="1332"/>
      <c r="QH72" s="1332"/>
      <c r="QI72" s="1332"/>
      <c r="QJ72" s="1332"/>
      <c r="QK72" s="1332"/>
      <c r="QL72" s="1332"/>
      <c r="QM72" s="1332"/>
      <c r="QN72" s="1332"/>
      <c r="QO72" s="1332"/>
      <c r="QP72" s="1332"/>
      <c r="QQ72" s="1332"/>
      <c r="QR72" s="1332"/>
      <c r="QS72" s="1332"/>
      <c r="QT72" s="1332"/>
      <c r="QU72" s="1332"/>
      <c r="QV72" s="1332"/>
      <c r="QW72" s="1332"/>
      <c r="QX72" s="1332"/>
      <c r="QY72" s="1332"/>
      <c r="QZ72" s="1332"/>
      <c r="RA72" s="1332"/>
      <c r="RB72" s="1332"/>
      <c r="RC72" s="1332"/>
      <c r="RD72" s="1332"/>
      <c r="RE72" s="1332"/>
      <c r="RF72" s="1332"/>
      <c r="RG72" s="1332"/>
      <c r="RH72" s="1332"/>
      <c r="RI72" s="1332"/>
      <c r="RJ72" s="1332"/>
      <c r="RK72" s="1332"/>
      <c r="RL72" s="1332"/>
      <c r="RM72" s="1332"/>
      <c r="RN72" s="1332"/>
      <c r="RO72" s="1332"/>
      <c r="RP72" s="1332"/>
      <c r="RQ72" s="1332"/>
      <c r="RR72" s="1332"/>
      <c r="RS72" s="1332"/>
      <c r="RT72" s="1332"/>
      <c r="RU72" s="1332"/>
      <c r="RV72" s="1332"/>
      <c r="RW72" s="1332"/>
      <c r="RX72" s="1332"/>
      <c r="RY72" s="1332"/>
      <c r="RZ72" s="1332"/>
      <c r="SA72" s="1332"/>
      <c r="SB72" s="1332"/>
      <c r="SC72" s="1332"/>
      <c r="SD72" s="1332"/>
      <c r="SE72" s="1332"/>
      <c r="SF72" s="1332"/>
      <c r="SG72" s="1332"/>
      <c r="SH72" s="1332"/>
      <c r="SI72" s="1332"/>
      <c r="SJ72" s="1332"/>
      <c r="SK72" s="1332"/>
      <c r="SL72" s="1332"/>
      <c r="SM72" s="1332"/>
      <c r="SN72" s="1332"/>
      <c r="SO72" s="1332"/>
      <c r="SP72" s="1332"/>
      <c r="SQ72" s="1332"/>
      <c r="SR72" s="1332"/>
      <c r="SS72" s="1332"/>
      <c r="ST72" s="1332"/>
      <c r="SU72" s="1332"/>
      <c r="SV72" s="1332"/>
      <c r="SW72" s="1332"/>
      <c r="SX72" s="1332"/>
      <c r="SY72" s="1332"/>
      <c r="SZ72" s="1332"/>
      <c r="TA72" s="1332"/>
      <c r="TB72" s="1332"/>
      <c r="TC72" s="1332"/>
      <c r="TD72" s="1332"/>
      <c r="TE72" s="1332"/>
      <c r="TF72" s="1332"/>
      <c r="TG72" s="1332"/>
      <c r="TH72" s="1332"/>
      <c r="TI72" s="1332"/>
      <c r="TJ72" s="1332"/>
      <c r="TK72" s="1332"/>
      <c r="TL72" s="1332"/>
      <c r="TM72" s="1332"/>
      <c r="TN72" s="1332"/>
      <c r="TO72" s="1332"/>
      <c r="TP72" s="1332"/>
      <c r="TQ72" s="1332"/>
      <c r="TR72" s="1332"/>
      <c r="TS72" s="1332"/>
      <c r="TT72" s="1332"/>
      <c r="TU72" s="1332"/>
      <c r="TV72" s="1332"/>
      <c r="TW72" s="1332"/>
      <c r="TX72" s="1332"/>
      <c r="TY72" s="1332"/>
      <c r="TZ72" s="1332"/>
      <c r="UA72" s="1332"/>
      <c r="UB72" s="1332"/>
      <c r="UC72" s="1332"/>
      <c r="UD72" s="1332"/>
      <c r="UE72" s="1332"/>
      <c r="UF72" s="1332"/>
      <c r="UG72" s="1332"/>
      <c r="UH72" s="1332"/>
      <c r="UI72" s="1332"/>
      <c r="UJ72" s="1332"/>
      <c r="UK72" s="1332"/>
      <c r="UL72" s="1332"/>
      <c r="UM72" s="1332"/>
      <c r="UN72" s="1332"/>
      <c r="UO72" s="1332"/>
      <c r="UP72" s="1332"/>
      <c r="UQ72" s="1332"/>
      <c r="UR72" s="1332"/>
      <c r="US72" s="1332"/>
      <c r="UT72" s="1332"/>
      <c r="UU72" s="1332"/>
      <c r="UV72" s="1332"/>
      <c r="UW72" s="1332"/>
      <c r="UX72" s="1332"/>
      <c r="UY72" s="1332"/>
      <c r="UZ72" s="1332"/>
      <c r="VA72" s="1332"/>
      <c r="VB72" s="1332"/>
      <c r="VC72" s="1332"/>
      <c r="VD72" s="1332"/>
      <c r="VE72" s="1332"/>
      <c r="VF72" s="1332"/>
      <c r="VG72" s="1332"/>
      <c r="VH72" s="1332"/>
      <c r="VI72" s="1332"/>
      <c r="VJ72" s="1332"/>
      <c r="VK72" s="1332"/>
      <c r="VL72" s="1332"/>
      <c r="VM72" s="1332"/>
      <c r="VN72" s="1332"/>
      <c r="VO72" s="1332"/>
      <c r="VP72" s="1332"/>
      <c r="VQ72" s="1332"/>
      <c r="VR72" s="1332"/>
      <c r="VS72" s="1332"/>
      <c r="VT72" s="1332"/>
      <c r="VU72" s="1332"/>
      <c r="VV72" s="1332"/>
      <c r="VW72" s="1332"/>
      <c r="VX72" s="1332"/>
      <c r="VY72" s="1332"/>
      <c r="VZ72" s="1332"/>
      <c r="WA72" s="1332"/>
      <c r="WB72" s="1332"/>
      <c r="WC72" s="1332"/>
      <c r="WD72" s="1332"/>
      <c r="WE72" s="1332"/>
      <c r="WF72" s="1332"/>
      <c r="WG72" s="1332"/>
      <c r="WH72" s="1332"/>
      <c r="WI72" s="1332"/>
      <c r="WJ72" s="1332"/>
      <c r="WK72" s="1332"/>
      <c r="WL72" s="1332"/>
      <c r="WM72" s="1332"/>
      <c r="WN72" s="1332"/>
      <c r="WO72" s="1332"/>
      <c r="WP72" s="1332"/>
      <c r="WQ72" s="1332"/>
      <c r="WR72" s="1332"/>
      <c r="WS72" s="1332"/>
      <c r="WT72" s="1332"/>
      <c r="WU72" s="1332"/>
      <c r="WV72" s="1332"/>
      <c r="WW72" s="1332"/>
      <c r="WX72" s="1332"/>
      <c r="WY72" s="1332"/>
      <c r="WZ72" s="1332"/>
      <c r="XA72" s="1332"/>
      <c r="XB72" s="1332"/>
      <c r="XC72" s="1332"/>
      <c r="XD72" s="1332"/>
      <c r="XE72" s="1332"/>
      <c r="XF72" s="1332"/>
      <c r="XG72" s="1332"/>
      <c r="XH72" s="1332"/>
      <c r="XI72" s="1332"/>
      <c r="XJ72" s="1332"/>
      <c r="XK72" s="1332"/>
      <c r="XL72" s="1332"/>
      <c r="XM72" s="1332"/>
      <c r="XN72" s="1332"/>
      <c r="XO72" s="1332"/>
      <c r="XP72" s="1332"/>
      <c r="XQ72" s="1332"/>
      <c r="XR72" s="1332"/>
      <c r="XS72" s="1332"/>
      <c r="XT72" s="1332"/>
      <c r="XU72" s="1332"/>
      <c r="XV72" s="1332"/>
      <c r="XW72" s="1332"/>
      <c r="XX72" s="1332"/>
      <c r="XY72" s="1332"/>
      <c r="XZ72" s="1332"/>
      <c r="YA72" s="1332"/>
      <c r="YB72" s="1332"/>
      <c r="YC72" s="1332"/>
      <c r="YD72" s="1332"/>
      <c r="YE72" s="1332"/>
      <c r="YF72" s="1332"/>
      <c r="YG72" s="1332"/>
      <c r="YH72" s="1332"/>
      <c r="YI72" s="1332"/>
      <c r="YJ72" s="1332"/>
      <c r="YK72" s="1332"/>
      <c r="YL72" s="1332"/>
      <c r="YM72" s="1332"/>
      <c r="YN72" s="1332"/>
      <c r="YO72" s="1332"/>
      <c r="YP72" s="1332"/>
      <c r="YQ72" s="1332"/>
      <c r="YR72" s="1332"/>
      <c r="YS72" s="1332"/>
      <c r="YT72" s="1332"/>
      <c r="YU72" s="1332"/>
      <c r="YV72" s="1332"/>
      <c r="YW72" s="1332"/>
      <c r="YX72" s="1332"/>
      <c r="YY72" s="1332"/>
      <c r="YZ72" s="1332"/>
      <c r="ZA72" s="1332"/>
      <c r="ZB72" s="1332"/>
      <c r="ZC72" s="1332"/>
      <c r="ZD72" s="1332"/>
      <c r="ZE72" s="1332"/>
      <c r="ZF72" s="1332"/>
      <c r="ZG72" s="1332"/>
      <c r="ZH72" s="1332"/>
      <c r="ZI72" s="1332"/>
      <c r="ZJ72" s="1332"/>
      <c r="ZK72" s="1332"/>
      <c r="ZL72" s="1332"/>
      <c r="ZM72" s="1332"/>
      <c r="ZN72" s="1332"/>
      <c r="ZO72" s="1332"/>
      <c r="ZP72" s="1332"/>
      <c r="ZQ72" s="1332"/>
      <c r="ZR72" s="1332"/>
      <c r="ZS72" s="1332"/>
      <c r="ZT72" s="1332"/>
      <c r="ZU72" s="1332"/>
      <c r="ZV72" s="1332"/>
      <c r="ZW72" s="1332"/>
      <c r="ZX72" s="1332"/>
      <c r="ZY72" s="645"/>
    </row>
    <row r="73" spans="1:701" s="643" customFormat="1">
      <c r="A73" s="645"/>
      <c r="B73" s="635" t="s">
        <v>56</v>
      </c>
      <c r="C73" s="1186" t="s">
        <v>499</v>
      </c>
      <c r="D73" s="1187">
        <v>30</v>
      </c>
      <c r="E73" s="604">
        <f t="shared" si="18"/>
        <v>1.0189788812630865E-2</v>
      </c>
      <c r="F73" s="1181" t="s">
        <v>35</v>
      </c>
      <c r="G73" s="1188">
        <v>12</v>
      </c>
      <c r="H73" s="1193">
        <v>34</v>
      </c>
      <c r="I73" s="1189">
        <v>40</v>
      </c>
      <c r="J73" s="1189">
        <v>40</v>
      </c>
      <c r="K73" s="1176">
        <f t="shared" si="1"/>
        <v>0</v>
      </c>
      <c r="L73" s="640">
        <f t="shared" si="6"/>
        <v>408</v>
      </c>
      <c r="M73" s="639">
        <v>165.696</v>
      </c>
      <c r="N73" s="639">
        <f t="shared" si="7"/>
        <v>480</v>
      </c>
      <c r="O73" s="639">
        <f t="shared" si="8"/>
        <v>0</v>
      </c>
      <c r="P73" s="639">
        <f t="shared" si="9"/>
        <v>480</v>
      </c>
      <c r="Q73" s="639"/>
      <c r="R73" s="639">
        <f t="shared" si="2"/>
        <v>645.69600000000003</v>
      </c>
      <c r="S73" s="1191"/>
      <c r="T73" s="639">
        <f t="shared" si="22"/>
        <v>597.31359851988907</v>
      </c>
      <c r="U73" s="639">
        <f t="shared" si="19"/>
        <v>0</v>
      </c>
      <c r="V73" s="641">
        <f>IF(L73=0,0,(HLOOKUP(F73,'2012-2013 CE W T&amp;D &amp; ConsCredit'!$C$6:$P$36,D73+1,FALSE)))</f>
        <v>1.5146265783833199</v>
      </c>
      <c r="W73" s="641">
        <f t="shared" si="16"/>
        <v>617.96764398039454</v>
      </c>
      <c r="X73" s="642">
        <f t="shared" si="11"/>
        <v>1.0345782274364506</v>
      </c>
      <c r="Z73" s="1371">
        <f t="shared" si="20"/>
        <v>645.69600000000003</v>
      </c>
      <c r="AA73" s="1371">
        <f t="shared" si="21"/>
        <v>597.31359851988907</v>
      </c>
      <c r="AB73" s="1371">
        <f>IF(L73=0,0,(HLOOKUP(F73,'2012-2013 CE W T&amp;D No ConsCredi'!$C$6:$P$36,D73+1,FALSE)))</f>
        <v>1.3769332530757454</v>
      </c>
      <c r="AC73" s="1371">
        <f t="shared" si="17"/>
        <v>561.78876725490409</v>
      </c>
      <c r="AD73" s="642">
        <f t="shared" si="12"/>
        <v>0.94052566130586412</v>
      </c>
      <c r="AE73" s="1332"/>
      <c r="AF73" s="1332"/>
      <c r="AG73" s="1332"/>
      <c r="AH73" s="1332"/>
      <c r="AI73" s="1332"/>
      <c r="AJ73" s="1332"/>
      <c r="AK73" s="1332"/>
      <c r="AL73" s="1332"/>
      <c r="AM73" s="1332"/>
      <c r="AN73" s="1332"/>
      <c r="AO73" s="1332"/>
      <c r="AP73" s="1332"/>
      <c r="AQ73" s="1332"/>
      <c r="AR73" s="1332"/>
      <c r="AS73" s="1332"/>
      <c r="AT73" s="1332"/>
      <c r="AU73" s="1332"/>
      <c r="AV73" s="1332"/>
      <c r="AW73" s="1332"/>
      <c r="AX73" s="1332"/>
      <c r="AY73" s="1332"/>
      <c r="AZ73" s="1332"/>
      <c r="BA73" s="1332"/>
      <c r="BB73" s="1332"/>
      <c r="BC73" s="1332"/>
      <c r="BD73" s="1332"/>
      <c r="BE73" s="1332"/>
      <c r="BF73" s="1332"/>
      <c r="BG73" s="1332"/>
      <c r="BH73" s="1332"/>
      <c r="BI73" s="1332"/>
      <c r="BJ73" s="1332"/>
      <c r="BK73" s="1332"/>
      <c r="BL73" s="1332"/>
      <c r="BM73" s="1332"/>
      <c r="BN73" s="1332"/>
      <c r="BO73" s="1332"/>
      <c r="BP73" s="1332"/>
      <c r="BQ73" s="1332"/>
      <c r="BR73" s="1332"/>
      <c r="BS73" s="1332"/>
      <c r="BT73" s="1332"/>
      <c r="BU73" s="1332"/>
      <c r="BV73" s="1332"/>
      <c r="BW73" s="1332"/>
      <c r="BX73" s="1332"/>
      <c r="BY73" s="1332"/>
      <c r="BZ73" s="1332"/>
      <c r="CA73" s="1332"/>
      <c r="CB73" s="1332"/>
      <c r="CC73" s="1332"/>
      <c r="CD73" s="1332"/>
      <c r="CE73" s="1332"/>
      <c r="CF73" s="1332"/>
      <c r="CG73" s="1332"/>
      <c r="CH73" s="1332"/>
      <c r="CI73" s="1332"/>
      <c r="CJ73" s="1332"/>
      <c r="CK73" s="1332"/>
      <c r="CL73" s="1332"/>
      <c r="CM73" s="1332"/>
      <c r="CN73" s="1332"/>
      <c r="CO73" s="1332"/>
      <c r="CP73" s="1332"/>
      <c r="CQ73" s="1332"/>
      <c r="CR73" s="1332"/>
      <c r="CS73" s="1332"/>
      <c r="CT73" s="1332"/>
      <c r="CU73" s="1332"/>
      <c r="CV73" s="1332"/>
      <c r="CW73" s="1332"/>
      <c r="CX73" s="1332"/>
      <c r="CY73" s="1332"/>
      <c r="CZ73" s="1332"/>
      <c r="DA73" s="1332"/>
      <c r="DB73" s="1332"/>
      <c r="DC73" s="1332"/>
      <c r="DD73" s="1332"/>
      <c r="DE73" s="1332"/>
      <c r="DF73" s="1332"/>
      <c r="DG73" s="1332"/>
      <c r="DH73" s="1332"/>
      <c r="DI73" s="1332"/>
      <c r="DJ73" s="1332"/>
      <c r="DK73" s="1332"/>
      <c r="DL73" s="1332"/>
      <c r="DM73" s="1332"/>
      <c r="DN73" s="1332"/>
      <c r="DO73" s="1332"/>
      <c r="DP73" s="1332"/>
      <c r="DQ73" s="1332"/>
      <c r="DR73" s="1332"/>
      <c r="DS73" s="1332"/>
      <c r="DT73" s="1332"/>
      <c r="DU73" s="1332"/>
      <c r="DV73" s="1332"/>
      <c r="DW73" s="1332"/>
      <c r="DX73" s="1332"/>
      <c r="DY73" s="1332"/>
      <c r="DZ73" s="1332"/>
      <c r="EA73" s="1332"/>
      <c r="EB73" s="1332"/>
      <c r="EC73" s="1332"/>
      <c r="ED73" s="1332"/>
      <c r="EE73" s="1332"/>
      <c r="EF73" s="1332"/>
      <c r="EG73" s="1332"/>
      <c r="EH73" s="1332"/>
      <c r="EI73" s="1332"/>
      <c r="EJ73" s="1332"/>
      <c r="EK73" s="1332"/>
      <c r="EL73" s="1332"/>
      <c r="EM73" s="1332"/>
      <c r="EN73" s="1332"/>
      <c r="EO73" s="1332"/>
      <c r="EP73" s="1332"/>
      <c r="EQ73" s="1332"/>
      <c r="ER73" s="1332"/>
      <c r="ES73" s="1332"/>
      <c r="ET73" s="1332"/>
      <c r="EU73" s="1332"/>
      <c r="EV73" s="1332"/>
      <c r="EW73" s="1332"/>
      <c r="EX73" s="1332"/>
      <c r="EY73" s="1332"/>
      <c r="EZ73" s="1332"/>
      <c r="FA73" s="1332"/>
      <c r="FB73" s="1332"/>
      <c r="FC73" s="1332"/>
      <c r="FD73" s="1332"/>
      <c r="FE73" s="1332"/>
      <c r="FF73" s="1332"/>
      <c r="FG73" s="1332"/>
      <c r="FH73" s="1332"/>
      <c r="FI73" s="1332"/>
      <c r="FJ73" s="1332"/>
      <c r="FK73" s="1332"/>
      <c r="FL73" s="1332"/>
      <c r="FM73" s="1332"/>
      <c r="FN73" s="1332"/>
      <c r="FO73" s="1332"/>
      <c r="FP73" s="1332"/>
      <c r="FQ73" s="1332"/>
      <c r="FR73" s="1332"/>
      <c r="FS73" s="1332"/>
      <c r="FT73" s="1332"/>
      <c r="FU73" s="1332"/>
      <c r="FV73" s="1332"/>
      <c r="FW73" s="1332"/>
      <c r="FX73" s="1332"/>
      <c r="FY73" s="1332"/>
      <c r="FZ73" s="1332"/>
      <c r="GA73" s="1332"/>
      <c r="GB73" s="1332"/>
      <c r="GC73" s="1332"/>
      <c r="GD73" s="1332"/>
      <c r="GE73" s="1332"/>
      <c r="GF73" s="1332"/>
      <c r="GG73" s="1332"/>
      <c r="GH73" s="1332"/>
      <c r="GI73" s="1332"/>
      <c r="GJ73" s="1332"/>
      <c r="GK73" s="1332"/>
      <c r="GL73" s="1332"/>
      <c r="GM73" s="1332"/>
      <c r="GN73" s="1332"/>
      <c r="GO73" s="1332"/>
      <c r="GP73" s="1332"/>
      <c r="GQ73" s="1332"/>
      <c r="GR73" s="1332"/>
      <c r="GS73" s="1332"/>
      <c r="GT73" s="1332"/>
      <c r="GU73" s="1332"/>
      <c r="GV73" s="1332"/>
      <c r="GW73" s="1332"/>
      <c r="GX73" s="1332"/>
      <c r="GY73" s="1332"/>
      <c r="GZ73" s="1332"/>
      <c r="HA73" s="1332"/>
      <c r="HB73" s="1332"/>
      <c r="HC73" s="1332"/>
      <c r="HD73" s="1332"/>
      <c r="HE73" s="1332"/>
      <c r="HF73" s="1332"/>
      <c r="HG73" s="1332"/>
      <c r="HH73" s="1332"/>
      <c r="HI73" s="1332"/>
      <c r="HJ73" s="1332"/>
      <c r="HK73" s="1332"/>
      <c r="HL73" s="1332"/>
      <c r="HM73" s="1332"/>
      <c r="HN73" s="1332"/>
      <c r="HO73" s="1332"/>
      <c r="HP73" s="1332"/>
      <c r="HQ73" s="1332"/>
      <c r="HR73" s="1332"/>
      <c r="HS73" s="1332"/>
      <c r="HT73" s="1332"/>
      <c r="HU73" s="1332"/>
      <c r="HV73" s="1332"/>
      <c r="HW73" s="1332"/>
      <c r="HX73" s="1332"/>
      <c r="HY73" s="1332"/>
      <c r="HZ73" s="1332"/>
      <c r="IA73" s="1332"/>
      <c r="IB73" s="1332"/>
      <c r="IC73" s="1332"/>
      <c r="ID73" s="1332"/>
      <c r="IE73" s="1332"/>
      <c r="IF73" s="1332"/>
      <c r="IG73" s="1332"/>
      <c r="IH73" s="1332"/>
      <c r="II73" s="1332"/>
      <c r="IJ73" s="1332"/>
      <c r="IK73" s="1332"/>
      <c r="IL73" s="1332"/>
      <c r="IM73" s="1332"/>
      <c r="IN73" s="1332"/>
      <c r="IO73" s="1332"/>
      <c r="IP73" s="1332"/>
      <c r="IQ73" s="1332"/>
      <c r="IR73" s="1332"/>
      <c r="IS73" s="1332"/>
      <c r="IT73" s="1332"/>
      <c r="IU73" s="1332"/>
      <c r="IV73" s="1332"/>
      <c r="IW73" s="1332"/>
      <c r="IX73" s="1332"/>
      <c r="IY73" s="1332"/>
      <c r="IZ73" s="1332"/>
      <c r="JA73" s="1332"/>
      <c r="JB73" s="1332"/>
      <c r="JC73" s="1332"/>
      <c r="JD73" s="1332"/>
      <c r="JE73" s="1332"/>
      <c r="JF73" s="1332"/>
      <c r="JG73" s="1332"/>
      <c r="JH73" s="1332"/>
      <c r="JI73" s="1332"/>
      <c r="JJ73" s="1332"/>
      <c r="JK73" s="1332"/>
      <c r="JL73" s="1332"/>
      <c r="JM73" s="1332"/>
      <c r="JN73" s="1332"/>
      <c r="JO73" s="1332"/>
      <c r="JP73" s="1332"/>
      <c r="JQ73" s="1332"/>
      <c r="JR73" s="1332"/>
      <c r="JS73" s="1332"/>
      <c r="JT73" s="1332"/>
      <c r="JU73" s="1332"/>
      <c r="JV73" s="1332"/>
      <c r="JW73" s="1332"/>
      <c r="JX73" s="1332"/>
      <c r="JY73" s="1332"/>
      <c r="JZ73" s="1332"/>
      <c r="KA73" s="1332"/>
      <c r="KB73" s="1332"/>
      <c r="KC73" s="1332"/>
      <c r="KD73" s="1332"/>
      <c r="KE73" s="1332"/>
      <c r="KF73" s="1332"/>
      <c r="KG73" s="1332"/>
      <c r="KH73" s="1332"/>
      <c r="KI73" s="1332"/>
      <c r="KJ73" s="1332"/>
      <c r="KK73" s="1332"/>
      <c r="KL73" s="1332"/>
      <c r="KM73" s="1332"/>
      <c r="KN73" s="1332"/>
      <c r="KO73" s="1332"/>
      <c r="KP73" s="1332"/>
      <c r="KQ73" s="1332"/>
      <c r="KR73" s="1332"/>
      <c r="KS73" s="1332"/>
      <c r="KT73" s="1332"/>
      <c r="KU73" s="1332"/>
      <c r="KV73" s="1332"/>
      <c r="KW73" s="1332"/>
      <c r="KX73" s="1332"/>
      <c r="KY73" s="1332"/>
      <c r="KZ73" s="1332"/>
      <c r="LA73" s="1332"/>
      <c r="LB73" s="1332"/>
      <c r="LC73" s="1332"/>
      <c r="LD73" s="1332"/>
      <c r="LE73" s="1332"/>
      <c r="LF73" s="1332"/>
      <c r="LG73" s="1332"/>
      <c r="LH73" s="1332"/>
      <c r="LI73" s="1332"/>
      <c r="LJ73" s="1332"/>
      <c r="LK73" s="1332"/>
      <c r="LL73" s="1332"/>
      <c r="LM73" s="1332"/>
      <c r="LN73" s="1332"/>
      <c r="LO73" s="1332"/>
      <c r="LP73" s="1332"/>
      <c r="LQ73" s="1332"/>
      <c r="LR73" s="1332"/>
      <c r="LS73" s="1332"/>
      <c r="LT73" s="1332"/>
      <c r="LU73" s="1332"/>
      <c r="LV73" s="1332"/>
      <c r="LW73" s="1332"/>
      <c r="LX73" s="1332"/>
      <c r="LY73" s="1332"/>
      <c r="LZ73" s="1332"/>
      <c r="MA73" s="1332"/>
      <c r="MB73" s="1332"/>
      <c r="MC73" s="1332"/>
      <c r="MD73" s="1332"/>
      <c r="ME73" s="1332"/>
      <c r="MF73" s="1332"/>
      <c r="MG73" s="1332"/>
      <c r="MH73" s="1332"/>
      <c r="MI73" s="1332"/>
      <c r="MJ73" s="1332"/>
      <c r="MK73" s="1332"/>
      <c r="ML73" s="1332"/>
      <c r="MM73" s="1332"/>
      <c r="MN73" s="1332"/>
      <c r="MO73" s="1332"/>
      <c r="MP73" s="1332"/>
      <c r="MQ73" s="1332"/>
      <c r="MR73" s="1332"/>
      <c r="MS73" s="1332"/>
      <c r="MT73" s="1332"/>
      <c r="MU73" s="1332"/>
      <c r="MV73" s="1332"/>
      <c r="MW73" s="1332"/>
      <c r="MX73" s="1332"/>
      <c r="MY73" s="1332"/>
      <c r="MZ73" s="1332"/>
      <c r="NA73" s="1332"/>
      <c r="NB73" s="1332"/>
      <c r="NC73" s="1332"/>
      <c r="ND73" s="1332"/>
      <c r="NE73" s="1332"/>
      <c r="NF73" s="1332"/>
      <c r="NG73" s="1332"/>
      <c r="NH73" s="1332"/>
      <c r="NI73" s="1332"/>
      <c r="NJ73" s="1332"/>
      <c r="NK73" s="1332"/>
      <c r="NL73" s="1332"/>
      <c r="NM73" s="1332"/>
      <c r="NN73" s="1332"/>
      <c r="NO73" s="1332"/>
      <c r="NP73" s="1332"/>
      <c r="NQ73" s="1332"/>
      <c r="NR73" s="1332"/>
      <c r="NS73" s="1332"/>
      <c r="NT73" s="1332"/>
      <c r="NU73" s="1332"/>
      <c r="NV73" s="1332"/>
      <c r="NW73" s="1332"/>
      <c r="NX73" s="1332"/>
      <c r="NY73" s="1332"/>
      <c r="NZ73" s="1332"/>
      <c r="OA73" s="1332"/>
      <c r="OB73" s="1332"/>
      <c r="OC73" s="1332"/>
      <c r="OD73" s="1332"/>
      <c r="OE73" s="1332"/>
      <c r="OF73" s="1332"/>
      <c r="OG73" s="1332"/>
      <c r="OH73" s="1332"/>
      <c r="OI73" s="1332"/>
      <c r="OJ73" s="1332"/>
      <c r="OK73" s="1332"/>
      <c r="OL73" s="1332"/>
      <c r="OM73" s="1332"/>
      <c r="ON73" s="1332"/>
      <c r="OO73" s="1332"/>
      <c r="OP73" s="1332"/>
      <c r="OQ73" s="1332"/>
      <c r="OR73" s="1332"/>
      <c r="OS73" s="1332"/>
      <c r="OT73" s="1332"/>
      <c r="OU73" s="1332"/>
      <c r="OV73" s="1332"/>
      <c r="OW73" s="1332"/>
      <c r="OX73" s="1332"/>
      <c r="OY73" s="1332"/>
      <c r="OZ73" s="1332"/>
      <c r="PA73" s="1332"/>
      <c r="PB73" s="1332"/>
      <c r="PC73" s="1332"/>
      <c r="PD73" s="1332"/>
      <c r="PE73" s="1332"/>
      <c r="PF73" s="1332"/>
      <c r="PG73" s="1332"/>
      <c r="PH73" s="1332"/>
      <c r="PI73" s="1332"/>
      <c r="PJ73" s="1332"/>
      <c r="PK73" s="1332"/>
      <c r="PL73" s="1332"/>
      <c r="PM73" s="1332"/>
      <c r="PN73" s="1332"/>
      <c r="PO73" s="1332"/>
      <c r="PP73" s="1332"/>
      <c r="PQ73" s="1332"/>
      <c r="PR73" s="1332"/>
      <c r="PS73" s="1332"/>
      <c r="PT73" s="1332"/>
      <c r="PU73" s="1332"/>
      <c r="PV73" s="1332"/>
      <c r="PW73" s="1332"/>
      <c r="PX73" s="1332"/>
      <c r="PY73" s="1332"/>
      <c r="PZ73" s="1332"/>
      <c r="QA73" s="1332"/>
      <c r="QB73" s="1332"/>
      <c r="QC73" s="1332"/>
      <c r="QD73" s="1332"/>
      <c r="QE73" s="1332"/>
      <c r="QF73" s="1332"/>
      <c r="QG73" s="1332"/>
      <c r="QH73" s="1332"/>
      <c r="QI73" s="1332"/>
      <c r="QJ73" s="1332"/>
      <c r="QK73" s="1332"/>
      <c r="QL73" s="1332"/>
      <c r="QM73" s="1332"/>
      <c r="QN73" s="1332"/>
      <c r="QO73" s="1332"/>
      <c r="QP73" s="1332"/>
      <c r="QQ73" s="1332"/>
      <c r="QR73" s="1332"/>
      <c r="QS73" s="1332"/>
      <c r="QT73" s="1332"/>
      <c r="QU73" s="1332"/>
      <c r="QV73" s="1332"/>
      <c r="QW73" s="1332"/>
      <c r="QX73" s="1332"/>
      <c r="QY73" s="1332"/>
      <c r="QZ73" s="1332"/>
      <c r="RA73" s="1332"/>
      <c r="RB73" s="1332"/>
      <c r="RC73" s="1332"/>
      <c r="RD73" s="1332"/>
      <c r="RE73" s="1332"/>
      <c r="RF73" s="1332"/>
      <c r="RG73" s="1332"/>
      <c r="RH73" s="1332"/>
      <c r="RI73" s="1332"/>
      <c r="RJ73" s="1332"/>
      <c r="RK73" s="1332"/>
      <c r="RL73" s="1332"/>
      <c r="RM73" s="1332"/>
      <c r="RN73" s="1332"/>
      <c r="RO73" s="1332"/>
      <c r="RP73" s="1332"/>
      <c r="RQ73" s="1332"/>
      <c r="RR73" s="1332"/>
      <c r="RS73" s="1332"/>
      <c r="RT73" s="1332"/>
      <c r="RU73" s="1332"/>
      <c r="RV73" s="1332"/>
      <c r="RW73" s="1332"/>
      <c r="RX73" s="1332"/>
      <c r="RY73" s="1332"/>
      <c r="RZ73" s="1332"/>
      <c r="SA73" s="1332"/>
      <c r="SB73" s="1332"/>
      <c r="SC73" s="1332"/>
      <c r="SD73" s="1332"/>
      <c r="SE73" s="1332"/>
      <c r="SF73" s="1332"/>
      <c r="SG73" s="1332"/>
      <c r="SH73" s="1332"/>
      <c r="SI73" s="1332"/>
      <c r="SJ73" s="1332"/>
      <c r="SK73" s="1332"/>
      <c r="SL73" s="1332"/>
      <c r="SM73" s="1332"/>
      <c r="SN73" s="1332"/>
      <c r="SO73" s="1332"/>
      <c r="SP73" s="1332"/>
      <c r="SQ73" s="1332"/>
      <c r="SR73" s="1332"/>
      <c r="SS73" s="1332"/>
      <c r="ST73" s="1332"/>
      <c r="SU73" s="1332"/>
      <c r="SV73" s="1332"/>
      <c r="SW73" s="1332"/>
      <c r="SX73" s="1332"/>
      <c r="SY73" s="1332"/>
      <c r="SZ73" s="1332"/>
      <c r="TA73" s="1332"/>
      <c r="TB73" s="1332"/>
      <c r="TC73" s="1332"/>
      <c r="TD73" s="1332"/>
      <c r="TE73" s="1332"/>
      <c r="TF73" s="1332"/>
      <c r="TG73" s="1332"/>
      <c r="TH73" s="1332"/>
      <c r="TI73" s="1332"/>
      <c r="TJ73" s="1332"/>
      <c r="TK73" s="1332"/>
      <c r="TL73" s="1332"/>
      <c r="TM73" s="1332"/>
      <c r="TN73" s="1332"/>
      <c r="TO73" s="1332"/>
      <c r="TP73" s="1332"/>
      <c r="TQ73" s="1332"/>
      <c r="TR73" s="1332"/>
      <c r="TS73" s="1332"/>
      <c r="TT73" s="1332"/>
      <c r="TU73" s="1332"/>
      <c r="TV73" s="1332"/>
      <c r="TW73" s="1332"/>
      <c r="TX73" s="1332"/>
      <c r="TY73" s="1332"/>
      <c r="TZ73" s="1332"/>
      <c r="UA73" s="1332"/>
      <c r="UB73" s="1332"/>
      <c r="UC73" s="1332"/>
      <c r="UD73" s="1332"/>
      <c r="UE73" s="1332"/>
      <c r="UF73" s="1332"/>
      <c r="UG73" s="1332"/>
      <c r="UH73" s="1332"/>
      <c r="UI73" s="1332"/>
      <c r="UJ73" s="1332"/>
      <c r="UK73" s="1332"/>
      <c r="UL73" s="1332"/>
      <c r="UM73" s="1332"/>
      <c r="UN73" s="1332"/>
      <c r="UO73" s="1332"/>
      <c r="UP73" s="1332"/>
      <c r="UQ73" s="1332"/>
      <c r="UR73" s="1332"/>
      <c r="US73" s="1332"/>
      <c r="UT73" s="1332"/>
      <c r="UU73" s="1332"/>
      <c r="UV73" s="1332"/>
      <c r="UW73" s="1332"/>
      <c r="UX73" s="1332"/>
      <c r="UY73" s="1332"/>
      <c r="UZ73" s="1332"/>
      <c r="VA73" s="1332"/>
      <c r="VB73" s="1332"/>
      <c r="VC73" s="1332"/>
      <c r="VD73" s="1332"/>
      <c r="VE73" s="1332"/>
      <c r="VF73" s="1332"/>
      <c r="VG73" s="1332"/>
      <c r="VH73" s="1332"/>
      <c r="VI73" s="1332"/>
      <c r="VJ73" s="1332"/>
      <c r="VK73" s="1332"/>
      <c r="VL73" s="1332"/>
      <c r="VM73" s="1332"/>
      <c r="VN73" s="1332"/>
      <c r="VO73" s="1332"/>
      <c r="VP73" s="1332"/>
      <c r="VQ73" s="1332"/>
      <c r="VR73" s="1332"/>
      <c r="VS73" s="1332"/>
      <c r="VT73" s="1332"/>
      <c r="VU73" s="1332"/>
      <c r="VV73" s="1332"/>
      <c r="VW73" s="1332"/>
      <c r="VX73" s="1332"/>
      <c r="VY73" s="1332"/>
      <c r="VZ73" s="1332"/>
      <c r="WA73" s="1332"/>
      <c r="WB73" s="1332"/>
      <c r="WC73" s="1332"/>
      <c r="WD73" s="1332"/>
      <c r="WE73" s="1332"/>
      <c r="WF73" s="1332"/>
      <c r="WG73" s="1332"/>
      <c r="WH73" s="1332"/>
      <c r="WI73" s="1332"/>
      <c r="WJ73" s="1332"/>
      <c r="WK73" s="1332"/>
      <c r="WL73" s="1332"/>
      <c r="WM73" s="1332"/>
      <c r="WN73" s="1332"/>
      <c r="WO73" s="1332"/>
      <c r="WP73" s="1332"/>
      <c r="WQ73" s="1332"/>
      <c r="WR73" s="1332"/>
      <c r="WS73" s="1332"/>
      <c r="WT73" s="1332"/>
      <c r="WU73" s="1332"/>
      <c r="WV73" s="1332"/>
      <c r="WW73" s="1332"/>
      <c r="WX73" s="1332"/>
      <c r="WY73" s="1332"/>
      <c r="WZ73" s="1332"/>
      <c r="XA73" s="1332"/>
      <c r="XB73" s="1332"/>
      <c r="XC73" s="1332"/>
      <c r="XD73" s="1332"/>
      <c r="XE73" s="1332"/>
      <c r="XF73" s="1332"/>
      <c r="XG73" s="1332"/>
      <c r="XH73" s="1332"/>
      <c r="XI73" s="1332"/>
      <c r="XJ73" s="1332"/>
      <c r="XK73" s="1332"/>
      <c r="XL73" s="1332"/>
      <c r="XM73" s="1332"/>
      <c r="XN73" s="1332"/>
      <c r="XO73" s="1332"/>
      <c r="XP73" s="1332"/>
      <c r="XQ73" s="1332"/>
      <c r="XR73" s="1332"/>
      <c r="XS73" s="1332"/>
      <c r="XT73" s="1332"/>
      <c r="XU73" s="1332"/>
      <c r="XV73" s="1332"/>
      <c r="XW73" s="1332"/>
      <c r="XX73" s="1332"/>
      <c r="XY73" s="1332"/>
      <c r="XZ73" s="1332"/>
      <c r="YA73" s="1332"/>
      <c r="YB73" s="1332"/>
      <c r="YC73" s="1332"/>
      <c r="YD73" s="1332"/>
      <c r="YE73" s="1332"/>
      <c r="YF73" s="1332"/>
      <c r="YG73" s="1332"/>
      <c r="YH73" s="1332"/>
      <c r="YI73" s="1332"/>
      <c r="YJ73" s="1332"/>
      <c r="YK73" s="1332"/>
      <c r="YL73" s="1332"/>
      <c r="YM73" s="1332"/>
      <c r="YN73" s="1332"/>
      <c r="YO73" s="1332"/>
      <c r="YP73" s="1332"/>
      <c r="YQ73" s="1332"/>
      <c r="YR73" s="1332"/>
      <c r="YS73" s="1332"/>
      <c r="YT73" s="1332"/>
      <c r="YU73" s="1332"/>
      <c r="YV73" s="1332"/>
      <c r="YW73" s="1332"/>
      <c r="YX73" s="1332"/>
      <c r="YY73" s="1332"/>
      <c r="YZ73" s="1332"/>
      <c r="ZA73" s="1332"/>
      <c r="ZB73" s="1332"/>
      <c r="ZC73" s="1332"/>
      <c r="ZD73" s="1332"/>
      <c r="ZE73" s="1332"/>
      <c r="ZF73" s="1332"/>
      <c r="ZG73" s="1332"/>
      <c r="ZH73" s="1332"/>
      <c r="ZI73" s="1332"/>
      <c r="ZJ73" s="1332"/>
      <c r="ZK73" s="1332"/>
      <c r="ZL73" s="1332"/>
      <c r="ZM73" s="1332"/>
      <c r="ZN73" s="1332"/>
      <c r="ZO73" s="1332"/>
      <c r="ZP73" s="1332"/>
      <c r="ZQ73" s="1332"/>
      <c r="ZR73" s="1332"/>
      <c r="ZS73" s="1332"/>
      <c r="ZT73" s="1332"/>
      <c r="ZU73" s="1332"/>
      <c r="ZV73" s="1332"/>
      <c r="ZW73" s="1332"/>
      <c r="ZX73" s="1332"/>
      <c r="ZY73" s="645"/>
    </row>
    <row r="74" spans="1:701" s="643" customFormat="1">
      <c r="A74" s="645"/>
      <c r="B74" s="635" t="s">
        <v>56</v>
      </c>
      <c r="C74" s="1186" t="s">
        <v>500</v>
      </c>
      <c r="D74" s="1187">
        <v>30</v>
      </c>
      <c r="E74" s="604">
        <f t="shared" si="18"/>
        <v>1.0189788812630865E-2</v>
      </c>
      <c r="F74" s="1181" t="s">
        <v>35</v>
      </c>
      <c r="G74" s="1188">
        <v>12</v>
      </c>
      <c r="H74" s="1193">
        <v>34</v>
      </c>
      <c r="I74" s="1189">
        <v>40</v>
      </c>
      <c r="J74" s="1189">
        <v>40</v>
      </c>
      <c r="K74" s="1176">
        <f t="shared" si="1"/>
        <v>0</v>
      </c>
      <c r="L74" s="640">
        <f t="shared" si="6"/>
        <v>408</v>
      </c>
      <c r="M74" s="639">
        <v>165.696</v>
      </c>
      <c r="N74" s="639">
        <f t="shared" si="7"/>
        <v>480</v>
      </c>
      <c r="O74" s="639">
        <f t="shared" si="8"/>
        <v>0</v>
      </c>
      <c r="P74" s="639">
        <f t="shared" si="9"/>
        <v>480</v>
      </c>
      <c r="Q74" s="639"/>
      <c r="R74" s="639">
        <f t="shared" si="2"/>
        <v>645.69600000000003</v>
      </c>
      <c r="S74" s="1191"/>
      <c r="T74" s="639">
        <f t="shared" si="22"/>
        <v>597.31359851988907</v>
      </c>
      <c r="U74" s="639">
        <f t="shared" si="19"/>
        <v>0</v>
      </c>
      <c r="V74" s="641">
        <f>IF(L74=0,0,(HLOOKUP(F74,'2012-2013 CE W T&amp;D &amp; ConsCredit'!$C$6:$P$36,D74+1,FALSE)))</f>
        <v>1.5146265783833199</v>
      </c>
      <c r="W74" s="641">
        <f t="shared" si="16"/>
        <v>617.96764398039454</v>
      </c>
      <c r="X74" s="642">
        <f t="shared" si="11"/>
        <v>1.0345782274364506</v>
      </c>
      <c r="Z74" s="1371">
        <f t="shared" si="20"/>
        <v>645.69600000000003</v>
      </c>
      <c r="AA74" s="1371">
        <f t="shared" si="21"/>
        <v>597.31359851988907</v>
      </c>
      <c r="AB74" s="1371">
        <f>IF(L74=0,0,(HLOOKUP(F74,'2012-2013 CE W T&amp;D No ConsCredi'!$C$6:$P$36,D74+1,FALSE)))</f>
        <v>1.3769332530757454</v>
      </c>
      <c r="AC74" s="1371">
        <f t="shared" si="17"/>
        <v>561.78876725490409</v>
      </c>
      <c r="AD74" s="642">
        <f t="shared" si="12"/>
        <v>0.94052566130586412</v>
      </c>
      <c r="AE74" s="1332"/>
      <c r="AF74" s="1332"/>
      <c r="AG74" s="1332"/>
      <c r="AH74" s="1332"/>
      <c r="AI74" s="1332"/>
      <c r="AJ74" s="1332"/>
      <c r="AK74" s="1332"/>
      <c r="AL74" s="1332"/>
      <c r="AM74" s="1332"/>
      <c r="AN74" s="1332"/>
      <c r="AO74" s="1332"/>
      <c r="AP74" s="1332"/>
      <c r="AQ74" s="1332"/>
      <c r="AR74" s="1332"/>
      <c r="AS74" s="1332"/>
      <c r="AT74" s="1332"/>
      <c r="AU74" s="1332"/>
      <c r="AV74" s="1332"/>
      <c r="AW74" s="1332"/>
      <c r="AX74" s="1332"/>
      <c r="AY74" s="1332"/>
      <c r="AZ74" s="1332"/>
      <c r="BA74" s="1332"/>
      <c r="BB74" s="1332"/>
      <c r="BC74" s="1332"/>
      <c r="BD74" s="1332"/>
      <c r="BE74" s="1332"/>
      <c r="BF74" s="1332"/>
      <c r="BG74" s="1332"/>
      <c r="BH74" s="1332"/>
      <c r="BI74" s="1332"/>
      <c r="BJ74" s="1332"/>
      <c r="BK74" s="1332"/>
      <c r="BL74" s="1332"/>
      <c r="BM74" s="1332"/>
      <c r="BN74" s="1332"/>
      <c r="BO74" s="1332"/>
      <c r="BP74" s="1332"/>
      <c r="BQ74" s="1332"/>
      <c r="BR74" s="1332"/>
      <c r="BS74" s="1332"/>
      <c r="BT74" s="1332"/>
      <c r="BU74" s="1332"/>
      <c r="BV74" s="1332"/>
      <c r="BW74" s="1332"/>
      <c r="BX74" s="1332"/>
      <c r="BY74" s="1332"/>
      <c r="BZ74" s="1332"/>
      <c r="CA74" s="1332"/>
      <c r="CB74" s="1332"/>
      <c r="CC74" s="1332"/>
      <c r="CD74" s="1332"/>
      <c r="CE74" s="1332"/>
      <c r="CF74" s="1332"/>
      <c r="CG74" s="1332"/>
      <c r="CH74" s="1332"/>
      <c r="CI74" s="1332"/>
      <c r="CJ74" s="1332"/>
      <c r="CK74" s="1332"/>
      <c r="CL74" s="1332"/>
      <c r="CM74" s="1332"/>
      <c r="CN74" s="1332"/>
      <c r="CO74" s="1332"/>
      <c r="CP74" s="1332"/>
      <c r="CQ74" s="1332"/>
      <c r="CR74" s="1332"/>
      <c r="CS74" s="1332"/>
      <c r="CT74" s="1332"/>
      <c r="CU74" s="1332"/>
      <c r="CV74" s="1332"/>
      <c r="CW74" s="1332"/>
      <c r="CX74" s="1332"/>
      <c r="CY74" s="1332"/>
      <c r="CZ74" s="1332"/>
      <c r="DA74" s="1332"/>
      <c r="DB74" s="1332"/>
      <c r="DC74" s="1332"/>
      <c r="DD74" s="1332"/>
      <c r="DE74" s="1332"/>
      <c r="DF74" s="1332"/>
      <c r="DG74" s="1332"/>
      <c r="DH74" s="1332"/>
      <c r="DI74" s="1332"/>
      <c r="DJ74" s="1332"/>
      <c r="DK74" s="1332"/>
      <c r="DL74" s="1332"/>
      <c r="DM74" s="1332"/>
      <c r="DN74" s="1332"/>
      <c r="DO74" s="1332"/>
      <c r="DP74" s="1332"/>
      <c r="DQ74" s="1332"/>
      <c r="DR74" s="1332"/>
      <c r="DS74" s="1332"/>
      <c r="DT74" s="1332"/>
      <c r="DU74" s="1332"/>
      <c r="DV74" s="1332"/>
      <c r="DW74" s="1332"/>
      <c r="DX74" s="1332"/>
      <c r="DY74" s="1332"/>
      <c r="DZ74" s="1332"/>
      <c r="EA74" s="1332"/>
      <c r="EB74" s="1332"/>
      <c r="EC74" s="1332"/>
      <c r="ED74" s="1332"/>
      <c r="EE74" s="1332"/>
      <c r="EF74" s="1332"/>
      <c r="EG74" s="1332"/>
      <c r="EH74" s="1332"/>
      <c r="EI74" s="1332"/>
      <c r="EJ74" s="1332"/>
      <c r="EK74" s="1332"/>
      <c r="EL74" s="1332"/>
      <c r="EM74" s="1332"/>
      <c r="EN74" s="1332"/>
      <c r="EO74" s="1332"/>
      <c r="EP74" s="1332"/>
      <c r="EQ74" s="1332"/>
      <c r="ER74" s="1332"/>
      <c r="ES74" s="1332"/>
      <c r="ET74" s="1332"/>
      <c r="EU74" s="1332"/>
      <c r="EV74" s="1332"/>
      <c r="EW74" s="1332"/>
      <c r="EX74" s="1332"/>
      <c r="EY74" s="1332"/>
      <c r="EZ74" s="1332"/>
      <c r="FA74" s="1332"/>
      <c r="FB74" s="1332"/>
      <c r="FC74" s="1332"/>
      <c r="FD74" s="1332"/>
      <c r="FE74" s="1332"/>
      <c r="FF74" s="1332"/>
      <c r="FG74" s="1332"/>
      <c r="FH74" s="1332"/>
      <c r="FI74" s="1332"/>
      <c r="FJ74" s="1332"/>
      <c r="FK74" s="1332"/>
      <c r="FL74" s="1332"/>
      <c r="FM74" s="1332"/>
      <c r="FN74" s="1332"/>
      <c r="FO74" s="1332"/>
      <c r="FP74" s="1332"/>
      <c r="FQ74" s="1332"/>
      <c r="FR74" s="1332"/>
      <c r="FS74" s="1332"/>
      <c r="FT74" s="1332"/>
      <c r="FU74" s="1332"/>
      <c r="FV74" s="1332"/>
      <c r="FW74" s="1332"/>
      <c r="FX74" s="1332"/>
      <c r="FY74" s="1332"/>
      <c r="FZ74" s="1332"/>
      <c r="GA74" s="1332"/>
      <c r="GB74" s="1332"/>
      <c r="GC74" s="1332"/>
      <c r="GD74" s="1332"/>
      <c r="GE74" s="1332"/>
      <c r="GF74" s="1332"/>
      <c r="GG74" s="1332"/>
      <c r="GH74" s="1332"/>
      <c r="GI74" s="1332"/>
      <c r="GJ74" s="1332"/>
      <c r="GK74" s="1332"/>
      <c r="GL74" s="1332"/>
      <c r="GM74" s="1332"/>
      <c r="GN74" s="1332"/>
      <c r="GO74" s="1332"/>
      <c r="GP74" s="1332"/>
      <c r="GQ74" s="1332"/>
      <c r="GR74" s="1332"/>
      <c r="GS74" s="1332"/>
      <c r="GT74" s="1332"/>
      <c r="GU74" s="1332"/>
      <c r="GV74" s="1332"/>
      <c r="GW74" s="1332"/>
      <c r="GX74" s="1332"/>
      <c r="GY74" s="1332"/>
      <c r="GZ74" s="1332"/>
      <c r="HA74" s="1332"/>
      <c r="HB74" s="1332"/>
      <c r="HC74" s="1332"/>
      <c r="HD74" s="1332"/>
      <c r="HE74" s="1332"/>
      <c r="HF74" s="1332"/>
      <c r="HG74" s="1332"/>
      <c r="HH74" s="1332"/>
      <c r="HI74" s="1332"/>
      <c r="HJ74" s="1332"/>
      <c r="HK74" s="1332"/>
      <c r="HL74" s="1332"/>
      <c r="HM74" s="1332"/>
      <c r="HN74" s="1332"/>
      <c r="HO74" s="1332"/>
      <c r="HP74" s="1332"/>
      <c r="HQ74" s="1332"/>
      <c r="HR74" s="1332"/>
      <c r="HS74" s="1332"/>
      <c r="HT74" s="1332"/>
      <c r="HU74" s="1332"/>
      <c r="HV74" s="1332"/>
      <c r="HW74" s="1332"/>
      <c r="HX74" s="1332"/>
      <c r="HY74" s="1332"/>
      <c r="HZ74" s="1332"/>
      <c r="IA74" s="1332"/>
      <c r="IB74" s="1332"/>
      <c r="IC74" s="1332"/>
      <c r="ID74" s="1332"/>
      <c r="IE74" s="1332"/>
      <c r="IF74" s="1332"/>
      <c r="IG74" s="1332"/>
      <c r="IH74" s="1332"/>
      <c r="II74" s="1332"/>
      <c r="IJ74" s="1332"/>
      <c r="IK74" s="1332"/>
      <c r="IL74" s="1332"/>
      <c r="IM74" s="1332"/>
      <c r="IN74" s="1332"/>
      <c r="IO74" s="1332"/>
      <c r="IP74" s="1332"/>
      <c r="IQ74" s="1332"/>
      <c r="IR74" s="1332"/>
      <c r="IS74" s="1332"/>
      <c r="IT74" s="1332"/>
      <c r="IU74" s="1332"/>
      <c r="IV74" s="1332"/>
      <c r="IW74" s="1332"/>
      <c r="IX74" s="1332"/>
      <c r="IY74" s="1332"/>
      <c r="IZ74" s="1332"/>
      <c r="JA74" s="1332"/>
      <c r="JB74" s="1332"/>
      <c r="JC74" s="1332"/>
      <c r="JD74" s="1332"/>
      <c r="JE74" s="1332"/>
      <c r="JF74" s="1332"/>
      <c r="JG74" s="1332"/>
      <c r="JH74" s="1332"/>
      <c r="JI74" s="1332"/>
      <c r="JJ74" s="1332"/>
      <c r="JK74" s="1332"/>
      <c r="JL74" s="1332"/>
      <c r="JM74" s="1332"/>
      <c r="JN74" s="1332"/>
      <c r="JO74" s="1332"/>
      <c r="JP74" s="1332"/>
      <c r="JQ74" s="1332"/>
      <c r="JR74" s="1332"/>
      <c r="JS74" s="1332"/>
      <c r="JT74" s="1332"/>
      <c r="JU74" s="1332"/>
      <c r="JV74" s="1332"/>
      <c r="JW74" s="1332"/>
      <c r="JX74" s="1332"/>
      <c r="JY74" s="1332"/>
      <c r="JZ74" s="1332"/>
      <c r="KA74" s="1332"/>
      <c r="KB74" s="1332"/>
      <c r="KC74" s="1332"/>
      <c r="KD74" s="1332"/>
      <c r="KE74" s="1332"/>
      <c r="KF74" s="1332"/>
      <c r="KG74" s="1332"/>
      <c r="KH74" s="1332"/>
      <c r="KI74" s="1332"/>
      <c r="KJ74" s="1332"/>
      <c r="KK74" s="1332"/>
      <c r="KL74" s="1332"/>
      <c r="KM74" s="1332"/>
      <c r="KN74" s="1332"/>
      <c r="KO74" s="1332"/>
      <c r="KP74" s="1332"/>
      <c r="KQ74" s="1332"/>
      <c r="KR74" s="1332"/>
      <c r="KS74" s="1332"/>
      <c r="KT74" s="1332"/>
      <c r="KU74" s="1332"/>
      <c r="KV74" s="1332"/>
      <c r="KW74" s="1332"/>
      <c r="KX74" s="1332"/>
      <c r="KY74" s="1332"/>
      <c r="KZ74" s="1332"/>
      <c r="LA74" s="1332"/>
      <c r="LB74" s="1332"/>
      <c r="LC74" s="1332"/>
      <c r="LD74" s="1332"/>
      <c r="LE74" s="1332"/>
      <c r="LF74" s="1332"/>
      <c r="LG74" s="1332"/>
      <c r="LH74" s="1332"/>
      <c r="LI74" s="1332"/>
      <c r="LJ74" s="1332"/>
      <c r="LK74" s="1332"/>
      <c r="LL74" s="1332"/>
      <c r="LM74" s="1332"/>
      <c r="LN74" s="1332"/>
      <c r="LO74" s="1332"/>
      <c r="LP74" s="1332"/>
      <c r="LQ74" s="1332"/>
      <c r="LR74" s="1332"/>
      <c r="LS74" s="1332"/>
      <c r="LT74" s="1332"/>
      <c r="LU74" s="1332"/>
      <c r="LV74" s="1332"/>
      <c r="LW74" s="1332"/>
      <c r="LX74" s="1332"/>
      <c r="LY74" s="1332"/>
      <c r="LZ74" s="1332"/>
      <c r="MA74" s="1332"/>
      <c r="MB74" s="1332"/>
      <c r="MC74" s="1332"/>
      <c r="MD74" s="1332"/>
      <c r="ME74" s="1332"/>
      <c r="MF74" s="1332"/>
      <c r="MG74" s="1332"/>
      <c r="MH74" s="1332"/>
      <c r="MI74" s="1332"/>
      <c r="MJ74" s="1332"/>
      <c r="MK74" s="1332"/>
      <c r="ML74" s="1332"/>
      <c r="MM74" s="1332"/>
      <c r="MN74" s="1332"/>
      <c r="MO74" s="1332"/>
      <c r="MP74" s="1332"/>
      <c r="MQ74" s="1332"/>
      <c r="MR74" s="1332"/>
      <c r="MS74" s="1332"/>
      <c r="MT74" s="1332"/>
      <c r="MU74" s="1332"/>
      <c r="MV74" s="1332"/>
      <c r="MW74" s="1332"/>
      <c r="MX74" s="1332"/>
      <c r="MY74" s="1332"/>
      <c r="MZ74" s="1332"/>
      <c r="NA74" s="1332"/>
      <c r="NB74" s="1332"/>
      <c r="NC74" s="1332"/>
      <c r="ND74" s="1332"/>
      <c r="NE74" s="1332"/>
      <c r="NF74" s="1332"/>
      <c r="NG74" s="1332"/>
      <c r="NH74" s="1332"/>
      <c r="NI74" s="1332"/>
      <c r="NJ74" s="1332"/>
      <c r="NK74" s="1332"/>
      <c r="NL74" s="1332"/>
      <c r="NM74" s="1332"/>
      <c r="NN74" s="1332"/>
      <c r="NO74" s="1332"/>
      <c r="NP74" s="1332"/>
      <c r="NQ74" s="1332"/>
      <c r="NR74" s="1332"/>
      <c r="NS74" s="1332"/>
      <c r="NT74" s="1332"/>
      <c r="NU74" s="1332"/>
      <c r="NV74" s="1332"/>
      <c r="NW74" s="1332"/>
      <c r="NX74" s="1332"/>
      <c r="NY74" s="1332"/>
      <c r="NZ74" s="1332"/>
      <c r="OA74" s="1332"/>
      <c r="OB74" s="1332"/>
      <c r="OC74" s="1332"/>
      <c r="OD74" s="1332"/>
      <c r="OE74" s="1332"/>
      <c r="OF74" s="1332"/>
      <c r="OG74" s="1332"/>
      <c r="OH74" s="1332"/>
      <c r="OI74" s="1332"/>
      <c r="OJ74" s="1332"/>
      <c r="OK74" s="1332"/>
      <c r="OL74" s="1332"/>
      <c r="OM74" s="1332"/>
      <c r="ON74" s="1332"/>
      <c r="OO74" s="1332"/>
      <c r="OP74" s="1332"/>
      <c r="OQ74" s="1332"/>
      <c r="OR74" s="1332"/>
      <c r="OS74" s="1332"/>
      <c r="OT74" s="1332"/>
      <c r="OU74" s="1332"/>
      <c r="OV74" s="1332"/>
      <c r="OW74" s="1332"/>
      <c r="OX74" s="1332"/>
      <c r="OY74" s="1332"/>
      <c r="OZ74" s="1332"/>
      <c r="PA74" s="1332"/>
      <c r="PB74" s="1332"/>
      <c r="PC74" s="1332"/>
      <c r="PD74" s="1332"/>
      <c r="PE74" s="1332"/>
      <c r="PF74" s="1332"/>
      <c r="PG74" s="1332"/>
      <c r="PH74" s="1332"/>
      <c r="PI74" s="1332"/>
      <c r="PJ74" s="1332"/>
      <c r="PK74" s="1332"/>
      <c r="PL74" s="1332"/>
      <c r="PM74" s="1332"/>
      <c r="PN74" s="1332"/>
      <c r="PO74" s="1332"/>
      <c r="PP74" s="1332"/>
      <c r="PQ74" s="1332"/>
      <c r="PR74" s="1332"/>
      <c r="PS74" s="1332"/>
      <c r="PT74" s="1332"/>
      <c r="PU74" s="1332"/>
      <c r="PV74" s="1332"/>
      <c r="PW74" s="1332"/>
      <c r="PX74" s="1332"/>
      <c r="PY74" s="1332"/>
      <c r="PZ74" s="1332"/>
      <c r="QA74" s="1332"/>
      <c r="QB74" s="1332"/>
      <c r="QC74" s="1332"/>
      <c r="QD74" s="1332"/>
      <c r="QE74" s="1332"/>
      <c r="QF74" s="1332"/>
      <c r="QG74" s="1332"/>
      <c r="QH74" s="1332"/>
      <c r="QI74" s="1332"/>
      <c r="QJ74" s="1332"/>
      <c r="QK74" s="1332"/>
      <c r="QL74" s="1332"/>
      <c r="QM74" s="1332"/>
      <c r="QN74" s="1332"/>
      <c r="QO74" s="1332"/>
      <c r="QP74" s="1332"/>
      <c r="QQ74" s="1332"/>
      <c r="QR74" s="1332"/>
      <c r="QS74" s="1332"/>
      <c r="QT74" s="1332"/>
      <c r="QU74" s="1332"/>
      <c r="QV74" s="1332"/>
      <c r="QW74" s="1332"/>
      <c r="QX74" s="1332"/>
      <c r="QY74" s="1332"/>
      <c r="QZ74" s="1332"/>
      <c r="RA74" s="1332"/>
      <c r="RB74" s="1332"/>
      <c r="RC74" s="1332"/>
      <c r="RD74" s="1332"/>
      <c r="RE74" s="1332"/>
      <c r="RF74" s="1332"/>
      <c r="RG74" s="1332"/>
      <c r="RH74" s="1332"/>
      <c r="RI74" s="1332"/>
      <c r="RJ74" s="1332"/>
      <c r="RK74" s="1332"/>
      <c r="RL74" s="1332"/>
      <c r="RM74" s="1332"/>
      <c r="RN74" s="1332"/>
      <c r="RO74" s="1332"/>
      <c r="RP74" s="1332"/>
      <c r="RQ74" s="1332"/>
      <c r="RR74" s="1332"/>
      <c r="RS74" s="1332"/>
      <c r="RT74" s="1332"/>
      <c r="RU74" s="1332"/>
      <c r="RV74" s="1332"/>
      <c r="RW74" s="1332"/>
      <c r="RX74" s="1332"/>
      <c r="RY74" s="1332"/>
      <c r="RZ74" s="1332"/>
      <c r="SA74" s="1332"/>
      <c r="SB74" s="1332"/>
      <c r="SC74" s="1332"/>
      <c r="SD74" s="1332"/>
      <c r="SE74" s="1332"/>
      <c r="SF74" s="1332"/>
      <c r="SG74" s="1332"/>
      <c r="SH74" s="1332"/>
      <c r="SI74" s="1332"/>
      <c r="SJ74" s="1332"/>
      <c r="SK74" s="1332"/>
      <c r="SL74" s="1332"/>
      <c r="SM74" s="1332"/>
      <c r="SN74" s="1332"/>
      <c r="SO74" s="1332"/>
      <c r="SP74" s="1332"/>
      <c r="SQ74" s="1332"/>
      <c r="SR74" s="1332"/>
      <c r="SS74" s="1332"/>
      <c r="ST74" s="1332"/>
      <c r="SU74" s="1332"/>
      <c r="SV74" s="1332"/>
      <c r="SW74" s="1332"/>
      <c r="SX74" s="1332"/>
      <c r="SY74" s="1332"/>
      <c r="SZ74" s="1332"/>
      <c r="TA74" s="1332"/>
      <c r="TB74" s="1332"/>
      <c r="TC74" s="1332"/>
      <c r="TD74" s="1332"/>
      <c r="TE74" s="1332"/>
      <c r="TF74" s="1332"/>
      <c r="TG74" s="1332"/>
      <c r="TH74" s="1332"/>
      <c r="TI74" s="1332"/>
      <c r="TJ74" s="1332"/>
      <c r="TK74" s="1332"/>
      <c r="TL74" s="1332"/>
      <c r="TM74" s="1332"/>
      <c r="TN74" s="1332"/>
      <c r="TO74" s="1332"/>
      <c r="TP74" s="1332"/>
      <c r="TQ74" s="1332"/>
      <c r="TR74" s="1332"/>
      <c r="TS74" s="1332"/>
      <c r="TT74" s="1332"/>
      <c r="TU74" s="1332"/>
      <c r="TV74" s="1332"/>
      <c r="TW74" s="1332"/>
      <c r="TX74" s="1332"/>
      <c r="TY74" s="1332"/>
      <c r="TZ74" s="1332"/>
      <c r="UA74" s="1332"/>
      <c r="UB74" s="1332"/>
      <c r="UC74" s="1332"/>
      <c r="UD74" s="1332"/>
      <c r="UE74" s="1332"/>
      <c r="UF74" s="1332"/>
      <c r="UG74" s="1332"/>
      <c r="UH74" s="1332"/>
      <c r="UI74" s="1332"/>
      <c r="UJ74" s="1332"/>
      <c r="UK74" s="1332"/>
      <c r="UL74" s="1332"/>
      <c r="UM74" s="1332"/>
      <c r="UN74" s="1332"/>
      <c r="UO74" s="1332"/>
      <c r="UP74" s="1332"/>
      <c r="UQ74" s="1332"/>
      <c r="UR74" s="1332"/>
      <c r="US74" s="1332"/>
      <c r="UT74" s="1332"/>
      <c r="UU74" s="1332"/>
      <c r="UV74" s="1332"/>
      <c r="UW74" s="1332"/>
      <c r="UX74" s="1332"/>
      <c r="UY74" s="1332"/>
      <c r="UZ74" s="1332"/>
      <c r="VA74" s="1332"/>
      <c r="VB74" s="1332"/>
      <c r="VC74" s="1332"/>
      <c r="VD74" s="1332"/>
      <c r="VE74" s="1332"/>
      <c r="VF74" s="1332"/>
      <c r="VG74" s="1332"/>
      <c r="VH74" s="1332"/>
      <c r="VI74" s="1332"/>
      <c r="VJ74" s="1332"/>
      <c r="VK74" s="1332"/>
      <c r="VL74" s="1332"/>
      <c r="VM74" s="1332"/>
      <c r="VN74" s="1332"/>
      <c r="VO74" s="1332"/>
      <c r="VP74" s="1332"/>
      <c r="VQ74" s="1332"/>
      <c r="VR74" s="1332"/>
      <c r="VS74" s="1332"/>
      <c r="VT74" s="1332"/>
      <c r="VU74" s="1332"/>
      <c r="VV74" s="1332"/>
      <c r="VW74" s="1332"/>
      <c r="VX74" s="1332"/>
      <c r="VY74" s="1332"/>
      <c r="VZ74" s="1332"/>
      <c r="WA74" s="1332"/>
      <c r="WB74" s="1332"/>
      <c r="WC74" s="1332"/>
      <c r="WD74" s="1332"/>
      <c r="WE74" s="1332"/>
      <c r="WF74" s="1332"/>
      <c r="WG74" s="1332"/>
      <c r="WH74" s="1332"/>
      <c r="WI74" s="1332"/>
      <c r="WJ74" s="1332"/>
      <c r="WK74" s="1332"/>
      <c r="WL74" s="1332"/>
      <c r="WM74" s="1332"/>
      <c r="WN74" s="1332"/>
      <c r="WO74" s="1332"/>
      <c r="WP74" s="1332"/>
      <c r="WQ74" s="1332"/>
      <c r="WR74" s="1332"/>
      <c r="WS74" s="1332"/>
      <c r="WT74" s="1332"/>
      <c r="WU74" s="1332"/>
      <c r="WV74" s="1332"/>
      <c r="WW74" s="1332"/>
      <c r="WX74" s="1332"/>
      <c r="WY74" s="1332"/>
      <c r="WZ74" s="1332"/>
      <c r="XA74" s="1332"/>
      <c r="XB74" s="1332"/>
      <c r="XC74" s="1332"/>
      <c r="XD74" s="1332"/>
      <c r="XE74" s="1332"/>
      <c r="XF74" s="1332"/>
      <c r="XG74" s="1332"/>
      <c r="XH74" s="1332"/>
      <c r="XI74" s="1332"/>
      <c r="XJ74" s="1332"/>
      <c r="XK74" s="1332"/>
      <c r="XL74" s="1332"/>
      <c r="XM74" s="1332"/>
      <c r="XN74" s="1332"/>
      <c r="XO74" s="1332"/>
      <c r="XP74" s="1332"/>
      <c r="XQ74" s="1332"/>
      <c r="XR74" s="1332"/>
      <c r="XS74" s="1332"/>
      <c r="XT74" s="1332"/>
      <c r="XU74" s="1332"/>
      <c r="XV74" s="1332"/>
      <c r="XW74" s="1332"/>
      <c r="XX74" s="1332"/>
      <c r="XY74" s="1332"/>
      <c r="XZ74" s="1332"/>
      <c r="YA74" s="1332"/>
      <c r="YB74" s="1332"/>
      <c r="YC74" s="1332"/>
      <c r="YD74" s="1332"/>
      <c r="YE74" s="1332"/>
      <c r="YF74" s="1332"/>
      <c r="YG74" s="1332"/>
      <c r="YH74" s="1332"/>
      <c r="YI74" s="1332"/>
      <c r="YJ74" s="1332"/>
      <c r="YK74" s="1332"/>
      <c r="YL74" s="1332"/>
      <c r="YM74" s="1332"/>
      <c r="YN74" s="1332"/>
      <c r="YO74" s="1332"/>
      <c r="YP74" s="1332"/>
      <c r="YQ74" s="1332"/>
      <c r="YR74" s="1332"/>
      <c r="YS74" s="1332"/>
      <c r="YT74" s="1332"/>
      <c r="YU74" s="1332"/>
      <c r="YV74" s="1332"/>
      <c r="YW74" s="1332"/>
      <c r="YX74" s="1332"/>
      <c r="YY74" s="1332"/>
      <c r="YZ74" s="1332"/>
      <c r="ZA74" s="1332"/>
      <c r="ZB74" s="1332"/>
      <c r="ZC74" s="1332"/>
      <c r="ZD74" s="1332"/>
      <c r="ZE74" s="1332"/>
      <c r="ZF74" s="1332"/>
      <c r="ZG74" s="1332"/>
      <c r="ZH74" s="1332"/>
      <c r="ZI74" s="1332"/>
      <c r="ZJ74" s="1332"/>
      <c r="ZK74" s="1332"/>
      <c r="ZL74" s="1332"/>
      <c r="ZM74" s="1332"/>
      <c r="ZN74" s="1332"/>
      <c r="ZO74" s="1332"/>
      <c r="ZP74" s="1332"/>
      <c r="ZQ74" s="1332"/>
      <c r="ZR74" s="1332"/>
      <c r="ZS74" s="1332"/>
      <c r="ZT74" s="1332"/>
      <c r="ZU74" s="1332"/>
      <c r="ZV74" s="1332"/>
      <c r="ZW74" s="1332"/>
      <c r="ZX74" s="1332"/>
      <c r="ZY74" s="645"/>
    </row>
    <row r="75" spans="1:701" s="643" customFormat="1">
      <c r="A75" s="645"/>
      <c r="B75" s="635" t="s">
        <v>56</v>
      </c>
      <c r="C75" s="1186" t="s">
        <v>501</v>
      </c>
      <c r="D75" s="1187">
        <v>30</v>
      </c>
      <c r="E75" s="604">
        <f t="shared" si="18"/>
        <v>1.0189788812630865E-2</v>
      </c>
      <c r="F75" s="1181" t="s">
        <v>35</v>
      </c>
      <c r="G75" s="1188">
        <v>12</v>
      </c>
      <c r="H75" s="1193">
        <v>34</v>
      </c>
      <c r="I75" s="1189">
        <v>40</v>
      </c>
      <c r="J75" s="1189">
        <v>40</v>
      </c>
      <c r="K75" s="1176">
        <f t="shared" si="1"/>
        <v>0</v>
      </c>
      <c r="L75" s="640">
        <f t="shared" si="6"/>
        <v>408</v>
      </c>
      <c r="M75" s="639">
        <v>165.696</v>
      </c>
      <c r="N75" s="639">
        <f t="shared" si="7"/>
        <v>480</v>
      </c>
      <c r="O75" s="639">
        <f t="shared" si="8"/>
        <v>0</v>
      </c>
      <c r="P75" s="639">
        <f t="shared" si="9"/>
        <v>480</v>
      </c>
      <c r="Q75" s="639"/>
      <c r="R75" s="639">
        <f t="shared" si="2"/>
        <v>645.69600000000003</v>
      </c>
      <c r="S75" s="1191"/>
      <c r="T75" s="639">
        <f t="shared" si="22"/>
        <v>597.31359851988907</v>
      </c>
      <c r="U75" s="639">
        <f t="shared" si="19"/>
        <v>0</v>
      </c>
      <c r="V75" s="641">
        <f>IF(L75=0,0,(HLOOKUP(F75,'2012-2013 CE W T&amp;D &amp; ConsCredit'!$C$6:$P$36,D75+1,FALSE)))</f>
        <v>1.5146265783833199</v>
      </c>
      <c r="W75" s="641">
        <f t="shared" si="16"/>
        <v>617.96764398039454</v>
      </c>
      <c r="X75" s="642">
        <f t="shared" si="11"/>
        <v>1.0345782274364506</v>
      </c>
      <c r="Z75" s="1371">
        <f t="shared" si="20"/>
        <v>645.69600000000003</v>
      </c>
      <c r="AA75" s="1371">
        <f t="shared" si="21"/>
        <v>597.31359851988907</v>
      </c>
      <c r="AB75" s="1371">
        <f>IF(L75=0,0,(HLOOKUP(F75,'2012-2013 CE W T&amp;D No ConsCredi'!$C$6:$P$36,D75+1,FALSE)))</f>
        <v>1.3769332530757454</v>
      </c>
      <c r="AC75" s="1371">
        <f t="shared" si="17"/>
        <v>561.78876725490409</v>
      </c>
      <c r="AD75" s="642">
        <f t="shared" si="12"/>
        <v>0.94052566130586412</v>
      </c>
      <c r="AE75" s="1332"/>
      <c r="AF75" s="1332"/>
      <c r="AG75" s="1332"/>
      <c r="AH75" s="1332"/>
      <c r="AI75" s="1332"/>
      <c r="AJ75" s="1332"/>
      <c r="AK75" s="1332"/>
      <c r="AL75" s="1332"/>
      <c r="AM75" s="1332"/>
      <c r="AN75" s="1332"/>
      <c r="AO75" s="1332"/>
      <c r="AP75" s="1332"/>
      <c r="AQ75" s="1332"/>
      <c r="AR75" s="1332"/>
      <c r="AS75" s="1332"/>
      <c r="AT75" s="1332"/>
      <c r="AU75" s="1332"/>
      <c r="AV75" s="1332"/>
      <c r="AW75" s="1332"/>
      <c r="AX75" s="1332"/>
      <c r="AY75" s="1332"/>
      <c r="AZ75" s="1332"/>
      <c r="BA75" s="1332"/>
      <c r="BB75" s="1332"/>
      <c r="BC75" s="1332"/>
      <c r="BD75" s="1332"/>
      <c r="BE75" s="1332"/>
      <c r="BF75" s="1332"/>
      <c r="BG75" s="1332"/>
      <c r="BH75" s="1332"/>
      <c r="BI75" s="1332"/>
      <c r="BJ75" s="1332"/>
      <c r="BK75" s="1332"/>
      <c r="BL75" s="1332"/>
      <c r="BM75" s="1332"/>
      <c r="BN75" s="1332"/>
      <c r="BO75" s="1332"/>
      <c r="BP75" s="1332"/>
      <c r="BQ75" s="1332"/>
      <c r="BR75" s="1332"/>
      <c r="BS75" s="1332"/>
      <c r="BT75" s="1332"/>
      <c r="BU75" s="1332"/>
      <c r="BV75" s="1332"/>
      <c r="BW75" s="1332"/>
      <c r="BX75" s="1332"/>
      <c r="BY75" s="1332"/>
      <c r="BZ75" s="1332"/>
      <c r="CA75" s="1332"/>
      <c r="CB75" s="1332"/>
      <c r="CC75" s="1332"/>
      <c r="CD75" s="1332"/>
      <c r="CE75" s="1332"/>
      <c r="CF75" s="1332"/>
      <c r="CG75" s="1332"/>
      <c r="CH75" s="1332"/>
      <c r="CI75" s="1332"/>
      <c r="CJ75" s="1332"/>
      <c r="CK75" s="1332"/>
      <c r="CL75" s="1332"/>
      <c r="CM75" s="1332"/>
      <c r="CN75" s="1332"/>
      <c r="CO75" s="1332"/>
      <c r="CP75" s="1332"/>
      <c r="CQ75" s="1332"/>
      <c r="CR75" s="1332"/>
      <c r="CS75" s="1332"/>
      <c r="CT75" s="1332"/>
      <c r="CU75" s="1332"/>
      <c r="CV75" s="1332"/>
      <c r="CW75" s="1332"/>
      <c r="CX75" s="1332"/>
      <c r="CY75" s="1332"/>
      <c r="CZ75" s="1332"/>
      <c r="DA75" s="1332"/>
      <c r="DB75" s="1332"/>
      <c r="DC75" s="1332"/>
      <c r="DD75" s="1332"/>
      <c r="DE75" s="1332"/>
      <c r="DF75" s="1332"/>
      <c r="DG75" s="1332"/>
      <c r="DH75" s="1332"/>
      <c r="DI75" s="1332"/>
      <c r="DJ75" s="1332"/>
      <c r="DK75" s="1332"/>
      <c r="DL75" s="1332"/>
      <c r="DM75" s="1332"/>
      <c r="DN75" s="1332"/>
      <c r="DO75" s="1332"/>
      <c r="DP75" s="1332"/>
      <c r="DQ75" s="1332"/>
      <c r="DR75" s="1332"/>
      <c r="DS75" s="1332"/>
      <c r="DT75" s="1332"/>
      <c r="DU75" s="1332"/>
      <c r="DV75" s="1332"/>
      <c r="DW75" s="1332"/>
      <c r="DX75" s="1332"/>
      <c r="DY75" s="1332"/>
      <c r="DZ75" s="1332"/>
      <c r="EA75" s="1332"/>
      <c r="EB75" s="1332"/>
      <c r="EC75" s="1332"/>
      <c r="ED75" s="1332"/>
      <c r="EE75" s="1332"/>
      <c r="EF75" s="1332"/>
      <c r="EG75" s="1332"/>
      <c r="EH75" s="1332"/>
      <c r="EI75" s="1332"/>
      <c r="EJ75" s="1332"/>
      <c r="EK75" s="1332"/>
      <c r="EL75" s="1332"/>
      <c r="EM75" s="1332"/>
      <c r="EN75" s="1332"/>
      <c r="EO75" s="1332"/>
      <c r="EP75" s="1332"/>
      <c r="EQ75" s="1332"/>
      <c r="ER75" s="1332"/>
      <c r="ES75" s="1332"/>
      <c r="ET75" s="1332"/>
      <c r="EU75" s="1332"/>
      <c r="EV75" s="1332"/>
      <c r="EW75" s="1332"/>
      <c r="EX75" s="1332"/>
      <c r="EY75" s="1332"/>
      <c r="EZ75" s="1332"/>
      <c r="FA75" s="1332"/>
      <c r="FB75" s="1332"/>
      <c r="FC75" s="1332"/>
      <c r="FD75" s="1332"/>
      <c r="FE75" s="1332"/>
      <c r="FF75" s="1332"/>
      <c r="FG75" s="1332"/>
      <c r="FH75" s="1332"/>
      <c r="FI75" s="1332"/>
      <c r="FJ75" s="1332"/>
      <c r="FK75" s="1332"/>
      <c r="FL75" s="1332"/>
      <c r="FM75" s="1332"/>
      <c r="FN75" s="1332"/>
      <c r="FO75" s="1332"/>
      <c r="FP75" s="1332"/>
      <c r="FQ75" s="1332"/>
      <c r="FR75" s="1332"/>
      <c r="FS75" s="1332"/>
      <c r="FT75" s="1332"/>
      <c r="FU75" s="1332"/>
      <c r="FV75" s="1332"/>
      <c r="FW75" s="1332"/>
      <c r="FX75" s="1332"/>
      <c r="FY75" s="1332"/>
      <c r="FZ75" s="1332"/>
      <c r="GA75" s="1332"/>
      <c r="GB75" s="1332"/>
      <c r="GC75" s="1332"/>
      <c r="GD75" s="1332"/>
      <c r="GE75" s="1332"/>
      <c r="GF75" s="1332"/>
      <c r="GG75" s="1332"/>
      <c r="GH75" s="1332"/>
      <c r="GI75" s="1332"/>
      <c r="GJ75" s="1332"/>
      <c r="GK75" s="1332"/>
      <c r="GL75" s="1332"/>
      <c r="GM75" s="1332"/>
      <c r="GN75" s="1332"/>
      <c r="GO75" s="1332"/>
      <c r="GP75" s="1332"/>
      <c r="GQ75" s="1332"/>
      <c r="GR75" s="1332"/>
      <c r="GS75" s="1332"/>
      <c r="GT75" s="1332"/>
      <c r="GU75" s="1332"/>
      <c r="GV75" s="1332"/>
      <c r="GW75" s="1332"/>
      <c r="GX75" s="1332"/>
      <c r="GY75" s="1332"/>
      <c r="GZ75" s="1332"/>
      <c r="HA75" s="1332"/>
      <c r="HB75" s="1332"/>
      <c r="HC75" s="1332"/>
      <c r="HD75" s="1332"/>
      <c r="HE75" s="1332"/>
      <c r="HF75" s="1332"/>
      <c r="HG75" s="1332"/>
      <c r="HH75" s="1332"/>
      <c r="HI75" s="1332"/>
      <c r="HJ75" s="1332"/>
      <c r="HK75" s="1332"/>
      <c r="HL75" s="1332"/>
      <c r="HM75" s="1332"/>
      <c r="HN75" s="1332"/>
      <c r="HO75" s="1332"/>
      <c r="HP75" s="1332"/>
      <c r="HQ75" s="1332"/>
      <c r="HR75" s="1332"/>
      <c r="HS75" s="1332"/>
      <c r="HT75" s="1332"/>
      <c r="HU75" s="1332"/>
      <c r="HV75" s="1332"/>
      <c r="HW75" s="1332"/>
      <c r="HX75" s="1332"/>
      <c r="HY75" s="1332"/>
      <c r="HZ75" s="1332"/>
      <c r="IA75" s="1332"/>
      <c r="IB75" s="1332"/>
      <c r="IC75" s="1332"/>
      <c r="ID75" s="1332"/>
      <c r="IE75" s="1332"/>
      <c r="IF75" s="1332"/>
      <c r="IG75" s="1332"/>
      <c r="IH75" s="1332"/>
      <c r="II75" s="1332"/>
      <c r="IJ75" s="1332"/>
      <c r="IK75" s="1332"/>
      <c r="IL75" s="1332"/>
      <c r="IM75" s="1332"/>
      <c r="IN75" s="1332"/>
      <c r="IO75" s="1332"/>
      <c r="IP75" s="1332"/>
      <c r="IQ75" s="1332"/>
      <c r="IR75" s="1332"/>
      <c r="IS75" s="1332"/>
      <c r="IT75" s="1332"/>
      <c r="IU75" s="1332"/>
      <c r="IV75" s="1332"/>
      <c r="IW75" s="1332"/>
      <c r="IX75" s="1332"/>
      <c r="IY75" s="1332"/>
      <c r="IZ75" s="1332"/>
      <c r="JA75" s="1332"/>
      <c r="JB75" s="1332"/>
      <c r="JC75" s="1332"/>
      <c r="JD75" s="1332"/>
      <c r="JE75" s="1332"/>
      <c r="JF75" s="1332"/>
      <c r="JG75" s="1332"/>
      <c r="JH75" s="1332"/>
      <c r="JI75" s="1332"/>
      <c r="JJ75" s="1332"/>
      <c r="JK75" s="1332"/>
      <c r="JL75" s="1332"/>
      <c r="JM75" s="1332"/>
      <c r="JN75" s="1332"/>
      <c r="JO75" s="1332"/>
      <c r="JP75" s="1332"/>
      <c r="JQ75" s="1332"/>
      <c r="JR75" s="1332"/>
      <c r="JS75" s="1332"/>
      <c r="JT75" s="1332"/>
      <c r="JU75" s="1332"/>
      <c r="JV75" s="1332"/>
      <c r="JW75" s="1332"/>
      <c r="JX75" s="1332"/>
      <c r="JY75" s="1332"/>
      <c r="JZ75" s="1332"/>
      <c r="KA75" s="1332"/>
      <c r="KB75" s="1332"/>
      <c r="KC75" s="1332"/>
      <c r="KD75" s="1332"/>
      <c r="KE75" s="1332"/>
      <c r="KF75" s="1332"/>
      <c r="KG75" s="1332"/>
      <c r="KH75" s="1332"/>
      <c r="KI75" s="1332"/>
      <c r="KJ75" s="1332"/>
      <c r="KK75" s="1332"/>
      <c r="KL75" s="1332"/>
      <c r="KM75" s="1332"/>
      <c r="KN75" s="1332"/>
      <c r="KO75" s="1332"/>
      <c r="KP75" s="1332"/>
      <c r="KQ75" s="1332"/>
      <c r="KR75" s="1332"/>
      <c r="KS75" s="1332"/>
      <c r="KT75" s="1332"/>
      <c r="KU75" s="1332"/>
      <c r="KV75" s="1332"/>
      <c r="KW75" s="1332"/>
      <c r="KX75" s="1332"/>
      <c r="KY75" s="1332"/>
      <c r="KZ75" s="1332"/>
      <c r="LA75" s="1332"/>
      <c r="LB75" s="1332"/>
      <c r="LC75" s="1332"/>
      <c r="LD75" s="1332"/>
      <c r="LE75" s="1332"/>
      <c r="LF75" s="1332"/>
      <c r="LG75" s="1332"/>
      <c r="LH75" s="1332"/>
      <c r="LI75" s="1332"/>
      <c r="LJ75" s="1332"/>
      <c r="LK75" s="1332"/>
      <c r="LL75" s="1332"/>
      <c r="LM75" s="1332"/>
      <c r="LN75" s="1332"/>
      <c r="LO75" s="1332"/>
      <c r="LP75" s="1332"/>
      <c r="LQ75" s="1332"/>
      <c r="LR75" s="1332"/>
      <c r="LS75" s="1332"/>
      <c r="LT75" s="1332"/>
      <c r="LU75" s="1332"/>
      <c r="LV75" s="1332"/>
      <c r="LW75" s="1332"/>
      <c r="LX75" s="1332"/>
      <c r="LY75" s="1332"/>
      <c r="LZ75" s="1332"/>
      <c r="MA75" s="1332"/>
      <c r="MB75" s="1332"/>
      <c r="MC75" s="1332"/>
      <c r="MD75" s="1332"/>
      <c r="ME75" s="1332"/>
      <c r="MF75" s="1332"/>
      <c r="MG75" s="1332"/>
      <c r="MH75" s="1332"/>
      <c r="MI75" s="1332"/>
      <c r="MJ75" s="1332"/>
      <c r="MK75" s="1332"/>
      <c r="ML75" s="1332"/>
      <c r="MM75" s="1332"/>
      <c r="MN75" s="1332"/>
      <c r="MO75" s="1332"/>
      <c r="MP75" s="1332"/>
      <c r="MQ75" s="1332"/>
      <c r="MR75" s="1332"/>
      <c r="MS75" s="1332"/>
      <c r="MT75" s="1332"/>
      <c r="MU75" s="1332"/>
      <c r="MV75" s="1332"/>
      <c r="MW75" s="1332"/>
      <c r="MX75" s="1332"/>
      <c r="MY75" s="1332"/>
      <c r="MZ75" s="1332"/>
      <c r="NA75" s="1332"/>
      <c r="NB75" s="1332"/>
      <c r="NC75" s="1332"/>
      <c r="ND75" s="1332"/>
      <c r="NE75" s="1332"/>
      <c r="NF75" s="1332"/>
      <c r="NG75" s="1332"/>
      <c r="NH75" s="1332"/>
      <c r="NI75" s="1332"/>
      <c r="NJ75" s="1332"/>
      <c r="NK75" s="1332"/>
      <c r="NL75" s="1332"/>
      <c r="NM75" s="1332"/>
      <c r="NN75" s="1332"/>
      <c r="NO75" s="1332"/>
      <c r="NP75" s="1332"/>
      <c r="NQ75" s="1332"/>
      <c r="NR75" s="1332"/>
      <c r="NS75" s="1332"/>
      <c r="NT75" s="1332"/>
      <c r="NU75" s="1332"/>
      <c r="NV75" s="1332"/>
      <c r="NW75" s="1332"/>
      <c r="NX75" s="1332"/>
      <c r="NY75" s="1332"/>
      <c r="NZ75" s="1332"/>
      <c r="OA75" s="1332"/>
      <c r="OB75" s="1332"/>
      <c r="OC75" s="1332"/>
      <c r="OD75" s="1332"/>
      <c r="OE75" s="1332"/>
      <c r="OF75" s="1332"/>
      <c r="OG75" s="1332"/>
      <c r="OH75" s="1332"/>
      <c r="OI75" s="1332"/>
      <c r="OJ75" s="1332"/>
      <c r="OK75" s="1332"/>
      <c r="OL75" s="1332"/>
      <c r="OM75" s="1332"/>
      <c r="ON75" s="1332"/>
      <c r="OO75" s="1332"/>
      <c r="OP75" s="1332"/>
      <c r="OQ75" s="1332"/>
      <c r="OR75" s="1332"/>
      <c r="OS75" s="1332"/>
      <c r="OT75" s="1332"/>
      <c r="OU75" s="1332"/>
      <c r="OV75" s="1332"/>
      <c r="OW75" s="1332"/>
      <c r="OX75" s="1332"/>
      <c r="OY75" s="1332"/>
      <c r="OZ75" s="1332"/>
      <c r="PA75" s="1332"/>
      <c r="PB75" s="1332"/>
      <c r="PC75" s="1332"/>
      <c r="PD75" s="1332"/>
      <c r="PE75" s="1332"/>
      <c r="PF75" s="1332"/>
      <c r="PG75" s="1332"/>
      <c r="PH75" s="1332"/>
      <c r="PI75" s="1332"/>
      <c r="PJ75" s="1332"/>
      <c r="PK75" s="1332"/>
      <c r="PL75" s="1332"/>
      <c r="PM75" s="1332"/>
      <c r="PN75" s="1332"/>
      <c r="PO75" s="1332"/>
      <c r="PP75" s="1332"/>
      <c r="PQ75" s="1332"/>
      <c r="PR75" s="1332"/>
      <c r="PS75" s="1332"/>
      <c r="PT75" s="1332"/>
      <c r="PU75" s="1332"/>
      <c r="PV75" s="1332"/>
      <c r="PW75" s="1332"/>
      <c r="PX75" s="1332"/>
      <c r="PY75" s="1332"/>
      <c r="PZ75" s="1332"/>
      <c r="QA75" s="1332"/>
      <c r="QB75" s="1332"/>
      <c r="QC75" s="1332"/>
      <c r="QD75" s="1332"/>
      <c r="QE75" s="1332"/>
      <c r="QF75" s="1332"/>
      <c r="QG75" s="1332"/>
      <c r="QH75" s="1332"/>
      <c r="QI75" s="1332"/>
      <c r="QJ75" s="1332"/>
      <c r="QK75" s="1332"/>
      <c r="QL75" s="1332"/>
      <c r="QM75" s="1332"/>
      <c r="QN75" s="1332"/>
      <c r="QO75" s="1332"/>
      <c r="QP75" s="1332"/>
      <c r="QQ75" s="1332"/>
      <c r="QR75" s="1332"/>
      <c r="QS75" s="1332"/>
      <c r="QT75" s="1332"/>
      <c r="QU75" s="1332"/>
      <c r="QV75" s="1332"/>
      <c r="QW75" s="1332"/>
      <c r="QX75" s="1332"/>
      <c r="QY75" s="1332"/>
      <c r="QZ75" s="1332"/>
      <c r="RA75" s="1332"/>
      <c r="RB75" s="1332"/>
      <c r="RC75" s="1332"/>
      <c r="RD75" s="1332"/>
      <c r="RE75" s="1332"/>
      <c r="RF75" s="1332"/>
      <c r="RG75" s="1332"/>
      <c r="RH75" s="1332"/>
      <c r="RI75" s="1332"/>
      <c r="RJ75" s="1332"/>
      <c r="RK75" s="1332"/>
      <c r="RL75" s="1332"/>
      <c r="RM75" s="1332"/>
      <c r="RN75" s="1332"/>
      <c r="RO75" s="1332"/>
      <c r="RP75" s="1332"/>
      <c r="RQ75" s="1332"/>
      <c r="RR75" s="1332"/>
      <c r="RS75" s="1332"/>
      <c r="RT75" s="1332"/>
      <c r="RU75" s="1332"/>
      <c r="RV75" s="1332"/>
      <c r="RW75" s="1332"/>
      <c r="RX75" s="1332"/>
      <c r="RY75" s="1332"/>
      <c r="RZ75" s="1332"/>
      <c r="SA75" s="1332"/>
      <c r="SB75" s="1332"/>
      <c r="SC75" s="1332"/>
      <c r="SD75" s="1332"/>
      <c r="SE75" s="1332"/>
      <c r="SF75" s="1332"/>
      <c r="SG75" s="1332"/>
      <c r="SH75" s="1332"/>
      <c r="SI75" s="1332"/>
      <c r="SJ75" s="1332"/>
      <c r="SK75" s="1332"/>
      <c r="SL75" s="1332"/>
      <c r="SM75" s="1332"/>
      <c r="SN75" s="1332"/>
      <c r="SO75" s="1332"/>
      <c r="SP75" s="1332"/>
      <c r="SQ75" s="1332"/>
      <c r="SR75" s="1332"/>
      <c r="SS75" s="1332"/>
      <c r="ST75" s="1332"/>
      <c r="SU75" s="1332"/>
      <c r="SV75" s="1332"/>
      <c r="SW75" s="1332"/>
      <c r="SX75" s="1332"/>
      <c r="SY75" s="1332"/>
      <c r="SZ75" s="1332"/>
      <c r="TA75" s="1332"/>
      <c r="TB75" s="1332"/>
      <c r="TC75" s="1332"/>
      <c r="TD75" s="1332"/>
      <c r="TE75" s="1332"/>
      <c r="TF75" s="1332"/>
      <c r="TG75" s="1332"/>
      <c r="TH75" s="1332"/>
      <c r="TI75" s="1332"/>
      <c r="TJ75" s="1332"/>
      <c r="TK75" s="1332"/>
      <c r="TL75" s="1332"/>
      <c r="TM75" s="1332"/>
      <c r="TN75" s="1332"/>
      <c r="TO75" s="1332"/>
      <c r="TP75" s="1332"/>
      <c r="TQ75" s="1332"/>
      <c r="TR75" s="1332"/>
      <c r="TS75" s="1332"/>
      <c r="TT75" s="1332"/>
      <c r="TU75" s="1332"/>
      <c r="TV75" s="1332"/>
      <c r="TW75" s="1332"/>
      <c r="TX75" s="1332"/>
      <c r="TY75" s="1332"/>
      <c r="TZ75" s="1332"/>
      <c r="UA75" s="1332"/>
      <c r="UB75" s="1332"/>
      <c r="UC75" s="1332"/>
      <c r="UD75" s="1332"/>
      <c r="UE75" s="1332"/>
      <c r="UF75" s="1332"/>
      <c r="UG75" s="1332"/>
      <c r="UH75" s="1332"/>
      <c r="UI75" s="1332"/>
      <c r="UJ75" s="1332"/>
      <c r="UK75" s="1332"/>
      <c r="UL75" s="1332"/>
      <c r="UM75" s="1332"/>
      <c r="UN75" s="1332"/>
      <c r="UO75" s="1332"/>
      <c r="UP75" s="1332"/>
      <c r="UQ75" s="1332"/>
      <c r="UR75" s="1332"/>
      <c r="US75" s="1332"/>
      <c r="UT75" s="1332"/>
      <c r="UU75" s="1332"/>
      <c r="UV75" s="1332"/>
      <c r="UW75" s="1332"/>
      <c r="UX75" s="1332"/>
      <c r="UY75" s="1332"/>
      <c r="UZ75" s="1332"/>
      <c r="VA75" s="1332"/>
      <c r="VB75" s="1332"/>
      <c r="VC75" s="1332"/>
      <c r="VD75" s="1332"/>
      <c r="VE75" s="1332"/>
      <c r="VF75" s="1332"/>
      <c r="VG75" s="1332"/>
      <c r="VH75" s="1332"/>
      <c r="VI75" s="1332"/>
      <c r="VJ75" s="1332"/>
      <c r="VK75" s="1332"/>
      <c r="VL75" s="1332"/>
      <c r="VM75" s="1332"/>
      <c r="VN75" s="1332"/>
      <c r="VO75" s="1332"/>
      <c r="VP75" s="1332"/>
      <c r="VQ75" s="1332"/>
      <c r="VR75" s="1332"/>
      <c r="VS75" s="1332"/>
      <c r="VT75" s="1332"/>
      <c r="VU75" s="1332"/>
      <c r="VV75" s="1332"/>
      <c r="VW75" s="1332"/>
      <c r="VX75" s="1332"/>
      <c r="VY75" s="1332"/>
      <c r="VZ75" s="1332"/>
      <c r="WA75" s="1332"/>
      <c r="WB75" s="1332"/>
      <c r="WC75" s="1332"/>
      <c r="WD75" s="1332"/>
      <c r="WE75" s="1332"/>
      <c r="WF75" s="1332"/>
      <c r="WG75" s="1332"/>
      <c r="WH75" s="1332"/>
      <c r="WI75" s="1332"/>
      <c r="WJ75" s="1332"/>
      <c r="WK75" s="1332"/>
      <c r="WL75" s="1332"/>
      <c r="WM75" s="1332"/>
      <c r="WN75" s="1332"/>
      <c r="WO75" s="1332"/>
      <c r="WP75" s="1332"/>
      <c r="WQ75" s="1332"/>
      <c r="WR75" s="1332"/>
      <c r="WS75" s="1332"/>
      <c r="WT75" s="1332"/>
      <c r="WU75" s="1332"/>
      <c r="WV75" s="1332"/>
      <c r="WW75" s="1332"/>
      <c r="WX75" s="1332"/>
      <c r="WY75" s="1332"/>
      <c r="WZ75" s="1332"/>
      <c r="XA75" s="1332"/>
      <c r="XB75" s="1332"/>
      <c r="XC75" s="1332"/>
      <c r="XD75" s="1332"/>
      <c r="XE75" s="1332"/>
      <c r="XF75" s="1332"/>
      <c r="XG75" s="1332"/>
      <c r="XH75" s="1332"/>
      <c r="XI75" s="1332"/>
      <c r="XJ75" s="1332"/>
      <c r="XK75" s="1332"/>
      <c r="XL75" s="1332"/>
      <c r="XM75" s="1332"/>
      <c r="XN75" s="1332"/>
      <c r="XO75" s="1332"/>
      <c r="XP75" s="1332"/>
      <c r="XQ75" s="1332"/>
      <c r="XR75" s="1332"/>
      <c r="XS75" s="1332"/>
      <c r="XT75" s="1332"/>
      <c r="XU75" s="1332"/>
      <c r="XV75" s="1332"/>
      <c r="XW75" s="1332"/>
      <c r="XX75" s="1332"/>
      <c r="XY75" s="1332"/>
      <c r="XZ75" s="1332"/>
      <c r="YA75" s="1332"/>
      <c r="YB75" s="1332"/>
      <c r="YC75" s="1332"/>
      <c r="YD75" s="1332"/>
      <c r="YE75" s="1332"/>
      <c r="YF75" s="1332"/>
      <c r="YG75" s="1332"/>
      <c r="YH75" s="1332"/>
      <c r="YI75" s="1332"/>
      <c r="YJ75" s="1332"/>
      <c r="YK75" s="1332"/>
      <c r="YL75" s="1332"/>
      <c r="YM75" s="1332"/>
      <c r="YN75" s="1332"/>
      <c r="YO75" s="1332"/>
      <c r="YP75" s="1332"/>
      <c r="YQ75" s="1332"/>
      <c r="YR75" s="1332"/>
      <c r="YS75" s="1332"/>
      <c r="YT75" s="1332"/>
      <c r="YU75" s="1332"/>
      <c r="YV75" s="1332"/>
      <c r="YW75" s="1332"/>
      <c r="YX75" s="1332"/>
      <c r="YY75" s="1332"/>
      <c r="YZ75" s="1332"/>
      <c r="ZA75" s="1332"/>
      <c r="ZB75" s="1332"/>
      <c r="ZC75" s="1332"/>
      <c r="ZD75" s="1332"/>
      <c r="ZE75" s="1332"/>
      <c r="ZF75" s="1332"/>
      <c r="ZG75" s="1332"/>
      <c r="ZH75" s="1332"/>
      <c r="ZI75" s="1332"/>
      <c r="ZJ75" s="1332"/>
      <c r="ZK75" s="1332"/>
      <c r="ZL75" s="1332"/>
      <c r="ZM75" s="1332"/>
      <c r="ZN75" s="1332"/>
      <c r="ZO75" s="1332"/>
      <c r="ZP75" s="1332"/>
      <c r="ZQ75" s="1332"/>
      <c r="ZR75" s="1332"/>
      <c r="ZS75" s="1332"/>
      <c r="ZT75" s="1332"/>
      <c r="ZU75" s="1332"/>
      <c r="ZV75" s="1332"/>
      <c r="ZW75" s="1332"/>
      <c r="ZX75" s="1332"/>
      <c r="ZY75" s="645"/>
    </row>
    <row r="76" spans="1:701" s="643" customFormat="1">
      <c r="A76" s="645"/>
      <c r="B76" s="635" t="s">
        <v>56</v>
      </c>
      <c r="C76" s="1186" t="s">
        <v>502</v>
      </c>
      <c r="D76" s="1187">
        <v>18</v>
      </c>
      <c r="E76" s="604">
        <f t="shared" si="18"/>
        <v>1.0969007957126166E-2</v>
      </c>
      <c r="F76" s="1181" t="s">
        <v>35</v>
      </c>
      <c r="G76" s="1188">
        <v>12</v>
      </c>
      <c r="H76" s="1193">
        <v>61</v>
      </c>
      <c r="I76" s="1189">
        <v>60</v>
      </c>
      <c r="J76" s="1189">
        <v>60</v>
      </c>
      <c r="K76" s="1176">
        <f t="shared" si="1"/>
        <v>0</v>
      </c>
      <c r="L76" s="640">
        <f t="shared" si="6"/>
        <v>732</v>
      </c>
      <c r="M76" s="639">
        <v>248.54399999999998</v>
      </c>
      <c r="N76" s="639">
        <f t="shared" si="7"/>
        <v>720</v>
      </c>
      <c r="O76" s="639">
        <f t="shared" si="8"/>
        <v>0</v>
      </c>
      <c r="P76" s="639">
        <f t="shared" si="9"/>
        <v>720</v>
      </c>
      <c r="Q76" s="639"/>
      <c r="R76" s="639">
        <f t="shared" si="2"/>
        <v>968.54399999999998</v>
      </c>
      <c r="S76" s="1191"/>
      <c r="T76" s="639">
        <f t="shared" si="22"/>
        <v>895.97039777983355</v>
      </c>
      <c r="U76" s="639">
        <f t="shared" si="19"/>
        <v>0</v>
      </c>
      <c r="V76" s="641">
        <f>IF(L76=0,0,(HLOOKUP(F76,'2012-2013 CE W T&amp;D &amp; ConsCredit'!$C$6:$P$36,D76+1,FALSE)))</f>
        <v>1.1727709049086033</v>
      </c>
      <c r="W76" s="641">
        <f t="shared" si="16"/>
        <v>858.46830239309759</v>
      </c>
      <c r="X76" s="642">
        <f t="shared" si="11"/>
        <v>0.95814359996751663</v>
      </c>
      <c r="Z76" s="1371">
        <f t="shared" si="20"/>
        <v>968.54399999999998</v>
      </c>
      <c r="AA76" s="1371">
        <f t="shared" si="21"/>
        <v>895.97039777983355</v>
      </c>
      <c r="AB76" s="1371">
        <f>IF(L76=0,0,(HLOOKUP(F76,'2012-2013 CE W T&amp;D No ConsCredi'!$C$6:$P$36,D76+1,FALSE)))</f>
        <v>1.0661553680987303</v>
      </c>
      <c r="AC76" s="1371">
        <f t="shared" si="17"/>
        <v>780.42572944827066</v>
      </c>
      <c r="AD76" s="642">
        <f t="shared" si="12"/>
        <v>0.87103963633410619</v>
      </c>
      <c r="AE76" s="1332"/>
      <c r="AF76" s="1332"/>
      <c r="AG76" s="1332"/>
      <c r="AH76" s="1332"/>
      <c r="AI76" s="1332"/>
      <c r="AJ76" s="1332"/>
      <c r="AK76" s="1332"/>
      <c r="AL76" s="1332"/>
      <c r="AM76" s="1332"/>
      <c r="AN76" s="1332"/>
      <c r="AO76" s="1332"/>
      <c r="AP76" s="1332"/>
      <c r="AQ76" s="1332"/>
      <c r="AR76" s="1332"/>
      <c r="AS76" s="1332"/>
      <c r="AT76" s="1332"/>
      <c r="AU76" s="1332"/>
      <c r="AV76" s="1332"/>
      <c r="AW76" s="1332"/>
      <c r="AX76" s="1332"/>
      <c r="AY76" s="1332"/>
      <c r="AZ76" s="1332"/>
      <c r="BA76" s="1332"/>
      <c r="BB76" s="1332"/>
      <c r="BC76" s="1332"/>
      <c r="BD76" s="1332"/>
      <c r="BE76" s="1332"/>
      <c r="BF76" s="1332"/>
      <c r="BG76" s="1332"/>
      <c r="BH76" s="1332"/>
      <c r="BI76" s="1332"/>
      <c r="BJ76" s="1332"/>
      <c r="BK76" s="1332"/>
      <c r="BL76" s="1332"/>
      <c r="BM76" s="1332"/>
      <c r="BN76" s="1332"/>
      <c r="BO76" s="1332"/>
      <c r="BP76" s="1332"/>
      <c r="BQ76" s="1332"/>
      <c r="BR76" s="1332"/>
      <c r="BS76" s="1332"/>
      <c r="BT76" s="1332"/>
      <c r="BU76" s="1332"/>
      <c r="BV76" s="1332"/>
      <c r="BW76" s="1332"/>
      <c r="BX76" s="1332"/>
      <c r="BY76" s="1332"/>
      <c r="BZ76" s="1332"/>
      <c r="CA76" s="1332"/>
      <c r="CB76" s="1332"/>
      <c r="CC76" s="1332"/>
      <c r="CD76" s="1332"/>
      <c r="CE76" s="1332"/>
      <c r="CF76" s="1332"/>
      <c r="CG76" s="1332"/>
      <c r="CH76" s="1332"/>
      <c r="CI76" s="1332"/>
      <c r="CJ76" s="1332"/>
      <c r="CK76" s="1332"/>
      <c r="CL76" s="1332"/>
      <c r="CM76" s="1332"/>
      <c r="CN76" s="1332"/>
      <c r="CO76" s="1332"/>
      <c r="CP76" s="1332"/>
      <c r="CQ76" s="1332"/>
      <c r="CR76" s="1332"/>
      <c r="CS76" s="1332"/>
      <c r="CT76" s="1332"/>
      <c r="CU76" s="1332"/>
      <c r="CV76" s="1332"/>
      <c r="CW76" s="1332"/>
      <c r="CX76" s="1332"/>
      <c r="CY76" s="1332"/>
      <c r="CZ76" s="1332"/>
      <c r="DA76" s="1332"/>
      <c r="DB76" s="1332"/>
      <c r="DC76" s="1332"/>
      <c r="DD76" s="1332"/>
      <c r="DE76" s="1332"/>
      <c r="DF76" s="1332"/>
      <c r="DG76" s="1332"/>
      <c r="DH76" s="1332"/>
      <c r="DI76" s="1332"/>
      <c r="DJ76" s="1332"/>
      <c r="DK76" s="1332"/>
      <c r="DL76" s="1332"/>
      <c r="DM76" s="1332"/>
      <c r="DN76" s="1332"/>
      <c r="DO76" s="1332"/>
      <c r="DP76" s="1332"/>
      <c r="DQ76" s="1332"/>
      <c r="DR76" s="1332"/>
      <c r="DS76" s="1332"/>
      <c r="DT76" s="1332"/>
      <c r="DU76" s="1332"/>
      <c r="DV76" s="1332"/>
      <c r="DW76" s="1332"/>
      <c r="DX76" s="1332"/>
      <c r="DY76" s="1332"/>
      <c r="DZ76" s="1332"/>
      <c r="EA76" s="1332"/>
      <c r="EB76" s="1332"/>
      <c r="EC76" s="1332"/>
      <c r="ED76" s="1332"/>
      <c r="EE76" s="1332"/>
      <c r="EF76" s="1332"/>
      <c r="EG76" s="1332"/>
      <c r="EH76" s="1332"/>
      <c r="EI76" s="1332"/>
      <c r="EJ76" s="1332"/>
      <c r="EK76" s="1332"/>
      <c r="EL76" s="1332"/>
      <c r="EM76" s="1332"/>
      <c r="EN76" s="1332"/>
      <c r="EO76" s="1332"/>
      <c r="EP76" s="1332"/>
      <c r="EQ76" s="1332"/>
      <c r="ER76" s="1332"/>
      <c r="ES76" s="1332"/>
      <c r="ET76" s="1332"/>
      <c r="EU76" s="1332"/>
      <c r="EV76" s="1332"/>
      <c r="EW76" s="1332"/>
      <c r="EX76" s="1332"/>
      <c r="EY76" s="1332"/>
      <c r="EZ76" s="1332"/>
      <c r="FA76" s="1332"/>
      <c r="FB76" s="1332"/>
      <c r="FC76" s="1332"/>
      <c r="FD76" s="1332"/>
      <c r="FE76" s="1332"/>
      <c r="FF76" s="1332"/>
      <c r="FG76" s="1332"/>
      <c r="FH76" s="1332"/>
      <c r="FI76" s="1332"/>
      <c r="FJ76" s="1332"/>
      <c r="FK76" s="1332"/>
      <c r="FL76" s="1332"/>
      <c r="FM76" s="1332"/>
      <c r="FN76" s="1332"/>
      <c r="FO76" s="1332"/>
      <c r="FP76" s="1332"/>
      <c r="FQ76" s="1332"/>
      <c r="FR76" s="1332"/>
      <c r="FS76" s="1332"/>
      <c r="FT76" s="1332"/>
      <c r="FU76" s="1332"/>
      <c r="FV76" s="1332"/>
      <c r="FW76" s="1332"/>
      <c r="FX76" s="1332"/>
      <c r="FY76" s="1332"/>
      <c r="FZ76" s="1332"/>
      <c r="GA76" s="1332"/>
      <c r="GB76" s="1332"/>
      <c r="GC76" s="1332"/>
      <c r="GD76" s="1332"/>
      <c r="GE76" s="1332"/>
      <c r="GF76" s="1332"/>
      <c r="GG76" s="1332"/>
      <c r="GH76" s="1332"/>
      <c r="GI76" s="1332"/>
      <c r="GJ76" s="1332"/>
      <c r="GK76" s="1332"/>
      <c r="GL76" s="1332"/>
      <c r="GM76" s="1332"/>
      <c r="GN76" s="1332"/>
      <c r="GO76" s="1332"/>
      <c r="GP76" s="1332"/>
      <c r="GQ76" s="1332"/>
      <c r="GR76" s="1332"/>
      <c r="GS76" s="1332"/>
      <c r="GT76" s="1332"/>
      <c r="GU76" s="1332"/>
      <c r="GV76" s="1332"/>
      <c r="GW76" s="1332"/>
      <c r="GX76" s="1332"/>
      <c r="GY76" s="1332"/>
      <c r="GZ76" s="1332"/>
      <c r="HA76" s="1332"/>
      <c r="HB76" s="1332"/>
      <c r="HC76" s="1332"/>
      <c r="HD76" s="1332"/>
      <c r="HE76" s="1332"/>
      <c r="HF76" s="1332"/>
      <c r="HG76" s="1332"/>
      <c r="HH76" s="1332"/>
      <c r="HI76" s="1332"/>
      <c r="HJ76" s="1332"/>
      <c r="HK76" s="1332"/>
      <c r="HL76" s="1332"/>
      <c r="HM76" s="1332"/>
      <c r="HN76" s="1332"/>
      <c r="HO76" s="1332"/>
      <c r="HP76" s="1332"/>
      <c r="HQ76" s="1332"/>
      <c r="HR76" s="1332"/>
      <c r="HS76" s="1332"/>
      <c r="HT76" s="1332"/>
      <c r="HU76" s="1332"/>
      <c r="HV76" s="1332"/>
      <c r="HW76" s="1332"/>
      <c r="HX76" s="1332"/>
      <c r="HY76" s="1332"/>
      <c r="HZ76" s="1332"/>
      <c r="IA76" s="1332"/>
      <c r="IB76" s="1332"/>
      <c r="IC76" s="1332"/>
      <c r="ID76" s="1332"/>
      <c r="IE76" s="1332"/>
      <c r="IF76" s="1332"/>
      <c r="IG76" s="1332"/>
      <c r="IH76" s="1332"/>
      <c r="II76" s="1332"/>
      <c r="IJ76" s="1332"/>
      <c r="IK76" s="1332"/>
      <c r="IL76" s="1332"/>
      <c r="IM76" s="1332"/>
      <c r="IN76" s="1332"/>
      <c r="IO76" s="1332"/>
      <c r="IP76" s="1332"/>
      <c r="IQ76" s="1332"/>
      <c r="IR76" s="1332"/>
      <c r="IS76" s="1332"/>
      <c r="IT76" s="1332"/>
      <c r="IU76" s="1332"/>
      <c r="IV76" s="1332"/>
      <c r="IW76" s="1332"/>
      <c r="IX76" s="1332"/>
      <c r="IY76" s="1332"/>
      <c r="IZ76" s="1332"/>
      <c r="JA76" s="1332"/>
      <c r="JB76" s="1332"/>
      <c r="JC76" s="1332"/>
      <c r="JD76" s="1332"/>
      <c r="JE76" s="1332"/>
      <c r="JF76" s="1332"/>
      <c r="JG76" s="1332"/>
      <c r="JH76" s="1332"/>
      <c r="JI76" s="1332"/>
      <c r="JJ76" s="1332"/>
      <c r="JK76" s="1332"/>
      <c r="JL76" s="1332"/>
      <c r="JM76" s="1332"/>
      <c r="JN76" s="1332"/>
      <c r="JO76" s="1332"/>
      <c r="JP76" s="1332"/>
      <c r="JQ76" s="1332"/>
      <c r="JR76" s="1332"/>
      <c r="JS76" s="1332"/>
      <c r="JT76" s="1332"/>
      <c r="JU76" s="1332"/>
      <c r="JV76" s="1332"/>
      <c r="JW76" s="1332"/>
      <c r="JX76" s="1332"/>
      <c r="JY76" s="1332"/>
      <c r="JZ76" s="1332"/>
      <c r="KA76" s="1332"/>
      <c r="KB76" s="1332"/>
      <c r="KC76" s="1332"/>
      <c r="KD76" s="1332"/>
      <c r="KE76" s="1332"/>
      <c r="KF76" s="1332"/>
      <c r="KG76" s="1332"/>
      <c r="KH76" s="1332"/>
      <c r="KI76" s="1332"/>
      <c r="KJ76" s="1332"/>
      <c r="KK76" s="1332"/>
      <c r="KL76" s="1332"/>
      <c r="KM76" s="1332"/>
      <c r="KN76" s="1332"/>
      <c r="KO76" s="1332"/>
      <c r="KP76" s="1332"/>
      <c r="KQ76" s="1332"/>
      <c r="KR76" s="1332"/>
      <c r="KS76" s="1332"/>
      <c r="KT76" s="1332"/>
      <c r="KU76" s="1332"/>
      <c r="KV76" s="1332"/>
      <c r="KW76" s="1332"/>
      <c r="KX76" s="1332"/>
      <c r="KY76" s="1332"/>
      <c r="KZ76" s="1332"/>
      <c r="LA76" s="1332"/>
      <c r="LB76" s="1332"/>
      <c r="LC76" s="1332"/>
      <c r="LD76" s="1332"/>
      <c r="LE76" s="1332"/>
      <c r="LF76" s="1332"/>
      <c r="LG76" s="1332"/>
      <c r="LH76" s="1332"/>
      <c r="LI76" s="1332"/>
      <c r="LJ76" s="1332"/>
      <c r="LK76" s="1332"/>
      <c r="LL76" s="1332"/>
      <c r="LM76" s="1332"/>
      <c r="LN76" s="1332"/>
      <c r="LO76" s="1332"/>
      <c r="LP76" s="1332"/>
      <c r="LQ76" s="1332"/>
      <c r="LR76" s="1332"/>
      <c r="LS76" s="1332"/>
      <c r="LT76" s="1332"/>
      <c r="LU76" s="1332"/>
      <c r="LV76" s="1332"/>
      <c r="LW76" s="1332"/>
      <c r="LX76" s="1332"/>
      <c r="LY76" s="1332"/>
      <c r="LZ76" s="1332"/>
      <c r="MA76" s="1332"/>
      <c r="MB76" s="1332"/>
      <c r="MC76" s="1332"/>
      <c r="MD76" s="1332"/>
      <c r="ME76" s="1332"/>
      <c r="MF76" s="1332"/>
      <c r="MG76" s="1332"/>
      <c r="MH76" s="1332"/>
      <c r="MI76" s="1332"/>
      <c r="MJ76" s="1332"/>
      <c r="MK76" s="1332"/>
      <c r="ML76" s="1332"/>
      <c r="MM76" s="1332"/>
      <c r="MN76" s="1332"/>
      <c r="MO76" s="1332"/>
      <c r="MP76" s="1332"/>
      <c r="MQ76" s="1332"/>
      <c r="MR76" s="1332"/>
      <c r="MS76" s="1332"/>
      <c r="MT76" s="1332"/>
      <c r="MU76" s="1332"/>
      <c r="MV76" s="1332"/>
      <c r="MW76" s="1332"/>
      <c r="MX76" s="1332"/>
      <c r="MY76" s="1332"/>
      <c r="MZ76" s="1332"/>
      <c r="NA76" s="1332"/>
      <c r="NB76" s="1332"/>
      <c r="NC76" s="1332"/>
      <c r="ND76" s="1332"/>
      <c r="NE76" s="1332"/>
      <c r="NF76" s="1332"/>
      <c r="NG76" s="1332"/>
      <c r="NH76" s="1332"/>
      <c r="NI76" s="1332"/>
      <c r="NJ76" s="1332"/>
      <c r="NK76" s="1332"/>
      <c r="NL76" s="1332"/>
      <c r="NM76" s="1332"/>
      <c r="NN76" s="1332"/>
      <c r="NO76" s="1332"/>
      <c r="NP76" s="1332"/>
      <c r="NQ76" s="1332"/>
      <c r="NR76" s="1332"/>
      <c r="NS76" s="1332"/>
      <c r="NT76" s="1332"/>
      <c r="NU76" s="1332"/>
      <c r="NV76" s="1332"/>
      <c r="NW76" s="1332"/>
      <c r="NX76" s="1332"/>
      <c r="NY76" s="1332"/>
      <c r="NZ76" s="1332"/>
      <c r="OA76" s="1332"/>
      <c r="OB76" s="1332"/>
      <c r="OC76" s="1332"/>
      <c r="OD76" s="1332"/>
      <c r="OE76" s="1332"/>
      <c r="OF76" s="1332"/>
      <c r="OG76" s="1332"/>
      <c r="OH76" s="1332"/>
      <c r="OI76" s="1332"/>
      <c r="OJ76" s="1332"/>
      <c r="OK76" s="1332"/>
      <c r="OL76" s="1332"/>
      <c r="OM76" s="1332"/>
      <c r="ON76" s="1332"/>
      <c r="OO76" s="1332"/>
      <c r="OP76" s="1332"/>
      <c r="OQ76" s="1332"/>
      <c r="OR76" s="1332"/>
      <c r="OS76" s="1332"/>
      <c r="OT76" s="1332"/>
      <c r="OU76" s="1332"/>
      <c r="OV76" s="1332"/>
      <c r="OW76" s="1332"/>
      <c r="OX76" s="1332"/>
      <c r="OY76" s="1332"/>
      <c r="OZ76" s="1332"/>
      <c r="PA76" s="1332"/>
      <c r="PB76" s="1332"/>
      <c r="PC76" s="1332"/>
      <c r="PD76" s="1332"/>
      <c r="PE76" s="1332"/>
      <c r="PF76" s="1332"/>
      <c r="PG76" s="1332"/>
      <c r="PH76" s="1332"/>
      <c r="PI76" s="1332"/>
      <c r="PJ76" s="1332"/>
      <c r="PK76" s="1332"/>
      <c r="PL76" s="1332"/>
      <c r="PM76" s="1332"/>
      <c r="PN76" s="1332"/>
      <c r="PO76" s="1332"/>
      <c r="PP76" s="1332"/>
      <c r="PQ76" s="1332"/>
      <c r="PR76" s="1332"/>
      <c r="PS76" s="1332"/>
      <c r="PT76" s="1332"/>
      <c r="PU76" s="1332"/>
      <c r="PV76" s="1332"/>
      <c r="PW76" s="1332"/>
      <c r="PX76" s="1332"/>
      <c r="PY76" s="1332"/>
      <c r="PZ76" s="1332"/>
      <c r="QA76" s="1332"/>
      <c r="QB76" s="1332"/>
      <c r="QC76" s="1332"/>
      <c r="QD76" s="1332"/>
      <c r="QE76" s="1332"/>
      <c r="QF76" s="1332"/>
      <c r="QG76" s="1332"/>
      <c r="QH76" s="1332"/>
      <c r="QI76" s="1332"/>
      <c r="QJ76" s="1332"/>
      <c r="QK76" s="1332"/>
      <c r="QL76" s="1332"/>
      <c r="QM76" s="1332"/>
      <c r="QN76" s="1332"/>
      <c r="QO76" s="1332"/>
      <c r="QP76" s="1332"/>
      <c r="QQ76" s="1332"/>
      <c r="QR76" s="1332"/>
      <c r="QS76" s="1332"/>
      <c r="QT76" s="1332"/>
      <c r="QU76" s="1332"/>
      <c r="QV76" s="1332"/>
      <c r="QW76" s="1332"/>
      <c r="QX76" s="1332"/>
      <c r="QY76" s="1332"/>
      <c r="QZ76" s="1332"/>
      <c r="RA76" s="1332"/>
      <c r="RB76" s="1332"/>
      <c r="RC76" s="1332"/>
      <c r="RD76" s="1332"/>
      <c r="RE76" s="1332"/>
      <c r="RF76" s="1332"/>
      <c r="RG76" s="1332"/>
      <c r="RH76" s="1332"/>
      <c r="RI76" s="1332"/>
      <c r="RJ76" s="1332"/>
      <c r="RK76" s="1332"/>
      <c r="RL76" s="1332"/>
      <c r="RM76" s="1332"/>
      <c r="RN76" s="1332"/>
      <c r="RO76" s="1332"/>
      <c r="RP76" s="1332"/>
      <c r="RQ76" s="1332"/>
      <c r="RR76" s="1332"/>
      <c r="RS76" s="1332"/>
      <c r="RT76" s="1332"/>
      <c r="RU76" s="1332"/>
      <c r="RV76" s="1332"/>
      <c r="RW76" s="1332"/>
      <c r="RX76" s="1332"/>
      <c r="RY76" s="1332"/>
      <c r="RZ76" s="1332"/>
      <c r="SA76" s="1332"/>
      <c r="SB76" s="1332"/>
      <c r="SC76" s="1332"/>
      <c r="SD76" s="1332"/>
      <c r="SE76" s="1332"/>
      <c r="SF76" s="1332"/>
      <c r="SG76" s="1332"/>
      <c r="SH76" s="1332"/>
      <c r="SI76" s="1332"/>
      <c r="SJ76" s="1332"/>
      <c r="SK76" s="1332"/>
      <c r="SL76" s="1332"/>
      <c r="SM76" s="1332"/>
      <c r="SN76" s="1332"/>
      <c r="SO76" s="1332"/>
      <c r="SP76" s="1332"/>
      <c r="SQ76" s="1332"/>
      <c r="SR76" s="1332"/>
      <c r="SS76" s="1332"/>
      <c r="ST76" s="1332"/>
      <c r="SU76" s="1332"/>
      <c r="SV76" s="1332"/>
      <c r="SW76" s="1332"/>
      <c r="SX76" s="1332"/>
      <c r="SY76" s="1332"/>
      <c r="SZ76" s="1332"/>
      <c r="TA76" s="1332"/>
      <c r="TB76" s="1332"/>
      <c r="TC76" s="1332"/>
      <c r="TD76" s="1332"/>
      <c r="TE76" s="1332"/>
      <c r="TF76" s="1332"/>
      <c r="TG76" s="1332"/>
      <c r="TH76" s="1332"/>
      <c r="TI76" s="1332"/>
      <c r="TJ76" s="1332"/>
      <c r="TK76" s="1332"/>
      <c r="TL76" s="1332"/>
      <c r="TM76" s="1332"/>
      <c r="TN76" s="1332"/>
      <c r="TO76" s="1332"/>
      <c r="TP76" s="1332"/>
      <c r="TQ76" s="1332"/>
      <c r="TR76" s="1332"/>
      <c r="TS76" s="1332"/>
      <c r="TT76" s="1332"/>
      <c r="TU76" s="1332"/>
      <c r="TV76" s="1332"/>
      <c r="TW76" s="1332"/>
      <c r="TX76" s="1332"/>
      <c r="TY76" s="1332"/>
      <c r="TZ76" s="1332"/>
      <c r="UA76" s="1332"/>
      <c r="UB76" s="1332"/>
      <c r="UC76" s="1332"/>
      <c r="UD76" s="1332"/>
      <c r="UE76" s="1332"/>
      <c r="UF76" s="1332"/>
      <c r="UG76" s="1332"/>
      <c r="UH76" s="1332"/>
      <c r="UI76" s="1332"/>
      <c r="UJ76" s="1332"/>
      <c r="UK76" s="1332"/>
      <c r="UL76" s="1332"/>
      <c r="UM76" s="1332"/>
      <c r="UN76" s="1332"/>
      <c r="UO76" s="1332"/>
      <c r="UP76" s="1332"/>
      <c r="UQ76" s="1332"/>
      <c r="UR76" s="1332"/>
      <c r="US76" s="1332"/>
      <c r="UT76" s="1332"/>
      <c r="UU76" s="1332"/>
      <c r="UV76" s="1332"/>
      <c r="UW76" s="1332"/>
      <c r="UX76" s="1332"/>
      <c r="UY76" s="1332"/>
      <c r="UZ76" s="1332"/>
      <c r="VA76" s="1332"/>
      <c r="VB76" s="1332"/>
      <c r="VC76" s="1332"/>
      <c r="VD76" s="1332"/>
      <c r="VE76" s="1332"/>
      <c r="VF76" s="1332"/>
      <c r="VG76" s="1332"/>
      <c r="VH76" s="1332"/>
      <c r="VI76" s="1332"/>
      <c r="VJ76" s="1332"/>
      <c r="VK76" s="1332"/>
      <c r="VL76" s="1332"/>
      <c r="VM76" s="1332"/>
      <c r="VN76" s="1332"/>
      <c r="VO76" s="1332"/>
      <c r="VP76" s="1332"/>
      <c r="VQ76" s="1332"/>
      <c r="VR76" s="1332"/>
      <c r="VS76" s="1332"/>
      <c r="VT76" s="1332"/>
      <c r="VU76" s="1332"/>
      <c r="VV76" s="1332"/>
      <c r="VW76" s="1332"/>
      <c r="VX76" s="1332"/>
      <c r="VY76" s="1332"/>
      <c r="VZ76" s="1332"/>
      <c r="WA76" s="1332"/>
      <c r="WB76" s="1332"/>
      <c r="WC76" s="1332"/>
      <c r="WD76" s="1332"/>
      <c r="WE76" s="1332"/>
      <c r="WF76" s="1332"/>
      <c r="WG76" s="1332"/>
      <c r="WH76" s="1332"/>
      <c r="WI76" s="1332"/>
      <c r="WJ76" s="1332"/>
      <c r="WK76" s="1332"/>
      <c r="WL76" s="1332"/>
      <c r="WM76" s="1332"/>
      <c r="WN76" s="1332"/>
      <c r="WO76" s="1332"/>
      <c r="WP76" s="1332"/>
      <c r="WQ76" s="1332"/>
      <c r="WR76" s="1332"/>
      <c r="WS76" s="1332"/>
      <c r="WT76" s="1332"/>
      <c r="WU76" s="1332"/>
      <c r="WV76" s="1332"/>
      <c r="WW76" s="1332"/>
      <c r="WX76" s="1332"/>
      <c r="WY76" s="1332"/>
      <c r="WZ76" s="1332"/>
      <c r="XA76" s="1332"/>
      <c r="XB76" s="1332"/>
      <c r="XC76" s="1332"/>
      <c r="XD76" s="1332"/>
      <c r="XE76" s="1332"/>
      <c r="XF76" s="1332"/>
      <c r="XG76" s="1332"/>
      <c r="XH76" s="1332"/>
      <c r="XI76" s="1332"/>
      <c r="XJ76" s="1332"/>
      <c r="XK76" s="1332"/>
      <c r="XL76" s="1332"/>
      <c r="XM76" s="1332"/>
      <c r="XN76" s="1332"/>
      <c r="XO76" s="1332"/>
      <c r="XP76" s="1332"/>
      <c r="XQ76" s="1332"/>
      <c r="XR76" s="1332"/>
      <c r="XS76" s="1332"/>
      <c r="XT76" s="1332"/>
      <c r="XU76" s="1332"/>
      <c r="XV76" s="1332"/>
      <c r="XW76" s="1332"/>
      <c r="XX76" s="1332"/>
      <c r="XY76" s="1332"/>
      <c r="XZ76" s="1332"/>
      <c r="YA76" s="1332"/>
      <c r="YB76" s="1332"/>
      <c r="YC76" s="1332"/>
      <c r="YD76" s="1332"/>
      <c r="YE76" s="1332"/>
      <c r="YF76" s="1332"/>
      <c r="YG76" s="1332"/>
      <c r="YH76" s="1332"/>
      <c r="YI76" s="1332"/>
      <c r="YJ76" s="1332"/>
      <c r="YK76" s="1332"/>
      <c r="YL76" s="1332"/>
      <c r="YM76" s="1332"/>
      <c r="YN76" s="1332"/>
      <c r="YO76" s="1332"/>
      <c r="YP76" s="1332"/>
      <c r="YQ76" s="1332"/>
      <c r="YR76" s="1332"/>
      <c r="YS76" s="1332"/>
      <c r="YT76" s="1332"/>
      <c r="YU76" s="1332"/>
      <c r="YV76" s="1332"/>
      <c r="YW76" s="1332"/>
      <c r="YX76" s="1332"/>
      <c r="YY76" s="1332"/>
      <c r="YZ76" s="1332"/>
      <c r="ZA76" s="1332"/>
      <c r="ZB76" s="1332"/>
      <c r="ZC76" s="1332"/>
      <c r="ZD76" s="1332"/>
      <c r="ZE76" s="1332"/>
      <c r="ZF76" s="1332"/>
      <c r="ZG76" s="1332"/>
      <c r="ZH76" s="1332"/>
      <c r="ZI76" s="1332"/>
      <c r="ZJ76" s="1332"/>
      <c r="ZK76" s="1332"/>
      <c r="ZL76" s="1332"/>
      <c r="ZM76" s="1332"/>
      <c r="ZN76" s="1332"/>
      <c r="ZO76" s="1332"/>
      <c r="ZP76" s="1332"/>
      <c r="ZQ76" s="1332"/>
      <c r="ZR76" s="1332"/>
      <c r="ZS76" s="1332"/>
      <c r="ZT76" s="1332"/>
      <c r="ZU76" s="1332"/>
      <c r="ZV76" s="1332"/>
      <c r="ZW76" s="1332"/>
      <c r="ZX76" s="1332"/>
      <c r="ZY76" s="645"/>
    </row>
    <row r="77" spans="1:701" s="643" customFormat="1">
      <c r="A77" s="645"/>
      <c r="B77" s="635" t="s">
        <v>56</v>
      </c>
      <c r="C77" s="1186" t="s">
        <v>503</v>
      </c>
      <c r="D77" s="1187">
        <v>18</v>
      </c>
      <c r="E77" s="604">
        <f t="shared" si="18"/>
        <v>1.0969007957126166E-2</v>
      </c>
      <c r="F77" s="1181" t="s">
        <v>35</v>
      </c>
      <c r="G77" s="1188">
        <v>12</v>
      </c>
      <c r="H77" s="1193">
        <v>61</v>
      </c>
      <c r="I77" s="1189">
        <v>60</v>
      </c>
      <c r="J77" s="1189">
        <v>60</v>
      </c>
      <c r="K77" s="1176">
        <f t="shared" si="1"/>
        <v>0</v>
      </c>
      <c r="L77" s="640">
        <f t="shared" si="6"/>
        <v>732</v>
      </c>
      <c r="M77" s="639">
        <v>248.54399999999998</v>
      </c>
      <c r="N77" s="639">
        <f t="shared" si="7"/>
        <v>720</v>
      </c>
      <c r="O77" s="639">
        <f t="shared" si="8"/>
        <v>0</v>
      </c>
      <c r="P77" s="639">
        <f t="shared" si="9"/>
        <v>720</v>
      </c>
      <c r="Q77" s="639"/>
      <c r="R77" s="639">
        <f t="shared" si="2"/>
        <v>968.54399999999998</v>
      </c>
      <c r="S77" s="1191"/>
      <c r="T77" s="639">
        <f t="shared" si="22"/>
        <v>895.97039777983355</v>
      </c>
      <c r="U77" s="639">
        <f t="shared" si="19"/>
        <v>0</v>
      </c>
      <c r="V77" s="641">
        <f>IF(L77=0,0,(HLOOKUP(F77,'2012-2013 CE W T&amp;D &amp; ConsCredit'!$C$6:$P$36,D77+1,FALSE)))</f>
        <v>1.1727709049086033</v>
      </c>
      <c r="W77" s="641">
        <f t="shared" si="16"/>
        <v>858.46830239309759</v>
      </c>
      <c r="X77" s="642">
        <f t="shared" si="11"/>
        <v>0.95814359996751663</v>
      </c>
      <c r="Z77" s="1371">
        <f t="shared" si="20"/>
        <v>968.54399999999998</v>
      </c>
      <c r="AA77" s="1371">
        <f t="shared" si="21"/>
        <v>895.97039777983355</v>
      </c>
      <c r="AB77" s="1371">
        <f>IF(L77=0,0,(HLOOKUP(F77,'2012-2013 CE W T&amp;D No ConsCredi'!$C$6:$P$36,D77+1,FALSE)))</f>
        <v>1.0661553680987303</v>
      </c>
      <c r="AC77" s="1371">
        <f t="shared" si="17"/>
        <v>780.42572944827066</v>
      </c>
      <c r="AD77" s="642">
        <f t="shared" si="12"/>
        <v>0.87103963633410619</v>
      </c>
      <c r="AE77" s="1332"/>
      <c r="AF77" s="1332"/>
      <c r="AG77" s="1332"/>
      <c r="AH77" s="1332"/>
      <c r="AI77" s="1332"/>
      <c r="AJ77" s="1332"/>
      <c r="AK77" s="1332"/>
      <c r="AL77" s="1332"/>
      <c r="AM77" s="1332"/>
      <c r="AN77" s="1332"/>
      <c r="AO77" s="1332"/>
      <c r="AP77" s="1332"/>
      <c r="AQ77" s="1332"/>
      <c r="AR77" s="1332"/>
      <c r="AS77" s="1332"/>
      <c r="AT77" s="1332"/>
      <c r="AU77" s="1332"/>
      <c r="AV77" s="1332"/>
      <c r="AW77" s="1332"/>
      <c r="AX77" s="1332"/>
      <c r="AY77" s="1332"/>
      <c r="AZ77" s="1332"/>
      <c r="BA77" s="1332"/>
      <c r="BB77" s="1332"/>
      <c r="BC77" s="1332"/>
      <c r="BD77" s="1332"/>
      <c r="BE77" s="1332"/>
      <c r="BF77" s="1332"/>
      <c r="BG77" s="1332"/>
      <c r="BH77" s="1332"/>
      <c r="BI77" s="1332"/>
      <c r="BJ77" s="1332"/>
      <c r="BK77" s="1332"/>
      <c r="BL77" s="1332"/>
      <c r="BM77" s="1332"/>
      <c r="BN77" s="1332"/>
      <c r="BO77" s="1332"/>
      <c r="BP77" s="1332"/>
      <c r="BQ77" s="1332"/>
      <c r="BR77" s="1332"/>
      <c r="BS77" s="1332"/>
      <c r="BT77" s="1332"/>
      <c r="BU77" s="1332"/>
      <c r="BV77" s="1332"/>
      <c r="BW77" s="1332"/>
      <c r="BX77" s="1332"/>
      <c r="BY77" s="1332"/>
      <c r="BZ77" s="1332"/>
      <c r="CA77" s="1332"/>
      <c r="CB77" s="1332"/>
      <c r="CC77" s="1332"/>
      <c r="CD77" s="1332"/>
      <c r="CE77" s="1332"/>
      <c r="CF77" s="1332"/>
      <c r="CG77" s="1332"/>
      <c r="CH77" s="1332"/>
      <c r="CI77" s="1332"/>
      <c r="CJ77" s="1332"/>
      <c r="CK77" s="1332"/>
      <c r="CL77" s="1332"/>
      <c r="CM77" s="1332"/>
      <c r="CN77" s="1332"/>
      <c r="CO77" s="1332"/>
      <c r="CP77" s="1332"/>
      <c r="CQ77" s="1332"/>
      <c r="CR77" s="1332"/>
      <c r="CS77" s="1332"/>
      <c r="CT77" s="1332"/>
      <c r="CU77" s="1332"/>
      <c r="CV77" s="1332"/>
      <c r="CW77" s="1332"/>
      <c r="CX77" s="1332"/>
      <c r="CY77" s="1332"/>
      <c r="CZ77" s="1332"/>
      <c r="DA77" s="1332"/>
      <c r="DB77" s="1332"/>
      <c r="DC77" s="1332"/>
      <c r="DD77" s="1332"/>
      <c r="DE77" s="1332"/>
      <c r="DF77" s="1332"/>
      <c r="DG77" s="1332"/>
      <c r="DH77" s="1332"/>
      <c r="DI77" s="1332"/>
      <c r="DJ77" s="1332"/>
      <c r="DK77" s="1332"/>
      <c r="DL77" s="1332"/>
      <c r="DM77" s="1332"/>
      <c r="DN77" s="1332"/>
      <c r="DO77" s="1332"/>
      <c r="DP77" s="1332"/>
      <c r="DQ77" s="1332"/>
      <c r="DR77" s="1332"/>
      <c r="DS77" s="1332"/>
      <c r="DT77" s="1332"/>
      <c r="DU77" s="1332"/>
      <c r="DV77" s="1332"/>
      <c r="DW77" s="1332"/>
      <c r="DX77" s="1332"/>
      <c r="DY77" s="1332"/>
      <c r="DZ77" s="1332"/>
      <c r="EA77" s="1332"/>
      <c r="EB77" s="1332"/>
      <c r="EC77" s="1332"/>
      <c r="ED77" s="1332"/>
      <c r="EE77" s="1332"/>
      <c r="EF77" s="1332"/>
      <c r="EG77" s="1332"/>
      <c r="EH77" s="1332"/>
      <c r="EI77" s="1332"/>
      <c r="EJ77" s="1332"/>
      <c r="EK77" s="1332"/>
      <c r="EL77" s="1332"/>
      <c r="EM77" s="1332"/>
      <c r="EN77" s="1332"/>
      <c r="EO77" s="1332"/>
      <c r="EP77" s="1332"/>
      <c r="EQ77" s="1332"/>
      <c r="ER77" s="1332"/>
      <c r="ES77" s="1332"/>
      <c r="ET77" s="1332"/>
      <c r="EU77" s="1332"/>
      <c r="EV77" s="1332"/>
      <c r="EW77" s="1332"/>
      <c r="EX77" s="1332"/>
      <c r="EY77" s="1332"/>
      <c r="EZ77" s="1332"/>
      <c r="FA77" s="1332"/>
      <c r="FB77" s="1332"/>
      <c r="FC77" s="1332"/>
      <c r="FD77" s="1332"/>
      <c r="FE77" s="1332"/>
      <c r="FF77" s="1332"/>
      <c r="FG77" s="1332"/>
      <c r="FH77" s="1332"/>
      <c r="FI77" s="1332"/>
      <c r="FJ77" s="1332"/>
      <c r="FK77" s="1332"/>
      <c r="FL77" s="1332"/>
      <c r="FM77" s="1332"/>
      <c r="FN77" s="1332"/>
      <c r="FO77" s="1332"/>
      <c r="FP77" s="1332"/>
      <c r="FQ77" s="1332"/>
      <c r="FR77" s="1332"/>
      <c r="FS77" s="1332"/>
      <c r="FT77" s="1332"/>
      <c r="FU77" s="1332"/>
      <c r="FV77" s="1332"/>
      <c r="FW77" s="1332"/>
      <c r="FX77" s="1332"/>
      <c r="FY77" s="1332"/>
      <c r="FZ77" s="1332"/>
      <c r="GA77" s="1332"/>
      <c r="GB77" s="1332"/>
      <c r="GC77" s="1332"/>
      <c r="GD77" s="1332"/>
      <c r="GE77" s="1332"/>
      <c r="GF77" s="1332"/>
      <c r="GG77" s="1332"/>
      <c r="GH77" s="1332"/>
      <c r="GI77" s="1332"/>
      <c r="GJ77" s="1332"/>
      <c r="GK77" s="1332"/>
      <c r="GL77" s="1332"/>
      <c r="GM77" s="1332"/>
      <c r="GN77" s="1332"/>
      <c r="GO77" s="1332"/>
      <c r="GP77" s="1332"/>
      <c r="GQ77" s="1332"/>
      <c r="GR77" s="1332"/>
      <c r="GS77" s="1332"/>
      <c r="GT77" s="1332"/>
      <c r="GU77" s="1332"/>
      <c r="GV77" s="1332"/>
      <c r="GW77" s="1332"/>
      <c r="GX77" s="1332"/>
      <c r="GY77" s="1332"/>
      <c r="GZ77" s="1332"/>
      <c r="HA77" s="1332"/>
      <c r="HB77" s="1332"/>
      <c r="HC77" s="1332"/>
      <c r="HD77" s="1332"/>
      <c r="HE77" s="1332"/>
      <c r="HF77" s="1332"/>
      <c r="HG77" s="1332"/>
      <c r="HH77" s="1332"/>
      <c r="HI77" s="1332"/>
      <c r="HJ77" s="1332"/>
      <c r="HK77" s="1332"/>
      <c r="HL77" s="1332"/>
      <c r="HM77" s="1332"/>
      <c r="HN77" s="1332"/>
      <c r="HO77" s="1332"/>
      <c r="HP77" s="1332"/>
      <c r="HQ77" s="1332"/>
      <c r="HR77" s="1332"/>
      <c r="HS77" s="1332"/>
      <c r="HT77" s="1332"/>
      <c r="HU77" s="1332"/>
      <c r="HV77" s="1332"/>
      <c r="HW77" s="1332"/>
      <c r="HX77" s="1332"/>
      <c r="HY77" s="1332"/>
      <c r="HZ77" s="1332"/>
      <c r="IA77" s="1332"/>
      <c r="IB77" s="1332"/>
      <c r="IC77" s="1332"/>
      <c r="ID77" s="1332"/>
      <c r="IE77" s="1332"/>
      <c r="IF77" s="1332"/>
      <c r="IG77" s="1332"/>
      <c r="IH77" s="1332"/>
      <c r="II77" s="1332"/>
      <c r="IJ77" s="1332"/>
      <c r="IK77" s="1332"/>
      <c r="IL77" s="1332"/>
      <c r="IM77" s="1332"/>
      <c r="IN77" s="1332"/>
      <c r="IO77" s="1332"/>
      <c r="IP77" s="1332"/>
      <c r="IQ77" s="1332"/>
      <c r="IR77" s="1332"/>
      <c r="IS77" s="1332"/>
      <c r="IT77" s="1332"/>
      <c r="IU77" s="1332"/>
      <c r="IV77" s="1332"/>
      <c r="IW77" s="1332"/>
      <c r="IX77" s="1332"/>
      <c r="IY77" s="1332"/>
      <c r="IZ77" s="1332"/>
      <c r="JA77" s="1332"/>
      <c r="JB77" s="1332"/>
      <c r="JC77" s="1332"/>
      <c r="JD77" s="1332"/>
      <c r="JE77" s="1332"/>
      <c r="JF77" s="1332"/>
      <c r="JG77" s="1332"/>
      <c r="JH77" s="1332"/>
      <c r="JI77" s="1332"/>
      <c r="JJ77" s="1332"/>
      <c r="JK77" s="1332"/>
      <c r="JL77" s="1332"/>
      <c r="JM77" s="1332"/>
      <c r="JN77" s="1332"/>
      <c r="JO77" s="1332"/>
      <c r="JP77" s="1332"/>
      <c r="JQ77" s="1332"/>
      <c r="JR77" s="1332"/>
      <c r="JS77" s="1332"/>
      <c r="JT77" s="1332"/>
      <c r="JU77" s="1332"/>
      <c r="JV77" s="1332"/>
      <c r="JW77" s="1332"/>
      <c r="JX77" s="1332"/>
      <c r="JY77" s="1332"/>
      <c r="JZ77" s="1332"/>
      <c r="KA77" s="1332"/>
      <c r="KB77" s="1332"/>
      <c r="KC77" s="1332"/>
      <c r="KD77" s="1332"/>
      <c r="KE77" s="1332"/>
      <c r="KF77" s="1332"/>
      <c r="KG77" s="1332"/>
      <c r="KH77" s="1332"/>
      <c r="KI77" s="1332"/>
      <c r="KJ77" s="1332"/>
      <c r="KK77" s="1332"/>
      <c r="KL77" s="1332"/>
      <c r="KM77" s="1332"/>
      <c r="KN77" s="1332"/>
      <c r="KO77" s="1332"/>
      <c r="KP77" s="1332"/>
      <c r="KQ77" s="1332"/>
      <c r="KR77" s="1332"/>
      <c r="KS77" s="1332"/>
      <c r="KT77" s="1332"/>
      <c r="KU77" s="1332"/>
      <c r="KV77" s="1332"/>
      <c r="KW77" s="1332"/>
      <c r="KX77" s="1332"/>
      <c r="KY77" s="1332"/>
      <c r="KZ77" s="1332"/>
      <c r="LA77" s="1332"/>
      <c r="LB77" s="1332"/>
      <c r="LC77" s="1332"/>
      <c r="LD77" s="1332"/>
      <c r="LE77" s="1332"/>
      <c r="LF77" s="1332"/>
      <c r="LG77" s="1332"/>
      <c r="LH77" s="1332"/>
      <c r="LI77" s="1332"/>
      <c r="LJ77" s="1332"/>
      <c r="LK77" s="1332"/>
      <c r="LL77" s="1332"/>
      <c r="LM77" s="1332"/>
      <c r="LN77" s="1332"/>
      <c r="LO77" s="1332"/>
      <c r="LP77" s="1332"/>
      <c r="LQ77" s="1332"/>
      <c r="LR77" s="1332"/>
      <c r="LS77" s="1332"/>
      <c r="LT77" s="1332"/>
      <c r="LU77" s="1332"/>
      <c r="LV77" s="1332"/>
      <c r="LW77" s="1332"/>
      <c r="LX77" s="1332"/>
      <c r="LY77" s="1332"/>
      <c r="LZ77" s="1332"/>
      <c r="MA77" s="1332"/>
      <c r="MB77" s="1332"/>
      <c r="MC77" s="1332"/>
      <c r="MD77" s="1332"/>
      <c r="ME77" s="1332"/>
      <c r="MF77" s="1332"/>
      <c r="MG77" s="1332"/>
      <c r="MH77" s="1332"/>
      <c r="MI77" s="1332"/>
      <c r="MJ77" s="1332"/>
      <c r="MK77" s="1332"/>
      <c r="ML77" s="1332"/>
      <c r="MM77" s="1332"/>
      <c r="MN77" s="1332"/>
      <c r="MO77" s="1332"/>
      <c r="MP77" s="1332"/>
      <c r="MQ77" s="1332"/>
      <c r="MR77" s="1332"/>
      <c r="MS77" s="1332"/>
      <c r="MT77" s="1332"/>
      <c r="MU77" s="1332"/>
      <c r="MV77" s="1332"/>
      <c r="MW77" s="1332"/>
      <c r="MX77" s="1332"/>
      <c r="MY77" s="1332"/>
      <c r="MZ77" s="1332"/>
      <c r="NA77" s="1332"/>
      <c r="NB77" s="1332"/>
      <c r="NC77" s="1332"/>
      <c r="ND77" s="1332"/>
      <c r="NE77" s="1332"/>
      <c r="NF77" s="1332"/>
      <c r="NG77" s="1332"/>
      <c r="NH77" s="1332"/>
      <c r="NI77" s="1332"/>
      <c r="NJ77" s="1332"/>
      <c r="NK77" s="1332"/>
      <c r="NL77" s="1332"/>
      <c r="NM77" s="1332"/>
      <c r="NN77" s="1332"/>
      <c r="NO77" s="1332"/>
      <c r="NP77" s="1332"/>
      <c r="NQ77" s="1332"/>
      <c r="NR77" s="1332"/>
      <c r="NS77" s="1332"/>
      <c r="NT77" s="1332"/>
      <c r="NU77" s="1332"/>
      <c r="NV77" s="1332"/>
      <c r="NW77" s="1332"/>
      <c r="NX77" s="1332"/>
      <c r="NY77" s="1332"/>
      <c r="NZ77" s="1332"/>
      <c r="OA77" s="1332"/>
      <c r="OB77" s="1332"/>
      <c r="OC77" s="1332"/>
      <c r="OD77" s="1332"/>
      <c r="OE77" s="1332"/>
      <c r="OF77" s="1332"/>
      <c r="OG77" s="1332"/>
      <c r="OH77" s="1332"/>
      <c r="OI77" s="1332"/>
      <c r="OJ77" s="1332"/>
      <c r="OK77" s="1332"/>
      <c r="OL77" s="1332"/>
      <c r="OM77" s="1332"/>
      <c r="ON77" s="1332"/>
      <c r="OO77" s="1332"/>
      <c r="OP77" s="1332"/>
      <c r="OQ77" s="1332"/>
      <c r="OR77" s="1332"/>
      <c r="OS77" s="1332"/>
      <c r="OT77" s="1332"/>
      <c r="OU77" s="1332"/>
      <c r="OV77" s="1332"/>
      <c r="OW77" s="1332"/>
      <c r="OX77" s="1332"/>
      <c r="OY77" s="1332"/>
      <c r="OZ77" s="1332"/>
      <c r="PA77" s="1332"/>
      <c r="PB77" s="1332"/>
      <c r="PC77" s="1332"/>
      <c r="PD77" s="1332"/>
      <c r="PE77" s="1332"/>
      <c r="PF77" s="1332"/>
      <c r="PG77" s="1332"/>
      <c r="PH77" s="1332"/>
      <c r="PI77" s="1332"/>
      <c r="PJ77" s="1332"/>
      <c r="PK77" s="1332"/>
      <c r="PL77" s="1332"/>
      <c r="PM77" s="1332"/>
      <c r="PN77" s="1332"/>
      <c r="PO77" s="1332"/>
      <c r="PP77" s="1332"/>
      <c r="PQ77" s="1332"/>
      <c r="PR77" s="1332"/>
      <c r="PS77" s="1332"/>
      <c r="PT77" s="1332"/>
      <c r="PU77" s="1332"/>
      <c r="PV77" s="1332"/>
      <c r="PW77" s="1332"/>
      <c r="PX77" s="1332"/>
      <c r="PY77" s="1332"/>
      <c r="PZ77" s="1332"/>
      <c r="QA77" s="1332"/>
      <c r="QB77" s="1332"/>
      <c r="QC77" s="1332"/>
      <c r="QD77" s="1332"/>
      <c r="QE77" s="1332"/>
      <c r="QF77" s="1332"/>
      <c r="QG77" s="1332"/>
      <c r="QH77" s="1332"/>
      <c r="QI77" s="1332"/>
      <c r="QJ77" s="1332"/>
      <c r="QK77" s="1332"/>
      <c r="QL77" s="1332"/>
      <c r="QM77" s="1332"/>
      <c r="QN77" s="1332"/>
      <c r="QO77" s="1332"/>
      <c r="QP77" s="1332"/>
      <c r="QQ77" s="1332"/>
      <c r="QR77" s="1332"/>
      <c r="QS77" s="1332"/>
      <c r="QT77" s="1332"/>
      <c r="QU77" s="1332"/>
      <c r="QV77" s="1332"/>
      <c r="QW77" s="1332"/>
      <c r="QX77" s="1332"/>
      <c r="QY77" s="1332"/>
      <c r="QZ77" s="1332"/>
      <c r="RA77" s="1332"/>
      <c r="RB77" s="1332"/>
      <c r="RC77" s="1332"/>
      <c r="RD77" s="1332"/>
      <c r="RE77" s="1332"/>
      <c r="RF77" s="1332"/>
      <c r="RG77" s="1332"/>
      <c r="RH77" s="1332"/>
      <c r="RI77" s="1332"/>
      <c r="RJ77" s="1332"/>
      <c r="RK77" s="1332"/>
      <c r="RL77" s="1332"/>
      <c r="RM77" s="1332"/>
      <c r="RN77" s="1332"/>
      <c r="RO77" s="1332"/>
      <c r="RP77" s="1332"/>
      <c r="RQ77" s="1332"/>
      <c r="RR77" s="1332"/>
      <c r="RS77" s="1332"/>
      <c r="RT77" s="1332"/>
      <c r="RU77" s="1332"/>
      <c r="RV77" s="1332"/>
      <c r="RW77" s="1332"/>
      <c r="RX77" s="1332"/>
      <c r="RY77" s="1332"/>
      <c r="RZ77" s="1332"/>
      <c r="SA77" s="1332"/>
      <c r="SB77" s="1332"/>
      <c r="SC77" s="1332"/>
      <c r="SD77" s="1332"/>
      <c r="SE77" s="1332"/>
      <c r="SF77" s="1332"/>
      <c r="SG77" s="1332"/>
      <c r="SH77" s="1332"/>
      <c r="SI77" s="1332"/>
      <c r="SJ77" s="1332"/>
      <c r="SK77" s="1332"/>
      <c r="SL77" s="1332"/>
      <c r="SM77" s="1332"/>
      <c r="SN77" s="1332"/>
      <c r="SO77" s="1332"/>
      <c r="SP77" s="1332"/>
      <c r="SQ77" s="1332"/>
      <c r="SR77" s="1332"/>
      <c r="SS77" s="1332"/>
      <c r="ST77" s="1332"/>
      <c r="SU77" s="1332"/>
      <c r="SV77" s="1332"/>
      <c r="SW77" s="1332"/>
      <c r="SX77" s="1332"/>
      <c r="SY77" s="1332"/>
      <c r="SZ77" s="1332"/>
      <c r="TA77" s="1332"/>
      <c r="TB77" s="1332"/>
      <c r="TC77" s="1332"/>
      <c r="TD77" s="1332"/>
      <c r="TE77" s="1332"/>
      <c r="TF77" s="1332"/>
      <c r="TG77" s="1332"/>
      <c r="TH77" s="1332"/>
      <c r="TI77" s="1332"/>
      <c r="TJ77" s="1332"/>
      <c r="TK77" s="1332"/>
      <c r="TL77" s="1332"/>
      <c r="TM77" s="1332"/>
      <c r="TN77" s="1332"/>
      <c r="TO77" s="1332"/>
      <c r="TP77" s="1332"/>
      <c r="TQ77" s="1332"/>
      <c r="TR77" s="1332"/>
      <c r="TS77" s="1332"/>
      <c r="TT77" s="1332"/>
      <c r="TU77" s="1332"/>
      <c r="TV77" s="1332"/>
      <c r="TW77" s="1332"/>
      <c r="TX77" s="1332"/>
      <c r="TY77" s="1332"/>
      <c r="TZ77" s="1332"/>
      <c r="UA77" s="1332"/>
      <c r="UB77" s="1332"/>
      <c r="UC77" s="1332"/>
      <c r="UD77" s="1332"/>
      <c r="UE77" s="1332"/>
      <c r="UF77" s="1332"/>
      <c r="UG77" s="1332"/>
      <c r="UH77" s="1332"/>
      <c r="UI77" s="1332"/>
      <c r="UJ77" s="1332"/>
      <c r="UK77" s="1332"/>
      <c r="UL77" s="1332"/>
      <c r="UM77" s="1332"/>
      <c r="UN77" s="1332"/>
      <c r="UO77" s="1332"/>
      <c r="UP77" s="1332"/>
      <c r="UQ77" s="1332"/>
      <c r="UR77" s="1332"/>
      <c r="US77" s="1332"/>
      <c r="UT77" s="1332"/>
      <c r="UU77" s="1332"/>
      <c r="UV77" s="1332"/>
      <c r="UW77" s="1332"/>
      <c r="UX77" s="1332"/>
      <c r="UY77" s="1332"/>
      <c r="UZ77" s="1332"/>
      <c r="VA77" s="1332"/>
      <c r="VB77" s="1332"/>
      <c r="VC77" s="1332"/>
      <c r="VD77" s="1332"/>
      <c r="VE77" s="1332"/>
      <c r="VF77" s="1332"/>
      <c r="VG77" s="1332"/>
      <c r="VH77" s="1332"/>
      <c r="VI77" s="1332"/>
      <c r="VJ77" s="1332"/>
      <c r="VK77" s="1332"/>
      <c r="VL77" s="1332"/>
      <c r="VM77" s="1332"/>
      <c r="VN77" s="1332"/>
      <c r="VO77" s="1332"/>
      <c r="VP77" s="1332"/>
      <c r="VQ77" s="1332"/>
      <c r="VR77" s="1332"/>
      <c r="VS77" s="1332"/>
      <c r="VT77" s="1332"/>
      <c r="VU77" s="1332"/>
      <c r="VV77" s="1332"/>
      <c r="VW77" s="1332"/>
      <c r="VX77" s="1332"/>
      <c r="VY77" s="1332"/>
      <c r="VZ77" s="1332"/>
      <c r="WA77" s="1332"/>
      <c r="WB77" s="1332"/>
      <c r="WC77" s="1332"/>
      <c r="WD77" s="1332"/>
      <c r="WE77" s="1332"/>
      <c r="WF77" s="1332"/>
      <c r="WG77" s="1332"/>
      <c r="WH77" s="1332"/>
      <c r="WI77" s="1332"/>
      <c r="WJ77" s="1332"/>
      <c r="WK77" s="1332"/>
      <c r="WL77" s="1332"/>
      <c r="WM77" s="1332"/>
      <c r="WN77" s="1332"/>
      <c r="WO77" s="1332"/>
      <c r="WP77" s="1332"/>
      <c r="WQ77" s="1332"/>
      <c r="WR77" s="1332"/>
      <c r="WS77" s="1332"/>
      <c r="WT77" s="1332"/>
      <c r="WU77" s="1332"/>
      <c r="WV77" s="1332"/>
      <c r="WW77" s="1332"/>
      <c r="WX77" s="1332"/>
      <c r="WY77" s="1332"/>
      <c r="WZ77" s="1332"/>
      <c r="XA77" s="1332"/>
      <c r="XB77" s="1332"/>
      <c r="XC77" s="1332"/>
      <c r="XD77" s="1332"/>
      <c r="XE77" s="1332"/>
      <c r="XF77" s="1332"/>
      <c r="XG77" s="1332"/>
      <c r="XH77" s="1332"/>
      <c r="XI77" s="1332"/>
      <c r="XJ77" s="1332"/>
      <c r="XK77" s="1332"/>
      <c r="XL77" s="1332"/>
      <c r="XM77" s="1332"/>
      <c r="XN77" s="1332"/>
      <c r="XO77" s="1332"/>
      <c r="XP77" s="1332"/>
      <c r="XQ77" s="1332"/>
      <c r="XR77" s="1332"/>
      <c r="XS77" s="1332"/>
      <c r="XT77" s="1332"/>
      <c r="XU77" s="1332"/>
      <c r="XV77" s="1332"/>
      <c r="XW77" s="1332"/>
      <c r="XX77" s="1332"/>
      <c r="XY77" s="1332"/>
      <c r="XZ77" s="1332"/>
      <c r="YA77" s="1332"/>
      <c r="YB77" s="1332"/>
      <c r="YC77" s="1332"/>
      <c r="YD77" s="1332"/>
      <c r="YE77" s="1332"/>
      <c r="YF77" s="1332"/>
      <c r="YG77" s="1332"/>
      <c r="YH77" s="1332"/>
      <c r="YI77" s="1332"/>
      <c r="YJ77" s="1332"/>
      <c r="YK77" s="1332"/>
      <c r="YL77" s="1332"/>
      <c r="YM77" s="1332"/>
      <c r="YN77" s="1332"/>
      <c r="YO77" s="1332"/>
      <c r="YP77" s="1332"/>
      <c r="YQ77" s="1332"/>
      <c r="YR77" s="1332"/>
      <c r="YS77" s="1332"/>
      <c r="YT77" s="1332"/>
      <c r="YU77" s="1332"/>
      <c r="YV77" s="1332"/>
      <c r="YW77" s="1332"/>
      <c r="YX77" s="1332"/>
      <c r="YY77" s="1332"/>
      <c r="YZ77" s="1332"/>
      <c r="ZA77" s="1332"/>
      <c r="ZB77" s="1332"/>
      <c r="ZC77" s="1332"/>
      <c r="ZD77" s="1332"/>
      <c r="ZE77" s="1332"/>
      <c r="ZF77" s="1332"/>
      <c r="ZG77" s="1332"/>
      <c r="ZH77" s="1332"/>
      <c r="ZI77" s="1332"/>
      <c r="ZJ77" s="1332"/>
      <c r="ZK77" s="1332"/>
      <c r="ZL77" s="1332"/>
      <c r="ZM77" s="1332"/>
      <c r="ZN77" s="1332"/>
      <c r="ZO77" s="1332"/>
      <c r="ZP77" s="1332"/>
      <c r="ZQ77" s="1332"/>
      <c r="ZR77" s="1332"/>
      <c r="ZS77" s="1332"/>
      <c r="ZT77" s="1332"/>
      <c r="ZU77" s="1332"/>
      <c r="ZV77" s="1332"/>
      <c r="ZW77" s="1332"/>
      <c r="ZX77" s="1332"/>
      <c r="ZY77" s="645"/>
    </row>
    <row r="78" spans="1:701" s="643" customFormat="1">
      <c r="A78" s="645"/>
      <c r="B78" s="635" t="s">
        <v>56</v>
      </c>
      <c r="C78" s="1186" t="s">
        <v>504</v>
      </c>
      <c r="D78" s="1187">
        <v>18</v>
      </c>
      <c r="E78" s="604">
        <f t="shared" si="18"/>
        <v>1.0969007957126166E-2</v>
      </c>
      <c r="F78" s="1181" t="s">
        <v>35</v>
      </c>
      <c r="G78" s="1188">
        <v>12</v>
      </c>
      <c r="H78" s="1193">
        <v>61</v>
      </c>
      <c r="I78" s="1189">
        <v>60</v>
      </c>
      <c r="J78" s="1189">
        <v>60</v>
      </c>
      <c r="K78" s="1176">
        <f t="shared" si="1"/>
        <v>0</v>
      </c>
      <c r="L78" s="640">
        <f t="shared" si="6"/>
        <v>732</v>
      </c>
      <c r="M78" s="639">
        <v>248.54399999999998</v>
      </c>
      <c r="N78" s="639">
        <f t="shared" si="7"/>
        <v>720</v>
      </c>
      <c r="O78" s="639">
        <f t="shared" si="8"/>
        <v>0</v>
      </c>
      <c r="P78" s="639">
        <f t="shared" si="9"/>
        <v>720</v>
      </c>
      <c r="Q78" s="639"/>
      <c r="R78" s="639">
        <f t="shared" si="2"/>
        <v>968.54399999999998</v>
      </c>
      <c r="S78" s="1191"/>
      <c r="T78" s="639">
        <f t="shared" si="22"/>
        <v>895.97039777983355</v>
      </c>
      <c r="U78" s="639">
        <f t="shared" si="19"/>
        <v>0</v>
      </c>
      <c r="V78" s="641">
        <f>IF(L78=0,0,(HLOOKUP(F78,'2012-2013 CE W T&amp;D &amp; ConsCredit'!$C$6:$P$36,D78+1,FALSE)))</f>
        <v>1.1727709049086033</v>
      </c>
      <c r="W78" s="641">
        <f t="shared" si="16"/>
        <v>858.46830239309759</v>
      </c>
      <c r="X78" s="642">
        <f t="shared" si="11"/>
        <v>0.95814359996751663</v>
      </c>
      <c r="Z78" s="1371">
        <f t="shared" si="20"/>
        <v>968.54399999999998</v>
      </c>
      <c r="AA78" s="1371">
        <f t="shared" si="21"/>
        <v>895.97039777983355</v>
      </c>
      <c r="AB78" s="1371">
        <f>IF(L78=0,0,(HLOOKUP(F78,'2012-2013 CE W T&amp;D No ConsCredi'!$C$6:$P$36,D78+1,FALSE)))</f>
        <v>1.0661553680987303</v>
      </c>
      <c r="AC78" s="1371">
        <f t="shared" si="17"/>
        <v>780.42572944827066</v>
      </c>
      <c r="AD78" s="642">
        <f t="shared" si="12"/>
        <v>0.87103963633410619</v>
      </c>
      <c r="AE78" s="1332"/>
      <c r="AF78" s="1332"/>
      <c r="AG78" s="1332"/>
      <c r="AH78" s="1332"/>
      <c r="AI78" s="1332"/>
      <c r="AJ78" s="1332"/>
      <c r="AK78" s="1332"/>
      <c r="AL78" s="1332"/>
      <c r="AM78" s="1332"/>
      <c r="AN78" s="1332"/>
      <c r="AO78" s="1332"/>
      <c r="AP78" s="1332"/>
      <c r="AQ78" s="1332"/>
      <c r="AR78" s="1332"/>
      <c r="AS78" s="1332"/>
      <c r="AT78" s="1332"/>
      <c r="AU78" s="1332"/>
      <c r="AV78" s="1332"/>
      <c r="AW78" s="1332"/>
      <c r="AX78" s="1332"/>
      <c r="AY78" s="1332"/>
      <c r="AZ78" s="1332"/>
      <c r="BA78" s="1332"/>
      <c r="BB78" s="1332"/>
      <c r="BC78" s="1332"/>
      <c r="BD78" s="1332"/>
      <c r="BE78" s="1332"/>
      <c r="BF78" s="1332"/>
      <c r="BG78" s="1332"/>
      <c r="BH78" s="1332"/>
      <c r="BI78" s="1332"/>
      <c r="BJ78" s="1332"/>
      <c r="BK78" s="1332"/>
      <c r="BL78" s="1332"/>
      <c r="BM78" s="1332"/>
      <c r="BN78" s="1332"/>
      <c r="BO78" s="1332"/>
      <c r="BP78" s="1332"/>
      <c r="BQ78" s="1332"/>
      <c r="BR78" s="1332"/>
      <c r="BS78" s="1332"/>
      <c r="BT78" s="1332"/>
      <c r="BU78" s="1332"/>
      <c r="BV78" s="1332"/>
      <c r="BW78" s="1332"/>
      <c r="BX78" s="1332"/>
      <c r="BY78" s="1332"/>
      <c r="BZ78" s="1332"/>
      <c r="CA78" s="1332"/>
      <c r="CB78" s="1332"/>
      <c r="CC78" s="1332"/>
      <c r="CD78" s="1332"/>
      <c r="CE78" s="1332"/>
      <c r="CF78" s="1332"/>
      <c r="CG78" s="1332"/>
      <c r="CH78" s="1332"/>
      <c r="CI78" s="1332"/>
      <c r="CJ78" s="1332"/>
      <c r="CK78" s="1332"/>
      <c r="CL78" s="1332"/>
      <c r="CM78" s="1332"/>
      <c r="CN78" s="1332"/>
      <c r="CO78" s="1332"/>
      <c r="CP78" s="1332"/>
      <c r="CQ78" s="1332"/>
      <c r="CR78" s="1332"/>
      <c r="CS78" s="1332"/>
      <c r="CT78" s="1332"/>
      <c r="CU78" s="1332"/>
      <c r="CV78" s="1332"/>
      <c r="CW78" s="1332"/>
      <c r="CX78" s="1332"/>
      <c r="CY78" s="1332"/>
      <c r="CZ78" s="1332"/>
      <c r="DA78" s="1332"/>
      <c r="DB78" s="1332"/>
      <c r="DC78" s="1332"/>
      <c r="DD78" s="1332"/>
      <c r="DE78" s="1332"/>
      <c r="DF78" s="1332"/>
      <c r="DG78" s="1332"/>
      <c r="DH78" s="1332"/>
      <c r="DI78" s="1332"/>
      <c r="DJ78" s="1332"/>
      <c r="DK78" s="1332"/>
      <c r="DL78" s="1332"/>
      <c r="DM78" s="1332"/>
      <c r="DN78" s="1332"/>
      <c r="DO78" s="1332"/>
      <c r="DP78" s="1332"/>
      <c r="DQ78" s="1332"/>
      <c r="DR78" s="1332"/>
      <c r="DS78" s="1332"/>
      <c r="DT78" s="1332"/>
      <c r="DU78" s="1332"/>
      <c r="DV78" s="1332"/>
      <c r="DW78" s="1332"/>
      <c r="DX78" s="1332"/>
      <c r="DY78" s="1332"/>
      <c r="DZ78" s="1332"/>
      <c r="EA78" s="1332"/>
      <c r="EB78" s="1332"/>
      <c r="EC78" s="1332"/>
      <c r="ED78" s="1332"/>
      <c r="EE78" s="1332"/>
      <c r="EF78" s="1332"/>
      <c r="EG78" s="1332"/>
      <c r="EH78" s="1332"/>
      <c r="EI78" s="1332"/>
      <c r="EJ78" s="1332"/>
      <c r="EK78" s="1332"/>
      <c r="EL78" s="1332"/>
      <c r="EM78" s="1332"/>
      <c r="EN78" s="1332"/>
      <c r="EO78" s="1332"/>
      <c r="EP78" s="1332"/>
      <c r="EQ78" s="1332"/>
      <c r="ER78" s="1332"/>
      <c r="ES78" s="1332"/>
      <c r="ET78" s="1332"/>
      <c r="EU78" s="1332"/>
      <c r="EV78" s="1332"/>
      <c r="EW78" s="1332"/>
      <c r="EX78" s="1332"/>
      <c r="EY78" s="1332"/>
      <c r="EZ78" s="1332"/>
      <c r="FA78" s="1332"/>
      <c r="FB78" s="1332"/>
      <c r="FC78" s="1332"/>
      <c r="FD78" s="1332"/>
      <c r="FE78" s="1332"/>
      <c r="FF78" s="1332"/>
      <c r="FG78" s="1332"/>
      <c r="FH78" s="1332"/>
      <c r="FI78" s="1332"/>
      <c r="FJ78" s="1332"/>
      <c r="FK78" s="1332"/>
      <c r="FL78" s="1332"/>
      <c r="FM78" s="1332"/>
      <c r="FN78" s="1332"/>
      <c r="FO78" s="1332"/>
      <c r="FP78" s="1332"/>
      <c r="FQ78" s="1332"/>
      <c r="FR78" s="1332"/>
      <c r="FS78" s="1332"/>
      <c r="FT78" s="1332"/>
      <c r="FU78" s="1332"/>
      <c r="FV78" s="1332"/>
      <c r="FW78" s="1332"/>
      <c r="FX78" s="1332"/>
      <c r="FY78" s="1332"/>
      <c r="FZ78" s="1332"/>
      <c r="GA78" s="1332"/>
      <c r="GB78" s="1332"/>
      <c r="GC78" s="1332"/>
      <c r="GD78" s="1332"/>
      <c r="GE78" s="1332"/>
      <c r="GF78" s="1332"/>
      <c r="GG78" s="1332"/>
      <c r="GH78" s="1332"/>
      <c r="GI78" s="1332"/>
      <c r="GJ78" s="1332"/>
      <c r="GK78" s="1332"/>
      <c r="GL78" s="1332"/>
      <c r="GM78" s="1332"/>
      <c r="GN78" s="1332"/>
      <c r="GO78" s="1332"/>
      <c r="GP78" s="1332"/>
      <c r="GQ78" s="1332"/>
      <c r="GR78" s="1332"/>
      <c r="GS78" s="1332"/>
      <c r="GT78" s="1332"/>
      <c r="GU78" s="1332"/>
      <c r="GV78" s="1332"/>
      <c r="GW78" s="1332"/>
      <c r="GX78" s="1332"/>
      <c r="GY78" s="1332"/>
      <c r="GZ78" s="1332"/>
      <c r="HA78" s="1332"/>
      <c r="HB78" s="1332"/>
      <c r="HC78" s="1332"/>
      <c r="HD78" s="1332"/>
      <c r="HE78" s="1332"/>
      <c r="HF78" s="1332"/>
      <c r="HG78" s="1332"/>
      <c r="HH78" s="1332"/>
      <c r="HI78" s="1332"/>
      <c r="HJ78" s="1332"/>
      <c r="HK78" s="1332"/>
      <c r="HL78" s="1332"/>
      <c r="HM78" s="1332"/>
      <c r="HN78" s="1332"/>
      <c r="HO78" s="1332"/>
      <c r="HP78" s="1332"/>
      <c r="HQ78" s="1332"/>
      <c r="HR78" s="1332"/>
      <c r="HS78" s="1332"/>
      <c r="HT78" s="1332"/>
      <c r="HU78" s="1332"/>
      <c r="HV78" s="1332"/>
      <c r="HW78" s="1332"/>
      <c r="HX78" s="1332"/>
      <c r="HY78" s="1332"/>
      <c r="HZ78" s="1332"/>
      <c r="IA78" s="1332"/>
      <c r="IB78" s="1332"/>
      <c r="IC78" s="1332"/>
      <c r="ID78" s="1332"/>
      <c r="IE78" s="1332"/>
      <c r="IF78" s="1332"/>
      <c r="IG78" s="1332"/>
      <c r="IH78" s="1332"/>
      <c r="II78" s="1332"/>
      <c r="IJ78" s="1332"/>
      <c r="IK78" s="1332"/>
      <c r="IL78" s="1332"/>
      <c r="IM78" s="1332"/>
      <c r="IN78" s="1332"/>
      <c r="IO78" s="1332"/>
      <c r="IP78" s="1332"/>
      <c r="IQ78" s="1332"/>
      <c r="IR78" s="1332"/>
      <c r="IS78" s="1332"/>
      <c r="IT78" s="1332"/>
      <c r="IU78" s="1332"/>
      <c r="IV78" s="1332"/>
      <c r="IW78" s="1332"/>
      <c r="IX78" s="1332"/>
      <c r="IY78" s="1332"/>
      <c r="IZ78" s="1332"/>
      <c r="JA78" s="1332"/>
      <c r="JB78" s="1332"/>
      <c r="JC78" s="1332"/>
      <c r="JD78" s="1332"/>
      <c r="JE78" s="1332"/>
      <c r="JF78" s="1332"/>
      <c r="JG78" s="1332"/>
      <c r="JH78" s="1332"/>
      <c r="JI78" s="1332"/>
      <c r="JJ78" s="1332"/>
      <c r="JK78" s="1332"/>
      <c r="JL78" s="1332"/>
      <c r="JM78" s="1332"/>
      <c r="JN78" s="1332"/>
      <c r="JO78" s="1332"/>
      <c r="JP78" s="1332"/>
      <c r="JQ78" s="1332"/>
      <c r="JR78" s="1332"/>
      <c r="JS78" s="1332"/>
      <c r="JT78" s="1332"/>
      <c r="JU78" s="1332"/>
      <c r="JV78" s="1332"/>
      <c r="JW78" s="1332"/>
      <c r="JX78" s="1332"/>
      <c r="JY78" s="1332"/>
      <c r="JZ78" s="1332"/>
      <c r="KA78" s="1332"/>
      <c r="KB78" s="1332"/>
      <c r="KC78" s="1332"/>
      <c r="KD78" s="1332"/>
      <c r="KE78" s="1332"/>
      <c r="KF78" s="1332"/>
      <c r="KG78" s="1332"/>
      <c r="KH78" s="1332"/>
      <c r="KI78" s="1332"/>
      <c r="KJ78" s="1332"/>
      <c r="KK78" s="1332"/>
      <c r="KL78" s="1332"/>
      <c r="KM78" s="1332"/>
      <c r="KN78" s="1332"/>
      <c r="KO78" s="1332"/>
      <c r="KP78" s="1332"/>
      <c r="KQ78" s="1332"/>
      <c r="KR78" s="1332"/>
      <c r="KS78" s="1332"/>
      <c r="KT78" s="1332"/>
      <c r="KU78" s="1332"/>
      <c r="KV78" s="1332"/>
      <c r="KW78" s="1332"/>
      <c r="KX78" s="1332"/>
      <c r="KY78" s="1332"/>
      <c r="KZ78" s="1332"/>
      <c r="LA78" s="1332"/>
      <c r="LB78" s="1332"/>
      <c r="LC78" s="1332"/>
      <c r="LD78" s="1332"/>
      <c r="LE78" s="1332"/>
      <c r="LF78" s="1332"/>
      <c r="LG78" s="1332"/>
      <c r="LH78" s="1332"/>
      <c r="LI78" s="1332"/>
      <c r="LJ78" s="1332"/>
      <c r="LK78" s="1332"/>
      <c r="LL78" s="1332"/>
      <c r="LM78" s="1332"/>
      <c r="LN78" s="1332"/>
      <c r="LO78" s="1332"/>
      <c r="LP78" s="1332"/>
      <c r="LQ78" s="1332"/>
      <c r="LR78" s="1332"/>
      <c r="LS78" s="1332"/>
      <c r="LT78" s="1332"/>
      <c r="LU78" s="1332"/>
      <c r="LV78" s="1332"/>
      <c r="LW78" s="1332"/>
      <c r="LX78" s="1332"/>
      <c r="LY78" s="1332"/>
      <c r="LZ78" s="1332"/>
      <c r="MA78" s="1332"/>
      <c r="MB78" s="1332"/>
      <c r="MC78" s="1332"/>
      <c r="MD78" s="1332"/>
      <c r="ME78" s="1332"/>
      <c r="MF78" s="1332"/>
      <c r="MG78" s="1332"/>
      <c r="MH78" s="1332"/>
      <c r="MI78" s="1332"/>
      <c r="MJ78" s="1332"/>
      <c r="MK78" s="1332"/>
      <c r="ML78" s="1332"/>
      <c r="MM78" s="1332"/>
      <c r="MN78" s="1332"/>
      <c r="MO78" s="1332"/>
      <c r="MP78" s="1332"/>
      <c r="MQ78" s="1332"/>
      <c r="MR78" s="1332"/>
      <c r="MS78" s="1332"/>
      <c r="MT78" s="1332"/>
      <c r="MU78" s="1332"/>
      <c r="MV78" s="1332"/>
      <c r="MW78" s="1332"/>
      <c r="MX78" s="1332"/>
      <c r="MY78" s="1332"/>
      <c r="MZ78" s="1332"/>
      <c r="NA78" s="1332"/>
      <c r="NB78" s="1332"/>
      <c r="NC78" s="1332"/>
      <c r="ND78" s="1332"/>
      <c r="NE78" s="1332"/>
      <c r="NF78" s="1332"/>
      <c r="NG78" s="1332"/>
      <c r="NH78" s="1332"/>
      <c r="NI78" s="1332"/>
      <c r="NJ78" s="1332"/>
      <c r="NK78" s="1332"/>
      <c r="NL78" s="1332"/>
      <c r="NM78" s="1332"/>
      <c r="NN78" s="1332"/>
      <c r="NO78" s="1332"/>
      <c r="NP78" s="1332"/>
      <c r="NQ78" s="1332"/>
      <c r="NR78" s="1332"/>
      <c r="NS78" s="1332"/>
      <c r="NT78" s="1332"/>
      <c r="NU78" s="1332"/>
      <c r="NV78" s="1332"/>
      <c r="NW78" s="1332"/>
      <c r="NX78" s="1332"/>
      <c r="NY78" s="1332"/>
      <c r="NZ78" s="1332"/>
      <c r="OA78" s="1332"/>
      <c r="OB78" s="1332"/>
      <c r="OC78" s="1332"/>
      <c r="OD78" s="1332"/>
      <c r="OE78" s="1332"/>
      <c r="OF78" s="1332"/>
      <c r="OG78" s="1332"/>
      <c r="OH78" s="1332"/>
      <c r="OI78" s="1332"/>
      <c r="OJ78" s="1332"/>
      <c r="OK78" s="1332"/>
      <c r="OL78" s="1332"/>
      <c r="OM78" s="1332"/>
      <c r="ON78" s="1332"/>
      <c r="OO78" s="1332"/>
      <c r="OP78" s="1332"/>
      <c r="OQ78" s="1332"/>
      <c r="OR78" s="1332"/>
      <c r="OS78" s="1332"/>
      <c r="OT78" s="1332"/>
      <c r="OU78" s="1332"/>
      <c r="OV78" s="1332"/>
      <c r="OW78" s="1332"/>
      <c r="OX78" s="1332"/>
      <c r="OY78" s="1332"/>
      <c r="OZ78" s="1332"/>
      <c r="PA78" s="1332"/>
      <c r="PB78" s="1332"/>
      <c r="PC78" s="1332"/>
      <c r="PD78" s="1332"/>
      <c r="PE78" s="1332"/>
      <c r="PF78" s="1332"/>
      <c r="PG78" s="1332"/>
      <c r="PH78" s="1332"/>
      <c r="PI78" s="1332"/>
      <c r="PJ78" s="1332"/>
      <c r="PK78" s="1332"/>
      <c r="PL78" s="1332"/>
      <c r="PM78" s="1332"/>
      <c r="PN78" s="1332"/>
      <c r="PO78" s="1332"/>
      <c r="PP78" s="1332"/>
      <c r="PQ78" s="1332"/>
      <c r="PR78" s="1332"/>
      <c r="PS78" s="1332"/>
      <c r="PT78" s="1332"/>
      <c r="PU78" s="1332"/>
      <c r="PV78" s="1332"/>
      <c r="PW78" s="1332"/>
      <c r="PX78" s="1332"/>
      <c r="PY78" s="1332"/>
      <c r="PZ78" s="1332"/>
      <c r="QA78" s="1332"/>
      <c r="QB78" s="1332"/>
      <c r="QC78" s="1332"/>
      <c r="QD78" s="1332"/>
      <c r="QE78" s="1332"/>
      <c r="QF78" s="1332"/>
      <c r="QG78" s="1332"/>
      <c r="QH78" s="1332"/>
      <c r="QI78" s="1332"/>
      <c r="QJ78" s="1332"/>
      <c r="QK78" s="1332"/>
      <c r="QL78" s="1332"/>
      <c r="QM78" s="1332"/>
      <c r="QN78" s="1332"/>
      <c r="QO78" s="1332"/>
      <c r="QP78" s="1332"/>
      <c r="QQ78" s="1332"/>
      <c r="QR78" s="1332"/>
      <c r="QS78" s="1332"/>
      <c r="QT78" s="1332"/>
      <c r="QU78" s="1332"/>
      <c r="QV78" s="1332"/>
      <c r="QW78" s="1332"/>
      <c r="QX78" s="1332"/>
      <c r="QY78" s="1332"/>
      <c r="QZ78" s="1332"/>
      <c r="RA78" s="1332"/>
      <c r="RB78" s="1332"/>
      <c r="RC78" s="1332"/>
      <c r="RD78" s="1332"/>
      <c r="RE78" s="1332"/>
      <c r="RF78" s="1332"/>
      <c r="RG78" s="1332"/>
      <c r="RH78" s="1332"/>
      <c r="RI78" s="1332"/>
      <c r="RJ78" s="1332"/>
      <c r="RK78" s="1332"/>
      <c r="RL78" s="1332"/>
      <c r="RM78" s="1332"/>
      <c r="RN78" s="1332"/>
      <c r="RO78" s="1332"/>
      <c r="RP78" s="1332"/>
      <c r="RQ78" s="1332"/>
      <c r="RR78" s="1332"/>
      <c r="RS78" s="1332"/>
      <c r="RT78" s="1332"/>
      <c r="RU78" s="1332"/>
      <c r="RV78" s="1332"/>
      <c r="RW78" s="1332"/>
      <c r="RX78" s="1332"/>
      <c r="RY78" s="1332"/>
      <c r="RZ78" s="1332"/>
      <c r="SA78" s="1332"/>
      <c r="SB78" s="1332"/>
      <c r="SC78" s="1332"/>
      <c r="SD78" s="1332"/>
      <c r="SE78" s="1332"/>
      <c r="SF78" s="1332"/>
      <c r="SG78" s="1332"/>
      <c r="SH78" s="1332"/>
      <c r="SI78" s="1332"/>
      <c r="SJ78" s="1332"/>
      <c r="SK78" s="1332"/>
      <c r="SL78" s="1332"/>
      <c r="SM78" s="1332"/>
      <c r="SN78" s="1332"/>
      <c r="SO78" s="1332"/>
      <c r="SP78" s="1332"/>
      <c r="SQ78" s="1332"/>
      <c r="SR78" s="1332"/>
      <c r="SS78" s="1332"/>
      <c r="ST78" s="1332"/>
      <c r="SU78" s="1332"/>
      <c r="SV78" s="1332"/>
      <c r="SW78" s="1332"/>
      <c r="SX78" s="1332"/>
      <c r="SY78" s="1332"/>
      <c r="SZ78" s="1332"/>
      <c r="TA78" s="1332"/>
      <c r="TB78" s="1332"/>
      <c r="TC78" s="1332"/>
      <c r="TD78" s="1332"/>
      <c r="TE78" s="1332"/>
      <c r="TF78" s="1332"/>
      <c r="TG78" s="1332"/>
      <c r="TH78" s="1332"/>
      <c r="TI78" s="1332"/>
      <c r="TJ78" s="1332"/>
      <c r="TK78" s="1332"/>
      <c r="TL78" s="1332"/>
      <c r="TM78" s="1332"/>
      <c r="TN78" s="1332"/>
      <c r="TO78" s="1332"/>
      <c r="TP78" s="1332"/>
      <c r="TQ78" s="1332"/>
      <c r="TR78" s="1332"/>
      <c r="TS78" s="1332"/>
      <c r="TT78" s="1332"/>
      <c r="TU78" s="1332"/>
      <c r="TV78" s="1332"/>
      <c r="TW78" s="1332"/>
      <c r="TX78" s="1332"/>
      <c r="TY78" s="1332"/>
      <c r="TZ78" s="1332"/>
      <c r="UA78" s="1332"/>
      <c r="UB78" s="1332"/>
      <c r="UC78" s="1332"/>
      <c r="UD78" s="1332"/>
      <c r="UE78" s="1332"/>
      <c r="UF78" s="1332"/>
      <c r="UG78" s="1332"/>
      <c r="UH78" s="1332"/>
      <c r="UI78" s="1332"/>
      <c r="UJ78" s="1332"/>
      <c r="UK78" s="1332"/>
      <c r="UL78" s="1332"/>
      <c r="UM78" s="1332"/>
      <c r="UN78" s="1332"/>
      <c r="UO78" s="1332"/>
      <c r="UP78" s="1332"/>
      <c r="UQ78" s="1332"/>
      <c r="UR78" s="1332"/>
      <c r="US78" s="1332"/>
      <c r="UT78" s="1332"/>
      <c r="UU78" s="1332"/>
      <c r="UV78" s="1332"/>
      <c r="UW78" s="1332"/>
      <c r="UX78" s="1332"/>
      <c r="UY78" s="1332"/>
      <c r="UZ78" s="1332"/>
      <c r="VA78" s="1332"/>
      <c r="VB78" s="1332"/>
      <c r="VC78" s="1332"/>
      <c r="VD78" s="1332"/>
      <c r="VE78" s="1332"/>
      <c r="VF78" s="1332"/>
      <c r="VG78" s="1332"/>
      <c r="VH78" s="1332"/>
      <c r="VI78" s="1332"/>
      <c r="VJ78" s="1332"/>
      <c r="VK78" s="1332"/>
      <c r="VL78" s="1332"/>
      <c r="VM78" s="1332"/>
      <c r="VN78" s="1332"/>
      <c r="VO78" s="1332"/>
      <c r="VP78" s="1332"/>
      <c r="VQ78" s="1332"/>
      <c r="VR78" s="1332"/>
      <c r="VS78" s="1332"/>
      <c r="VT78" s="1332"/>
      <c r="VU78" s="1332"/>
      <c r="VV78" s="1332"/>
      <c r="VW78" s="1332"/>
      <c r="VX78" s="1332"/>
      <c r="VY78" s="1332"/>
      <c r="VZ78" s="1332"/>
      <c r="WA78" s="1332"/>
      <c r="WB78" s="1332"/>
      <c r="WC78" s="1332"/>
      <c r="WD78" s="1332"/>
      <c r="WE78" s="1332"/>
      <c r="WF78" s="1332"/>
      <c r="WG78" s="1332"/>
      <c r="WH78" s="1332"/>
      <c r="WI78" s="1332"/>
      <c r="WJ78" s="1332"/>
      <c r="WK78" s="1332"/>
      <c r="WL78" s="1332"/>
      <c r="WM78" s="1332"/>
      <c r="WN78" s="1332"/>
      <c r="WO78" s="1332"/>
      <c r="WP78" s="1332"/>
      <c r="WQ78" s="1332"/>
      <c r="WR78" s="1332"/>
      <c r="WS78" s="1332"/>
      <c r="WT78" s="1332"/>
      <c r="WU78" s="1332"/>
      <c r="WV78" s="1332"/>
      <c r="WW78" s="1332"/>
      <c r="WX78" s="1332"/>
      <c r="WY78" s="1332"/>
      <c r="WZ78" s="1332"/>
      <c r="XA78" s="1332"/>
      <c r="XB78" s="1332"/>
      <c r="XC78" s="1332"/>
      <c r="XD78" s="1332"/>
      <c r="XE78" s="1332"/>
      <c r="XF78" s="1332"/>
      <c r="XG78" s="1332"/>
      <c r="XH78" s="1332"/>
      <c r="XI78" s="1332"/>
      <c r="XJ78" s="1332"/>
      <c r="XK78" s="1332"/>
      <c r="XL78" s="1332"/>
      <c r="XM78" s="1332"/>
      <c r="XN78" s="1332"/>
      <c r="XO78" s="1332"/>
      <c r="XP78" s="1332"/>
      <c r="XQ78" s="1332"/>
      <c r="XR78" s="1332"/>
      <c r="XS78" s="1332"/>
      <c r="XT78" s="1332"/>
      <c r="XU78" s="1332"/>
      <c r="XV78" s="1332"/>
      <c r="XW78" s="1332"/>
      <c r="XX78" s="1332"/>
      <c r="XY78" s="1332"/>
      <c r="XZ78" s="1332"/>
      <c r="YA78" s="1332"/>
      <c r="YB78" s="1332"/>
      <c r="YC78" s="1332"/>
      <c r="YD78" s="1332"/>
      <c r="YE78" s="1332"/>
      <c r="YF78" s="1332"/>
      <c r="YG78" s="1332"/>
      <c r="YH78" s="1332"/>
      <c r="YI78" s="1332"/>
      <c r="YJ78" s="1332"/>
      <c r="YK78" s="1332"/>
      <c r="YL78" s="1332"/>
      <c r="YM78" s="1332"/>
      <c r="YN78" s="1332"/>
      <c r="YO78" s="1332"/>
      <c r="YP78" s="1332"/>
      <c r="YQ78" s="1332"/>
      <c r="YR78" s="1332"/>
      <c r="YS78" s="1332"/>
      <c r="YT78" s="1332"/>
      <c r="YU78" s="1332"/>
      <c r="YV78" s="1332"/>
      <c r="YW78" s="1332"/>
      <c r="YX78" s="1332"/>
      <c r="YY78" s="1332"/>
      <c r="YZ78" s="1332"/>
      <c r="ZA78" s="1332"/>
      <c r="ZB78" s="1332"/>
      <c r="ZC78" s="1332"/>
      <c r="ZD78" s="1332"/>
      <c r="ZE78" s="1332"/>
      <c r="ZF78" s="1332"/>
      <c r="ZG78" s="1332"/>
      <c r="ZH78" s="1332"/>
      <c r="ZI78" s="1332"/>
      <c r="ZJ78" s="1332"/>
      <c r="ZK78" s="1332"/>
      <c r="ZL78" s="1332"/>
      <c r="ZM78" s="1332"/>
      <c r="ZN78" s="1332"/>
      <c r="ZO78" s="1332"/>
      <c r="ZP78" s="1332"/>
      <c r="ZQ78" s="1332"/>
      <c r="ZR78" s="1332"/>
      <c r="ZS78" s="1332"/>
      <c r="ZT78" s="1332"/>
      <c r="ZU78" s="1332"/>
      <c r="ZV78" s="1332"/>
      <c r="ZW78" s="1332"/>
      <c r="ZX78" s="1332"/>
      <c r="ZY78" s="645"/>
    </row>
    <row r="79" spans="1:701" s="643" customFormat="1">
      <c r="A79" s="645"/>
      <c r="B79" s="635" t="s">
        <v>56</v>
      </c>
      <c r="C79" s="1186" t="s">
        <v>505</v>
      </c>
      <c r="D79" s="1187">
        <v>1</v>
      </c>
      <c r="E79" s="604">
        <f t="shared" si="18"/>
        <v>0</v>
      </c>
      <c r="F79" s="1196" t="s">
        <v>0</v>
      </c>
      <c r="G79" s="1188">
        <v>1</v>
      </c>
      <c r="H79" s="1193">
        <v>0</v>
      </c>
      <c r="I79" s="1189">
        <v>352751</v>
      </c>
      <c r="J79" s="1190">
        <v>352751</v>
      </c>
      <c r="K79" s="1176">
        <f t="shared" si="1"/>
        <v>0</v>
      </c>
      <c r="L79" s="640">
        <f t="shared" si="6"/>
        <v>0</v>
      </c>
      <c r="M79" s="639">
        <v>121769.6452</v>
      </c>
      <c r="N79" s="639">
        <f t="shared" si="7"/>
        <v>352751</v>
      </c>
      <c r="O79" s="639">
        <f t="shared" si="8"/>
        <v>0</v>
      </c>
      <c r="P79" s="639">
        <f t="shared" si="9"/>
        <v>352751</v>
      </c>
      <c r="Q79" s="639"/>
      <c r="R79" s="639">
        <f t="shared" si="2"/>
        <v>474520.64520000003</v>
      </c>
      <c r="S79" s="1191">
        <v>419676</v>
      </c>
      <c r="T79" s="639">
        <f t="shared" si="22"/>
        <v>438964.5191489362</v>
      </c>
      <c r="U79" s="639">
        <f t="shared" si="19"/>
        <v>388229.41720629047</v>
      </c>
      <c r="V79" s="641">
        <f>IF(L79=0,0,(HLOOKUP(F79,'2012-2013 CE W T&amp;D &amp; ConsCredit'!$C$6:$P$36,D79+1,FALSE)))</f>
        <v>0</v>
      </c>
      <c r="W79" s="641">
        <f t="shared" si="16"/>
        <v>0</v>
      </c>
      <c r="X79" s="642">
        <f t="shared" si="11"/>
        <v>0.88442095037427881</v>
      </c>
      <c r="Z79" s="1371">
        <f t="shared" si="20"/>
        <v>474520.64520000003</v>
      </c>
      <c r="AA79" s="1371">
        <f t="shared" si="21"/>
        <v>438964.5191489362</v>
      </c>
      <c r="AB79" s="1371">
        <f>IF(L79=0,0,(HLOOKUP(F79,'2012-2013 CE W T&amp;D No ConsCredi'!$C$6:$P$36,D79+1,FALSE)))</f>
        <v>0</v>
      </c>
      <c r="AC79" s="1371">
        <f t="shared" si="17"/>
        <v>0</v>
      </c>
      <c r="AD79" s="642">
        <f t="shared" si="12"/>
        <v>0</v>
      </c>
      <c r="AE79" s="1332"/>
      <c r="AF79" s="1332"/>
      <c r="AG79" s="1332"/>
      <c r="AH79" s="1332"/>
      <c r="AI79" s="1332"/>
      <c r="AJ79" s="1332"/>
      <c r="AK79" s="1332"/>
      <c r="AL79" s="1332"/>
      <c r="AM79" s="1332"/>
      <c r="AN79" s="1332"/>
      <c r="AO79" s="1332"/>
      <c r="AP79" s="1332"/>
      <c r="AQ79" s="1332"/>
      <c r="AR79" s="1332"/>
      <c r="AS79" s="1332"/>
      <c r="AT79" s="1332"/>
      <c r="AU79" s="1332"/>
      <c r="AV79" s="1332"/>
      <c r="AW79" s="1332"/>
      <c r="AX79" s="1332"/>
      <c r="AY79" s="1332"/>
      <c r="AZ79" s="1332"/>
      <c r="BA79" s="1332"/>
      <c r="BB79" s="1332"/>
      <c r="BC79" s="1332"/>
      <c r="BD79" s="1332"/>
      <c r="BE79" s="1332"/>
      <c r="BF79" s="1332"/>
      <c r="BG79" s="1332"/>
      <c r="BH79" s="1332"/>
      <c r="BI79" s="1332"/>
      <c r="BJ79" s="1332"/>
      <c r="BK79" s="1332"/>
      <c r="BL79" s="1332"/>
      <c r="BM79" s="1332"/>
      <c r="BN79" s="1332"/>
      <c r="BO79" s="1332"/>
      <c r="BP79" s="1332"/>
      <c r="BQ79" s="1332"/>
      <c r="BR79" s="1332"/>
      <c r="BS79" s="1332"/>
      <c r="BT79" s="1332"/>
      <c r="BU79" s="1332"/>
      <c r="BV79" s="1332"/>
      <c r="BW79" s="1332"/>
      <c r="BX79" s="1332"/>
      <c r="BY79" s="1332"/>
      <c r="BZ79" s="1332"/>
      <c r="CA79" s="1332"/>
      <c r="CB79" s="1332"/>
      <c r="CC79" s="1332"/>
      <c r="CD79" s="1332"/>
      <c r="CE79" s="1332"/>
      <c r="CF79" s="1332"/>
      <c r="CG79" s="1332"/>
      <c r="CH79" s="1332"/>
      <c r="CI79" s="1332"/>
      <c r="CJ79" s="1332"/>
      <c r="CK79" s="1332"/>
      <c r="CL79" s="1332"/>
      <c r="CM79" s="1332"/>
      <c r="CN79" s="1332"/>
      <c r="CO79" s="1332"/>
      <c r="CP79" s="1332"/>
      <c r="CQ79" s="1332"/>
      <c r="CR79" s="1332"/>
      <c r="CS79" s="1332"/>
      <c r="CT79" s="1332"/>
      <c r="CU79" s="1332"/>
      <c r="CV79" s="1332"/>
      <c r="CW79" s="1332"/>
      <c r="CX79" s="1332"/>
      <c r="CY79" s="1332"/>
      <c r="CZ79" s="1332"/>
      <c r="DA79" s="1332"/>
      <c r="DB79" s="1332"/>
      <c r="DC79" s="1332"/>
      <c r="DD79" s="1332"/>
      <c r="DE79" s="1332"/>
      <c r="DF79" s="1332"/>
      <c r="DG79" s="1332"/>
      <c r="DH79" s="1332"/>
      <c r="DI79" s="1332"/>
      <c r="DJ79" s="1332"/>
      <c r="DK79" s="1332"/>
      <c r="DL79" s="1332"/>
      <c r="DM79" s="1332"/>
      <c r="DN79" s="1332"/>
      <c r="DO79" s="1332"/>
      <c r="DP79" s="1332"/>
      <c r="DQ79" s="1332"/>
      <c r="DR79" s="1332"/>
      <c r="DS79" s="1332"/>
      <c r="DT79" s="1332"/>
      <c r="DU79" s="1332"/>
      <c r="DV79" s="1332"/>
      <c r="DW79" s="1332"/>
      <c r="DX79" s="1332"/>
      <c r="DY79" s="1332"/>
      <c r="DZ79" s="1332"/>
      <c r="EA79" s="1332"/>
      <c r="EB79" s="1332"/>
      <c r="EC79" s="1332"/>
      <c r="ED79" s="1332"/>
      <c r="EE79" s="1332"/>
      <c r="EF79" s="1332"/>
      <c r="EG79" s="1332"/>
      <c r="EH79" s="1332"/>
      <c r="EI79" s="1332"/>
      <c r="EJ79" s="1332"/>
      <c r="EK79" s="1332"/>
      <c r="EL79" s="1332"/>
      <c r="EM79" s="1332"/>
      <c r="EN79" s="1332"/>
      <c r="EO79" s="1332"/>
      <c r="EP79" s="1332"/>
      <c r="EQ79" s="1332"/>
      <c r="ER79" s="1332"/>
      <c r="ES79" s="1332"/>
      <c r="ET79" s="1332"/>
      <c r="EU79" s="1332"/>
      <c r="EV79" s="1332"/>
      <c r="EW79" s="1332"/>
      <c r="EX79" s="1332"/>
      <c r="EY79" s="1332"/>
      <c r="EZ79" s="1332"/>
      <c r="FA79" s="1332"/>
      <c r="FB79" s="1332"/>
      <c r="FC79" s="1332"/>
      <c r="FD79" s="1332"/>
      <c r="FE79" s="1332"/>
      <c r="FF79" s="1332"/>
      <c r="FG79" s="1332"/>
      <c r="FH79" s="1332"/>
      <c r="FI79" s="1332"/>
      <c r="FJ79" s="1332"/>
      <c r="FK79" s="1332"/>
      <c r="FL79" s="1332"/>
      <c r="FM79" s="1332"/>
      <c r="FN79" s="1332"/>
      <c r="FO79" s="1332"/>
      <c r="FP79" s="1332"/>
      <c r="FQ79" s="1332"/>
      <c r="FR79" s="1332"/>
      <c r="FS79" s="1332"/>
      <c r="FT79" s="1332"/>
      <c r="FU79" s="1332"/>
      <c r="FV79" s="1332"/>
      <c r="FW79" s="1332"/>
      <c r="FX79" s="1332"/>
      <c r="FY79" s="1332"/>
      <c r="FZ79" s="1332"/>
      <c r="GA79" s="1332"/>
      <c r="GB79" s="1332"/>
      <c r="GC79" s="1332"/>
      <c r="GD79" s="1332"/>
      <c r="GE79" s="1332"/>
      <c r="GF79" s="1332"/>
      <c r="GG79" s="1332"/>
      <c r="GH79" s="1332"/>
      <c r="GI79" s="1332"/>
      <c r="GJ79" s="1332"/>
      <c r="GK79" s="1332"/>
      <c r="GL79" s="1332"/>
      <c r="GM79" s="1332"/>
      <c r="GN79" s="1332"/>
      <c r="GO79" s="1332"/>
      <c r="GP79" s="1332"/>
      <c r="GQ79" s="1332"/>
      <c r="GR79" s="1332"/>
      <c r="GS79" s="1332"/>
      <c r="GT79" s="1332"/>
      <c r="GU79" s="1332"/>
      <c r="GV79" s="1332"/>
      <c r="GW79" s="1332"/>
      <c r="GX79" s="1332"/>
      <c r="GY79" s="1332"/>
      <c r="GZ79" s="1332"/>
      <c r="HA79" s="1332"/>
      <c r="HB79" s="1332"/>
      <c r="HC79" s="1332"/>
      <c r="HD79" s="1332"/>
      <c r="HE79" s="1332"/>
      <c r="HF79" s="1332"/>
      <c r="HG79" s="1332"/>
      <c r="HH79" s="1332"/>
      <c r="HI79" s="1332"/>
      <c r="HJ79" s="1332"/>
      <c r="HK79" s="1332"/>
      <c r="HL79" s="1332"/>
      <c r="HM79" s="1332"/>
      <c r="HN79" s="1332"/>
      <c r="HO79" s="1332"/>
      <c r="HP79" s="1332"/>
      <c r="HQ79" s="1332"/>
      <c r="HR79" s="1332"/>
      <c r="HS79" s="1332"/>
      <c r="HT79" s="1332"/>
      <c r="HU79" s="1332"/>
      <c r="HV79" s="1332"/>
      <c r="HW79" s="1332"/>
      <c r="HX79" s="1332"/>
      <c r="HY79" s="1332"/>
      <c r="HZ79" s="1332"/>
      <c r="IA79" s="1332"/>
      <c r="IB79" s="1332"/>
      <c r="IC79" s="1332"/>
      <c r="ID79" s="1332"/>
      <c r="IE79" s="1332"/>
      <c r="IF79" s="1332"/>
      <c r="IG79" s="1332"/>
      <c r="IH79" s="1332"/>
      <c r="II79" s="1332"/>
      <c r="IJ79" s="1332"/>
      <c r="IK79" s="1332"/>
      <c r="IL79" s="1332"/>
      <c r="IM79" s="1332"/>
      <c r="IN79" s="1332"/>
      <c r="IO79" s="1332"/>
      <c r="IP79" s="1332"/>
      <c r="IQ79" s="1332"/>
      <c r="IR79" s="1332"/>
      <c r="IS79" s="1332"/>
      <c r="IT79" s="1332"/>
      <c r="IU79" s="1332"/>
      <c r="IV79" s="1332"/>
      <c r="IW79" s="1332"/>
      <c r="IX79" s="1332"/>
      <c r="IY79" s="1332"/>
      <c r="IZ79" s="1332"/>
      <c r="JA79" s="1332"/>
      <c r="JB79" s="1332"/>
      <c r="JC79" s="1332"/>
      <c r="JD79" s="1332"/>
      <c r="JE79" s="1332"/>
      <c r="JF79" s="1332"/>
      <c r="JG79" s="1332"/>
      <c r="JH79" s="1332"/>
      <c r="JI79" s="1332"/>
      <c r="JJ79" s="1332"/>
      <c r="JK79" s="1332"/>
      <c r="JL79" s="1332"/>
      <c r="JM79" s="1332"/>
      <c r="JN79" s="1332"/>
      <c r="JO79" s="1332"/>
      <c r="JP79" s="1332"/>
      <c r="JQ79" s="1332"/>
      <c r="JR79" s="1332"/>
      <c r="JS79" s="1332"/>
      <c r="JT79" s="1332"/>
      <c r="JU79" s="1332"/>
      <c r="JV79" s="1332"/>
      <c r="JW79" s="1332"/>
      <c r="JX79" s="1332"/>
      <c r="JY79" s="1332"/>
      <c r="JZ79" s="1332"/>
      <c r="KA79" s="1332"/>
      <c r="KB79" s="1332"/>
      <c r="KC79" s="1332"/>
      <c r="KD79" s="1332"/>
      <c r="KE79" s="1332"/>
      <c r="KF79" s="1332"/>
      <c r="KG79" s="1332"/>
      <c r="KH79" s="1332"/>
      <c r="KI79" s="1332"/>
      <c r="KJ79" s="1332"/>
      <c r="KK79" s="1332"/>
      <c r="KL79" s="1332"/>
      <c r="KM79" s="1332"/>
      <c r="KN79" s="1332"/>
      <c r="KO79" s="1332"/>
      <c r="KP79" s="1332"/>
      <c r="KQ79" s="1332"/>
      <c r="KR79" s="1332"/>
      <c r="KS79" s="1332"/>
      <c r="KT79" s="1332"/>
      <c r="KU79" s="1332"/>
      <c r="KV79" s="1332"/>
      <c r="KW79" s="1332"/>
      <c r="KX79" s="1332"/>
      <c r="KY79" s="1332"/>
      <c r="KZ79" s="1332"/>
      <c r="LA79" s="1332"/>
      <c r="LB79" s="1332"/>
      <c r="LC79" s="1332"/>
      <c r="LD79" s="1332"/>
      <c r="LE79" s="1332"/>
      <c r="LF79" s="1332"/>
      <c r="LG79" s="1332"/>
      <c r="LH79" s="1332"/>
      <c r="LI79" s="1332"/>
      <c r="LJ79" s="1332"/>
      <c r="LK79" s="1332"/>
      <c r="LL79" s="1332"/>
      <c r="LM79" s="1332"/>
      <c r="LN79" s="1332"/>
      <c r="LO79" s="1332"/>
      <c r="LP79" s="1332"/>
      <c r="LQ79" s="1332"/>
      <c r="LR79" s="1332"/>
      <c r="LS79" s="1332"/>
      <c r="LT79" s="1332"/>
      <c r="LU79" s="1332"/>
      <c r="LV79" s="1332"/>
      <c r="LW79" s="1332"/>
      <c r="LX79" s="1332"/>
      <c r="LY79" s="1332"/>
      <c r="LZ79" s="1332"/>
      <c r="MA79" s="1332"/>
      <c r="MB79" s="1332"/>
      <c r="MC79" s="1332"/>
      <c r="MD79" s="1332"/>
      <c r="ME79" s="1332"/>
      <c r="MF79" s="1332"/>
      <c r="MG79" s="1332"/>
      <c r="MH79" s="1332"/>
      <c r="MI79" s="1332"/>
      <c r="MJ79" s="1332"/>
      <c r="MK79" s="1332"/>
      <c r="ML79" s="1332"/>
      <c r="MM79" s="1332"/>
      <c r="MN79" s="1332"/>
      <c r="MO79" s="1332"/>
      <c r="MP79" s="1332"/>
      <c r="MQ79" s="1332"/>
      <c r="MR79" s="1332"/>
      <c r="MS79" s="1332"/>
      <c r="MT79" s="1332"/>
      <c r="MU79" s="1332"/>
      <c r="MV79" s="1332"/>
      <c r="MW79" s="1332"/>
      <c r="MX79" s="1332"/>
      <c r="MY79" s="1332"/>
      <c r="MZ79" s="1332"/>
      <c r="NA79" s="1332"/>
      <c r="NB79" s="1332"/>
      <c r="NC79" s="1332"/>
      <c r="ND79" s="1332"/>
      <c r="NE79" s="1332"/>
      <c r="NF79" s="1332"/>
      <c r="NG79" s="1332"/>
      <c r="NH79" s="1332"/>
      <c r="NI79" s="1332"/>
      <c r="NJ79" s="1332"/>
      <c r="NK79" s="1332"/>
      <c r="NL79" s="1332"/>
      <c r="NM79" s="1332"/>
      <c r="NN79" s="1332"/>
      <c r="NO79" s="1332"/>
      <c r="NP79" s="1332"/>
      <c r="NQ79" s="1332"/>
      <c r="NR79" s="1332"/>
      <c r="NS79" s="1332"/>
      <c r="NT79" s="1332"/>
      <c r="NU79" s="1332"/>
      <c r="NV79" s="1332"/>
      <c r="NW79" s="1332"/>
      <c r="NX79" s="1332"/>
      <c r="NY79" s="1332"/>
      <c r="NZ79" s="1332"/>
      <c r="OA79" s="1332"/>
      <c r="OB79" s="1332"/>
      <c r="OC79" s="1332"/>
      <c r="OD79" s="1332"/>
      <c r="OE79" s="1332"/>
      <c r="OF79" s="1332"/>
      <c r="OG79" s="1332"/>
      <c r="OH79" s="1332"/>
      <c r="OI79" s="1332"/>
      <c r="OJ79" s="1332"/>
      <c r="OK79" s="1332"/>
      <c r="OL79" s="1332"/>
      <c r="OM79" s="1332"/>
      <c r="ON79" s="1332"/>
      <c r="OO79" s="1332"/>
      <c r="OP79" s="1332"/>
      <c r="OQ79" s="1332"/>
      <c r="OR79" s="1332"/>
      <c r="OS79" s="1332"/>
      <c r="OT79" s="1332"/>
      <c r="OU79" s="1332"/>
      <c r="OV79" s="1332"/>
      <c r="OW79" s="1332"/>
      <c r="OX79" s="1332"/>
      <c r="OY79" s="1332"/>
      <c r="OZ79" s="1332"/>
      <c r="PA79" s="1332"/>
      <c r="PB79" s="1332"/>
      <c r="PC79" s="1332"/>
      <c r="PD79" s="1332"/>
      <c r="PE79" s="1332"/>
      <c r="PF79" s="1332"/>
      <c r="PG79" s="1332"/>
      <c r="PH79" s="1332"/>
      <c r="PI79" s="1332"/>
      <c r="PJ79" s="1332"/>
      <c r="PK79" s="1332"/>
      <c r="PL79" s="1332"/>
      <c r="PM79" s="1332"/>
      <c r="PN79" s="1332"/>
      <c r="PO79" s="1332"/>
      <c r="PP79" s="1332"/>
      <c r="PQ79" s="1332"/>
      <c r="PR79" s="1332"/>
      <c r="PS79" s="1332"/>
      <c r="PT79" s="1332"/>
      <c r="PU79" s="1332"/>
      <c r="PV79" s="1332"/>
      <c r="PW79" s="1332"/>
      <c r="PX79" s="1332"/>
      <c r="PY79" s="1332"/>
      <c r="PZ79" s="1332"/>
      <c r="QA79" s="1332"/>
      <c r="QB79" s="1332"/>
      <c r="QC79" s="1332"/>
      <c r="QD79" s="1332"/>
      <c r="QE79" s="1332"/>
      <c r="QF79" s="1332"/>
      <c r="QG79" s="1332"/>
      <c r="QH79" s="1332"/>
      <c r="QI79" s="1332"/>
      <c r="QJ79" s="1332"/>
      <c r="QK79" s="1332"/>
      <c r="QL79" s="1332"/>
      <c r="QM79" s="1332"/>
      <c r="QN79" s="1332"/>
      <c r="QO79" s="1332"/>
      <c r="QP79" s="1332"/>
      <c r="QQ79" s="1332"/>
      <c r="QR79" s="1332"/>
      <c r="QS79" s="1332"/>
      <c r="QT79" s="1332"/>
      <c r="QU79" s="1332"/>
      <c r="QV79" s="1332"/>
      <c r="QW79" s="1332"/>
      <c r="QX79" s="1332"/>
      <c r="QY79" s="1332"/>
      <c r="QZ79" s="1332"/>
      <c r="RA79" s="1332"/>
      <c r="RB79" s="1332"/>
      <c r="RC79" s="1332"/>
      <c r="RD79" s="1332"/>
      <c r="RE79" s="1332"/>
      <c r="RF79" s="1332"/>
      <c r="RG79" s="1332"/>
      <c r="RH79" s="1332"/>
      <c r="RI79" s="1332"/>
      <c r="RJ79" s="1332"/>
      <c r="RK79" s="1332"/>
      <c r="RL79" s="1332"/>
      <c r="RM79" s="1332"/>
      <c r="RN79" s="1332"/>
      <c r="RO79" s="1332"/>
      <c r="RP79" s="1332"/>
      <c r="RQ79" s="1332"/>
      <c r="RR79" s="1332"/>
      <c r="RS79" s="1332"/>
      <c r="RT79" s="1332"/>
      <c r="RU79" s="1332"/>
      <c r="RV79" s="1332"/>
      <c r="RW79" s="1332"/>
      <c r="RX79" s="1332"/>
      <c r="RY79" s="1332"/>
      <c r="RZ79" s="1332"/>
      <c r="SA79" s="1332"/>
      <c r="SB79" s="1332"/>
      <c r="SC79" s="1332"/>
      <c r="SD79" s="1332"/>
      <c r="SE79" s="1332"/>
      <c r="SF79" s="1332"/>
      <c r="SG79" s="1332"/>
      <c r="SH79" s="1332"/>
      <c r="SI79" s="1332"/>
      <c r="SJ79" s="1332"/>
      <c r="SK79" s="1332"/>
      <c r="SL79" s="1332"/>
      <c r="SM79" s="1332"/>
      <c r="SN79" s="1332"/>
      <c r="SO79" s="1332"/>
      <c r="SP79" s="1332"/>
      <c r="SQ79" s="1332"/>
      <c r="SR79" s="1332"/>
      <c r="SS79" s="1332"/>
      <c r="ST79" s="1332"/>
      <c r="SU79" s="1332"/>
      <c r="SV79" s="1332"/>
      <c r="SW79" s="1332"/>
      <c r="SX79" s="1332"/>
      <c r="SY79" s="1332"/>
      <c r="SZ79" s="1332"/>
      <c r="TA79" s="1332"/>
      <c r="TB79" s="1332"/>
      <c r="TC79" s="1332"/>
      <c r="TD79" s="1332"/>
      <c r="TE79" s="1332"/>
      <c r="TF79" s="1332"/>
      <c r="TG79" s="1332"/>
      <c r="TH79" s="1332"/>
      <c r="TI79" s="1332"/>
      <c r="TJ79" s="1332"/>
      <c r="TK79" s="1332"/>
      <c r="TL79" s="1332"/>
      <c r="TM79" s="1332"/>
      <c r="TN79" s="1332"/>
      <c r="TO79" s="1332"/>
      <c r="TP79" s="1332"/>
      <c r="TQ79" s="1332"/>
      <c r="TR79" s="1332"/>
      <c r="TS79" s="1332"/>
      <c r="TT79" s="1332"/>
      <c r="TU79" s="1332"/>
      <c r="TV79" s="1332"/>
      <c r="TW79" s="1332"/>
      <c r="TX79" s="1332"/>
      <c r="TY79" s="1332"/>
      <c r="TZ79" s="1332"/>
      <c r="UA79" s="1332"/>
      <c r="UB79" s="1332"/>
      <c r="UC79" s="1332"/>
      <c r="UD79" s="1332"/>
      <c r="UE79" s="1332"/>
      <c r="UF79" s="1332"/>
      <c r="UG79" s="1332"/>
      <c r="UH79" s="1332"/>
      <c r="UI79" s="1332"/>
      <c r="UJ79" s="1332"/>
      <c r="UK79" s="1332"/>
      <c r="UL79" s="1332"/>
      <c r="UM79" s="1332"/>
      <c r="UN79" s="1332"/>
      <c r="UO79" s="1332"/>
      <c r="UP79" s="1332"/>
      <c r="UQ79" s="1332"/>
      <c r="UR79" s="1332"/>
      <c r="US79" s="1332"/>
      <c r="UT79" s="1332"/>
      <c r="UU79" s="1332"/>
      <c r="UV79" s="1332"/>
      <c r="UW79" s="1332"/>
      <c r="UX79" s="1332"/>
      <c r="UY79" s="1332"/>
      <c r="UZ79" s="1332"/>
      <c r="VA79" s="1332"/>
      <c r="VB79" s="1332"/>
      <c r="VC79" s="1332"/>
      <c r="VD79" s="1332"/>
      <c r="VE79" s="1332"/>
      <c r="VF79" s="1332"/>
      <c r="VG79" s="1332"/>
      <c r="VH79" s="1332"/>
      <c r="VI79" s="1332"/>
      <c r="VJ79" s="1332"/>
      <c r="VK79" s="1332"/>
      <c r="VL79" s="1332"/>
      <c r="VM79" s="1332"/>
      <c r="VN79" s="1332"/>
      <c r="VO79" s="1332"/>
      <c r="VP79" s="1332"/>
      <c r="VQ79" s="1332"/>
      <c r="VR79" s="1332"/>
      <c r="VS79" s="1332"/>
      <c r="VT79" s="1332"/>
      <c r="VU79" s="1332"/>
      <c r="VV79" s="1332"/>
      <c r="VW79" s="1332"/>
      <c r="VX79" s="1332"/>
      <c r="VY79" s="1332"/>
      <c r="VZ79" s="1332"/>
      <c r="WA79" s="1332"/>
      <c r="WB79" s="1332"/>
      <c r="WC79" s="1332"/>
      <c r="WD79" s="1332"/>
      <c r="WE79" s="1332"/>
      <c r="WF79" s="1332"/>
      <c r="WG79" s="1332"/>
      <c r="WH79" s="1332"/>
      <c r="WI79" s="1332"/>
      <c r="WJ79" s="1332"/>
      <c r="WK79" s="1332"/>
      <c r="WL79" s="1332"/>
      <c r="WM79" s="1332"/>
      <c r="WN79" s="1332"/>
      <c r="WO79" s="1332"/>
      <c r="WP79" s="1332"/>
      <c r="WQ79" s="1332"/>
      <c r="WR79" s="1332"/>
      <c r="WS79" s="1332"/>
      <c r="WT79" s="1332"/>
      <c r="WU79" s="1332"/>
      <c r="WV79" s="1332"/>
      <c r="WW79" s="1332"/>
      <c r="WX79" s="1332"/>
      <c r="WY79" s="1332"/>
      <c r="WZ79" s="1332"/>
      <c r="XA79" s="1332"/>
      <c r="XB79" s="1332"/>
      <c r="XC79" s="1332"/>
      <c r="XD79" s="1332"/>
      <c r="XE79" s="1332"/>
      <c r="XF79" s="1332"/>
      <c r="XG79" s="1332"/>
      <c r="XH79" s="1332"/>
      <c r="XI79" s="1332"/>
      <c r="XJ79" s="1332"/>
      <c r="XK79" s="1332"/>
      <c r="XL79" s="1332"/>
      <c r="XM79" s="1332"/>
      <c r="XN79" s="1332"/>
      <c r="XO79" s="1332"/>
      <c r="XP79" s="1332"/>
      <c r="XQ79" s="1332"/>
      <c r="XR79" s="1332"/>
      <c r="XS79" s="1332"/>
      <c r="XT79" s="1332"/>
      <c r="XU79" s="1332"/>
      <c r="XV79" s="1332"/>
      <c r="XW79" s="1332"/>
      <c r="XX79" s="1332"/>
      <c r="XY79" s="1332"/>
      <c r="XZ79" s="1332"/>
      <c r="YA79" s="1332"/>
      <c r="YB79" s="1332"/>
      <c r="YC79" s="1332"/>
      <c r="YD79" s="1332"/>
      <c r="YE79" s="1332"/>
      <c r="YF79" s="1332"/>
      <c r="YG79" s="1332"/>
      <c r="YH79" s="1332"/>
      <c r="YI79" s="1332"/>
      <c r="YJ79" s="1332"/>
      <c r="YK79" s="1332"/>
      <c r="YL79" s="1332"/>
      <c r="YM79" s="1332"/>
      <c r="YN79" s="1332"/>
      <c r="YO79" s="1332"/>
      <c r="YP79" s="1332"/>
      <c r="YQ79" s="1332"/>
      <c r="YR79" s="1332"/>
      <c r="YS79" s="1332"/>
      <c r="YT79" s="1332"/>
      <c r="YU79" s="1332"/>
      <c r="YV79" s="1332"/>
      <c r="YW79" s="1332"/>
      <c r="YX79" s="1332"/>
      <c r="YY79" s="1332"/>
      <c r="YZ79" s="1332"/>
      <c r="ZA79" s="1332"/>
      <c r="ZB79" s="1332"/>
      <c r="ZC79" s="1332"/>
      <c r="ZD79" s="1332"/>
      <c r="ZE79" s="1332"/>
      <c r="ZF79" s="1332"/>
      <c r="ZG79" s="1332"/>
      <c r="ZH79" s="1332"/>
      <c r="ZI79" s="1332"/>
      <c r="ZJ79" s="1332"/>
      <c r="ZK79" s="1332"/>
      <c r="ZL79" s="1332"/>
      <c r="ZM79" s="1332"/>
      <c r="ZN79" s="1332"/>
      <c r="ZO79" s="1332"/>
      <c r="ZP79" s="1332"/>
      <c r="ZQ79" s="1332"/>
      <c r="ZR79" s="1332"/>
      <c r="ZS79" s="1332"/>
      <c r="ZT79" s="1332"/>
      <c r="ZU79" s="1332"/>
      <c r="ZV79" s="1332"/>
      <c r="ZW79" s="1332"/>
      <c r="ZX79" s="1332"/>
      <c r="ZY79" s="645"/>
    </row>
    <row r="80" spans="1:701" s="643" customFormat="1">
      <c r="A80" s="645"/>
      <c r="B80" s="635" t="s">
        <v>56</v>
      </c>
      <c r="C80" s="1186" t="s">
        <v>506</v>
      </c>
      <c r="D80" s="938">
        <v>1</v>
      </c>
      <c r="E80" s="604">
        <f t="shared" si="18"/>
        <v>0</v>
      </c>
      <c r="F80" s="1196" t="s">
        <v>0</v>
      </c>
      <c r="G80" s="653">
        <v>1</v>
      </c>
      <c r="H80" s="941">
        <v>0</v>
      </c>
      <c r="I80" s="1190">
        <v>0</v>
      </c>
      <c r="J80" s="1190">
        <v>0</v>
      </c>
      <c r="K80" s="1176">
        <f t="shared" si="1"/>
        <v>0</v>
      </c>
      <c r="L80" s="640">
        <f t="shared" si="6"/>
        <v>0</v>
      </c>
      <c r="M80" s="639">
        <v>0</v>
      </c>
      <c r="N80" s="639">
        <f t="shared" si="7"/>
        <v>0</v>
      </c>
      <c r="O80" s="639">
        <f t="shared" si="8"/>
        <v>0</v>
      </c>
      <c r="P80" s="639">
        <f t="shared" si="9"/>
        <v>0</v>
      </c>
      <c r="Q80" s="639"/>
      <c r="R80" s="639">
        <f t="shared" si="2"/>
        <v>0</v>
      </c>
      <c r="S80" s="1191">
        <v>0</v>
      </c>
      <c r="T80" s="639">
        <f t="shared" si="22"/>
        <v>0</v>
      </c>
      <c r="U80" s="639">
        <f t="shared" si="19"/>
        <v>0</v>
      </c>
      <c r="V80" s="641">
        <f>IF(L80=0,0,(HLOOKUP(F80,'2012-2013 CE W T&amp;D &amp; ConsCredit'!$C$6:$P$36,D80+1,FALSE)))</f>
        <v>0</v>
      </c>
      <c r="W80" s="641">
        <f t="shared" si="16"/>
        <v>0</v>
      </c>
      <c r="X80" s="642" t="e">
        <f t="shared" si="11"/>
        <v>#DIV/0!</v>
      </c>
      <c r="Z80" s="1371">
        <f t="shared" si="20"/>
        <v>0</v>
      </c>
      <c r="AA80" s="1371">
        <f t="shared" si="21"/>
        <v>0</v>
      </c>
      <c r="AB80" s="1371">
        <f>IF(L80=0,0,(HLOOKUP(F80,'2012-2013 CE W T&amp;D No ConsCredi'!$C$6:$P$36,D80+1,FALSE)))</f>
        <v>0</v>
      </c>
      <c r="AC80" s="1371">
        <f t="shared" si="17"/>
        <v>0</v>
      </c>
      <c r="AD80" s="642">
        <v>0</v>
      </c>
      <c r="AE80" s="1332"/>
      <c r="AF80" s="1332"/>
      <c r="AG80" s="1332"/>
      <c r="AH80" s="1332"/>
      <c r="AI80" s="1332"/>
      <c r="AJ80" s="1332"/>
      <c r="AK80" s="1332"/>
      <c r="AL80" s="1332"/>
      <c r="AM80" s="1332"/>
      <c r="AN80" s="1332"/>
      <c r="AO80" s="1332"/>
      <c r="AP80" s="1332"/>
      <c r="AQ80" s="1332"/>
      <c r="AR80" s="1332"/>
      <c r="AS80" s="1332"/>
      <c r="AT80" s="1332"/>
      <c r="AU80" s="1332"/>
      <c r="AV80" s="1332"/>
      <c r="AW80" s="1332"/>
      <c r="AX80" s="1332"/>
      <c r="AY80" s="1332"/>
      <c r="AZ80" s="1332"/>
      <c r="BA80" s="1332"/>
      <c r="BB80" s="1332"/>
      <c r="BC80" s="1332"/>
      <c r="BD80" s="1332"/>
      <c r="BE80" s="1332"/>
      <c r="BF80" s="1332"/>
      <c r="BG80" s="1332"/>
      <c r="BH80" s="1332"/>
      <c r="BI80" s="1332"/>
      <c r="BJ80" s="1332"/>
      <c r="BK80" s="1332"/>
      <c r="BL80" s="1332"/>
      <c r="BM80" s="1332"/>
      <c r="BN80" s="1332"/>
      <c r="BO80" s="1332"/>
      <c r="BP80" s="1332"/>
      <c r="BQ80" s="1332"/>
      <c r="BR80" s="1332"/>
      <c r="BS80" s="1332"/>
      <c r="BT80" s="1332"/>
      <c r="BU80" s="1332"/>
      <c r="BV80" s="1332"/>
      <c r="BW80" s="1332"/>
      <c r="BX80" s="1332"/>
      <c r="BY80" s="1332"/>
      <c r="BZ80" s="1332"/>
      <c r="CA80" s="1332"/>
      <c r="CB80" s="1332"/>
      <c r="CC80" s="1332"/>
      <c r="CD80" s="1332"/>
      <c r="CE80" s="1332"/>
      <c r="CF80" s="1332"/>
      <c r="CG80" s="1332"/>
      <c r="CH80" s="1332"/>
      <c r="CI80" s="1332"/>
      <c r="CJ80" s="1332"/>
      <c r="CK80" s="1332"/>
      <c r="CL80" s="1332"/>
      <c r="CM80" s="1332"/>
      <c r="CN80" s="1332"/>
      <c r="CO80" s="1332"/>
      <c r="CP80" s="1332"/>
      <c r="CQ80" s="1332"/>
      <c r="CR80" s="1332"/>
      <c r="CS80" s="1332"/>
      <c r="CT80" s="1332"/>
      <c r="CU80" s="1332"/>
      <c r="CV80" s="1332"/>
      <c r="CW80" s="1332"/>
      <c r="CX80" s="1332"/>
      <c r="CY80" s="1332"/>
      <c r="CZ80" s="1332"/>
      <c r="DA80" s="1332"/>
      <c r="DB80" s="1332"/>
      <c r="DC80" s="1332"/>
      <c r="DD80" s="1332"/>
      <c r="DE80" s="1332"/>
      <c r="DF80" s="1332"/>
      <c r="DG80" s="1332"/>
      <c r="DH80" s="1332"/>
      <c r="DI80" s="1332"/>
      <c r="DJ80" s="1332"/>
      <c r="DK80" s="1332"/>
      <c r="DL80" s="1332"/>
      <c r="DM80" s="1332"/>
      <c r="DN80" s="1332"/>
      <c r="DO80" s="1332"/>
      <c r="DP80" s="1332"/>
      <c r="DQ80" s="1332"/>
      <c r="DR80" s="1332"/>
      <c r="DS80" s="1332"/>
      <c r="DT80" s="1332"/>
      <c r="DU80" s="1332"/>
      <c r="DV80" s="1332"/>
      <c r="DW80" s="1332"/>
      <c r="DX80" s="1332"/>
      <c r="DY80" s="1332"/>
      <c r="DZ80" s="1332"/>
      <c r="EA80" s="1332"/>
      <c r="EB80" s="1332"/>
      <c r="EC80" s="1332"/>
      <c r="ED80" s="1332"/>
      <c r="EE80" s="1332"/>
      <c r="EF80" s="1332"/>
      <c r="EG80" s="1332"/>
      <c r="EH80" s="1332"/>
      <c r="EI80" s="1332"/>
      <c r="EJ80" s="1332"/>
      <c r="EK80" s="1332"/>
      <c r="EL80" s="1332"/>
      <c r="EM80" s="1332"/>
      <c r="EN80" s="1332"/>
      <c r="EO80" s="1332"/>
      <c r="EP80" s="1332"/>
      <c r="EQ80" s="1332"/>
      <c r="ER80" s="1332"/>
      <c r="ES80" s="1332"/>
      <c r="ET80" s="1332"/>
      <c r="EU80" s="1332"/>
      <c r="EV80" s="1332"/>
      <c r="EW80" s="1332"/>
      <c r="EX80" s="1332"/>
      <c r="EY80" s="1332"/>
      <c r="EZ80" s="1332"/>
      <c r="FA80" s="1332"/>
      <c r="FB80" s="1332"/>
      <c r="FC80" s="1332"/>
      <c r="FD80" s="1332"/>
      <c r="FE80" s="1332"/>
      <c r="FF80" s="1332"/>
      <c r="FG80" s="1332"/>
      <c r="FH80" s="1332"/>
      <c r="FI80" s="1332"/>
      <c r="FJ80" s="1332"/>
      <c r="FK80" s="1332"/>
      <c r="FL80" s="1332"/>
      <c r="FM80" s="1332"/>
      <c r="FN80" s="1332"/>
      <c r="FO80" s="1332"/>
      <c r="FP80" s="1332"/>
      <c r="FQ80" s="1332"/>
      <c r="FR80" s="1332"/>
      <c r="FS80" s="1332"/>
      <c r="FT80" s="1332"/>
      <c r="FU80" s="1332"/>
      <c r="FV80" s="1332"/>
      <c r="FW80" s="1332"/>
      <c r="FX80" s="1332"/>
      <c r="FY80" s="1332"/>
      <c r="FZ80" s="1332"/>
      <c r="GA80" s="1332"/>
      <c r="GB80" s="1332"/>
      <c r="GC80" s="1332"/>
      <c r="GD80" s="1332"/>
      <c r="GE80" s="1332"/>
      <c r="GF80" s="1332"/>
      <c r="GG80" s="1332"/>
      <c r="GH80" s="1332"/>
      <c r="GI80" s="1332"/>
      <c r="GJ80" s="1332"/>
      <c r="GK80" s="1332"/>
      <c r="GL80" s="1332"/>
      <c r="GM80" s="1332"/>
      <c r="GN80" s="1332"/>
      <c r="GO80" s="1332"/>
      <c r="GP80" s="1332"/>
      <c r="GQ80" s="1332"/>
      <c r="GR80" s="1332"/>
      <c r="GS80" s="1332"/>
      <c r="GT80" s="1332"/>
      <c r="GU80" s="1332"/>
      <c r="GV80" s="1332"/>
      <c r="GW80" s="1332"/>
      <c r="GX80" s="1332"/>
      <c r="GY80" s="1332"/>
      <c r="GZ80" s="1332"/>
      <c r="HA80" s="1332"/>
      <c r="HB80" s="1332"/>
      <c r="HC80" s="1332"/>
      <c r="HD80" s="1332"/>
      <c r="HE80" s="1332"/>
      <c r="HF80" s="1332"/>
      <c r="HG80" s="1332"/>
      <c r="HH80" s="1332"/>
      <c r="HI80" s="1332"/>
      <c r="HJ80" s="1332"/>
      <c r="HK80" s="1332"/>
      <c r="HL80" s="1332"/>
      <c r="HM80" s="1332"/>
      <c r="HN80" s="1332"/>
      <c r="HO80" s="1332"/>
      <c r="HP80" s="1332"/>
      <c r="HQ80" s="1332"/>
      <c r="HR80" s="1332"/>
      <c r="HS80" s="1332"/>
      <c r="HT80" s="1332"/>
      <c r="HU80" s="1332"/>
      <c r="HV80" s="1332"/>
      <c r="HW80" s="1332"/>
      <c r="HX80" s="1332"/>
      <c r="HY80" s="1332"/>
      <c r="HZ80" s="1332"/>
      <c r="IA80" s="1332"/>
      <c r="IB80" s="1332"/>
      <c r="IC80" s="1332"/>
      <c r="ID80" s="1332"/>
      <c r="IE80" s="1332"/>
      <c r="IF80" s="1332"/>
      <c r="IG80" s="1332"/>
      <c r="IH80" s="1332"/>
      <c r="II80" s="1332"/>
      <c r="IJ80" s="1332"/>
      <c r="IK80" s="1332"/>
      <c r="IL80" s="1332"/>
      <c r="IM80" s="1332"/>
      <c r="IN80" s="1332"/>
      <c r="IO80" s="1332"/>
      <c r="IP80" s="1332"/>
      <c r="IQ80" s="1332"/>
      <c r="IR80" s="1332"/>
      <c r="IS80" s="1332"/>
      <c r="IT80" s="1332"/>
      <c r="IU80" s="1332"/>
      <c r="IV80" s="1332"/>
      <c r="IW80" s="1332"/>
      <c r="IX80" s="1332"/>
      <c r="IY80" s="1332"/>
      <c r="IZ80" s="1332"/>
      <c r="JA80" s="1332"/>
      <c r="JB80" s="1332"/>
      <c r="JC80" s="1332"/>
      <c r="JD80" s="1332"/>
      <c r="JE80" s="1332"/>
      <c r="JF80" s="1332"/>
      <c r="JG80" s="1332"/>
      <c r="JH80" s="1332"/>
      <c r="JI80" s="1332"/>
      <c r="JJ80" s="1332"/>
      <c r="JK80" s="1332"/>
      <c r="JL80" s="1332"/>
      <c r="JM80" s="1332"/>
      <c r="JN80" s="1332"/>
      <c r="JO80" s="1332"/>
      <c r="JP80" s="1332"/>
      <c r="JQ80" s="1332"/>
      <c r="JR80" s="1332"/>
      <c r="JS80" s="1332"/>
      <c r="JT80" s="1332"/>
      <c r="JU80" s="1332"/>
      <c r="JV80" s="1332"/>
      <c r="JW80" s="1332"/>
      <c r="JX80" s="1332"/>
      <c r="JY80" s="1332"/>
      <c r="JZ80" s="1332"/>
      <c r="KA80" s="1332"/>
      <c r="KB80" s="1332"/>
      <c r="KC80" s="1332"/>
      <c r="KD80" s="1332"/>
      <c r="KE80" s="1332"/>
      <c r="KF80" s="1332"/>
      <c r="KG80" s="1332"/>
      <c r="KH80" s="1332"/>
      <c r="KI80" s="1332"/>
      <c r="KJ80" s="1332"/>
      <c r="KK80" s="1332"/>
      <c r="KL80" s="1332"/>
      <c r="KM80" s="1332"/>
      <c r="KN80" s="1332"/>
      <c r="KO80" s="1332"/>
      <c r="KP80" s="1332"/>
      <c r="KQ80" s="1332"/>
      <c r="KR80" s="1332"/>
      <c r="KS80" s="1332"/>
      <c r="KT80" s="1332"/>
      <c r="KU80" s="1332"/>
      <c r="KV80" s="1332"/>
      <c r="KW80" s="1332"/>
      <c r="KX80" s="1332"/>
      <c r="KY80" s="1332"/>
      <c r="KZ80" s="1332"/>
      <c r="LA80" s="1332"/>
      <c r="LB80" s="1332"/>
      <c r="LC80" s="1332"/>
      <c r="LD80" s="1332"/>
      <c r="LE80" s="1332"/>
      <c r="LF80" s="1332"/>
      <c r="LG80" s="1332"/>
      <c r="LH80" s="1332"/>
      <c r="LI80" s="1332"/>
      <c r="LJ80" s="1332"/>
      <c r="LK80" s="1332"/>
      <c r="LL80" s="1332"/>
      <c r="LM80" s="1332"/>
      <c r="LN80" s="1332"/>
      <c r="LO80" s="1332"/>
      <c r="LP80" s="1332"/>
      <c r="LQ80" s="1332"/>
      <c r="LR80" s="1332"/>
      <c r="LS80" s="1332"/>
      <c r="LT80" s="1332"/>
      <c r="LU80" s="1332"/>
      <c r="LV80" s="1332"/>
      <c r="LW80" s="1332"/>
      <c r="LX80" s="1332"/>
      <c r="LY80" s="1332"/>
      <c r="LZ80" s="1332"/>
      <c r="MA80" s="1332"/>
      <c r="MB80" s="1332"/>
      <c r="MC80" s="1332"/>
      <c r="MD80" s="1332"/>
      <c r="ME80" s="1332"/>
      <c r="MF80" s="1332"/>
      <c r="MG80" s="1332"/>
      <c r="MH80" s="1332"/>
      <c r="MI80" s="1332"/>
      <c r="MJ80" s="1332"/>
      <c r="MK80" s="1332"/>
      <c r="ML80" s="1332"/>
      <c r="MM80" s="1332"/>
      <c r="MN80" s="1332"/>
      <c r="MO80" s="1332"/>
      <c r="MP80" s="1332"/>
      <c r="MQ80" s="1332"/>
      <c r="MR80" s="1332"/>
      <c r="MS80" s="1332"/>
      <c r="MT80" s="1332"/>
      <c r="MU80" s="1332"/>
      <c r="MV80" s="1332"/>
      <c r="MW80" s="1332"/>
      <c r="MX80" s="1332"/>
      <c r="MY80" s="1332"/>
      <c r="MZ80" s="1332"/>
      <c r="NA80" s="1332"/>
      <c r="NB80" s="1332"/>
      <c r="NC80" s="1332"/>
      <c r="ND80" s="1332"/>
      <c r="NE80" s="1332"/>
      <c r="NF80" s="1332"/>
      <c r="NG80" s="1332"/>
      <c r="NH80" s="1332"/>
      <c r="NI80" s="1332"/>
      <c r="NJ80" s="1332"/>
      <c r="NK80" s="1332"/>
      <c r="NL80" s="1332"/>
      <c r="NM80" s="1332"/>
      <c r="NN80" s="1332"/>
      <c r="NO80" s="1332"/>
      <c r="NP80" s="1332"/>
      <c r="NQ80" s="1332"/>
      <c r="NR80" s="1332"/>
      <c r="NS80" s="1332"/>
      <c r="NT80" s="1332"/>
      <c r="NU80" s="1332"/>
      <c r="NV80" s="1332"/>
      <c r="NW80" s="1332"/>
      <c r="NX80" s="1332"/>
      <c r="NY80" s="1332"/>
      <c r="NZ80" s="1332"/>
      <c r="OA80" s="1332"/>
      <c r="OB80" s="1332"/>
      <c r="OC80" s="1332"/>
      <c r="OD80" s="1332"/>
      <c r="OE80" s="1332"/>
      <c r="OF80" s="1332"/>
      <c r="OG80" s="1332"/>
      <c r="OH80" s="1332"/>
      <c r="OI80" s="1332"/>
      <c r="OJ80" s="1332"/>
      <c r="OK80" s="1332"/>
      <c r="OL80" s="1332"/>
      <c r="OM80" s="1332"/>
      <c r="ON80" s="1332"/>
      <c r="OO80" s="1332"/>
      <c r="OP80" s="1332"/>
      <c r="OQ80" s="1332"/>
      <c r="OR80" s="1332"/>
      <c r="OS80" s="1332"/>
      <c r="OT80" s="1332"/>
      <c r="OU80" s="1332"/>
      <c r="OV80" s="1332"/>
      <c r="OW80" s="1332"/>
      <c r="OX80" s="1332"/>
      <c r="OY80" s="1332"/>
      <c r="OZ80" s="1332"/>
      <c r="PA80" s="1332"/>
      <c r="PB80" s="1332"/>
      <c r="PC80" s="1332"/>
      <c r="PD80" s="1332"/>
      <c r="PE80" s="1332"/>
      <c r="PF80" s="1332"/>
      <c r="PG80" s="1332"/>
      <c r="PH80" s="1332"/>
      <c r="PI80" s="1332"/>
      <c r="PJ80" s="1332"/>
      <c r="PK80" s="1332"/>
      <c r="PL80" s="1332"/>
      <c r="PM80" s="1332"/>
      <c r="PN80" s="1332"/>
      <c r="PO80" s="1332"/>
      <c r="PP80" s="1332"/>
      <c r="PQ80" s="1332"/>
      <c r="PR80" s="1332"/>
      <c r="PS80" s="1332"/>
      <c r="PT80" s="1332"/>
      <c r="PU80" s="1332"/>
      <c r="PV80" s="1332"/>
      <c r="PW80" s="1332"/>
      <c r="PX80" s="1332"/>
      <c r="PY80" s="1332"/>
      <c r="PZ80" s="1332"/>
      <c r="QA80" s="1332"/>
      <c r="QB80" s="1332"/>
      <c r="QC80" s="1332"/>
      <c r="QD80" s="1332"/>
      <c r="QE80" s="1332"/>
      <c r="QF80" s="1332"/>
      <c r="QG80" s="1332"/>
      <c r="QH80" s="1332"/>
      <c r="QI80" s="1332"/>
      <c r="QJ80" s="1332"/>
      <c r="QK80" s="1332"/>
      <c r="QL80" s="1332"/>
      <c r="QM80" s="1332"/>
      <c r="QN80" s="1332"/>
      <c r="QO80" s="1332"/>
      <c r="QP80" s="1332"/>
      <c r="QQ80" s="1332"/>
      <c r="QR80" s="1332"/>
      <c r="QS80" s="1332"/>
      <c r="QT80" s="1332"/>
      <c r="QU80" s="1332"/>
      <c r="QV80" s="1332"/>
      <c r="QW80" s="1332"/>
      <c r="QX80" s="1332"/>
      <c r="QY80" s="1332"/>
      <c r="QZ80" s="1332"/>
      <c r="RA80" s="1332"/>
      <c r="RB80" s="1332"/>
      <c r="RC80" s="1332"/>
      <c r="RD80" s="1332"/>
      <c r="RE80" s="1332"/>
      <c r="RF80" s="1332"/>
      <c r="RG80" s="1332"/>
      <c r="RH80" s="1332"/>
      <c r="RI80" s="1332"/>
      <c r="RJ80" s="1332"/>
      <c r="RK80" s="1332"/>
      <c r="RL80" s="1332"/>
      <c r="RM80" s="1332"/>
      <c r="RN80" s="1332"/>
      <c r="RO80" s="1332"/>
      <c r="RP80" s="1332"/>
      <c r="RQ80" s="1332"/>
      <c r="RR80" s="1332"/>
      <c r="RS80" s="1332"/>
      <c r="RT80" s="1332"/>
      <c r="RU80" s="1332"/>
      <c r="RV80" s="1332"/>
      <c r="RW80" s="1332"/>
      <c r="RX80" s="1332"/>
      <c r="RY80" s="1332"/>
      <c r="RZ80" s="1332"/>
      <c r="SA80" s="1332"/>
      <c r="SB80" s="1332"/>
      <c r="SC80" s="1332"/>
      <c r="SD80" s="1332"/>
      <c r="SE80" s="1332"/>
      <c r="SF80" s="1332"/>
      <c r="SG80" s="1332"/>
      <c r="SH80" s="1332"/>
      <c r="SI80" s="1332"/>
      <c r="SJ80" s="1332"/>
      <c r="SK80" s="1332"/>
      <c r="SL80" s="1332"/>
      <c r="SM80" s="1332"/>
      <c r="SN80" s="1332"/>
      <c r="SO80" s="1332"/>
      <c r="SP80" s="1332"/>
      <c r="SQ80" s="1332"/>
      <c r="SR80" s="1332"/>
      <c r="SS80" s="1332"/>
      <c r="ST80" s="1332"/>
      <c r="SU80" s="1332"/>
      <c r="SV80" s="1332"/>
      <c r="SW80" s="1332"/>
      <c r="SX80" s="1332"/>
      <c r="SY80" s="1332"/>
      <c r="SZ80" s="1332"/>
      <c r="TA80" s="1332"/>
      <c r="TB80" s="1332"/>
      <c r="TC80" s="1332"/>
      <c r="TD80" s="1332"/>
      <c r="TE80" s="1332"/>
      <c r="TF80" s="1332"/>
      <c r="TG80" s="1332"/>
      <c r="TH80" s="1332"/>
      <c r="TI80" s="1332"/>
      <c r="TJ80" s="1332"/>
      <c r="TK80" s="1332"/>
      <c r="TL80" s="1332"/>
      <c r="TM80" s="1332"/>
      <c r="TN80" s="1332"/>
      <c r="TO80" s="1332"/>
      <c r="TP80" s="1332"/>
      <c r="TQ80" s="1332"/>
      <c r="TR80" s="1332"/>
      <c r="TS80" s="1332"/>
      <c r="TT80" s="1332"/>
      <c r="TU80" s="1332"/>
      <c r="TV80" s="1332"/>
      <c r="TW80" s="1332"/>
      <c r="TX80" s="1332"/>
      <c r="TY80" s="1332"/>
      <c r="TZ80" s="1332"/>
      <c r="UA80" s="1332"/>
      <c r="UB80" s="1332"/>
      <c r="UC80" s="1332"/>
      <c r="UD80" s="1332"/>
      <c r="UE80" s="1332"/>
      <c r="UF80" s="1332"/>
      <c r="UG80" s="1332"/>
      <c r="UH80" s="1332"/>
      <c r="UI80" s="1332"/>
      <c r="UJ80" s="1332"/>
      <c r="UK80" s="1332"/>
      <c r="UL80" s="1332"/>
      <c r="UM80" s="1332"/>
      <c r="UN80" s="1332"/>
      <c r="UO80" s="1332"/>
      <c r="UP80" s="1332"/>
      <c r="UQ80" s="1332"/>
      <c r="UR80" s="1332"/>
      <c r="US80" s="1332"/>
      <c r="UT80" s="1332"/>
      <c r="UU80" s="1332"/>
      <c r="UV80" s="1332"/>
      <c r="UW80" s="1332"/>
      <c r="UX80" s="1332"/>
      <c r="UY80" s="1332"/>
      <c r="UZ80" s="1332"/>
      <c r="VA80" s="1332"/>
      <c r="VB80" s="1332"/>
      <c r="VC80" s="1332"/>
      <c r="VD80" s="1332"/>
      <c r="VE80" s="1332"/>
      <c r="VF80" s="1332"/>
      <c r="VG80" s="1332"/>
      <c r="VH80" s="1332"/>
      <c r="VI80" s="1332"/>
      <c r="VJ80" s="1332"/>
      <c r="VK80" s="1332"/>
      <c r="VL80" s="1332"/>
      <c r="VM80" s="1332"/>
      <c r="VN80" s="1332"/>
      <c r="VO80" s="1332"/>
      <c r="VP80" s="1332"/>
      <c r="VQ80" s="1332"/>
      <c r="VR80" s="1332"/>
      <c r="VS80" s="1332"/>
      <c r="VT80" s="1332"/>
      <c r="VU80" s="1332"/>
      <c r="VV80" s="1332"/>
      <c r="VW80" s="1332"/>
      <c r="VX80" s="1332"/>
      <c r="VY80" s="1332"/>
      <c r="VZ80" s="1332"/>
      <c r="WA80" s="1332"/>
      <c r="WB80" s="1332"/>
      <c r="WC80" s="1332"/>
      <c r="WD80" s="1332"/>
      <c r="WE80" s="1332"/>
      <c r="WF80" s="1332"/>
      <c r="WG80" s="1332"/>
      <c r="WH80" s="1332"/>
      <c r="WI80" s="1332"/>
      <c r="WJ80" s="1332"/>
      <c r="WK80" s="1332"/>
      <c r="WL80" s="1332"/>
      <c r="WM80" s="1332"/>
      <c r="WN80" s="1332"/>
      <c r="WO80" s="1332"/>
      <c r="WP80" s="1332"/>
      <c r="WQ80" s="1332"/>
      <c r="WR80" s="1332"/>
      <c r="WS80" s="1332"/>
      <c r="WT80" s="1332"/>
      <c r="WU80" s="1332"/>
      <c r="WV80" s="1332"/>
      <c r="WW80" s="1332"/>
      <c r="WX80" s="1332"/>
      <c r="WY80" s="1332"/>
      <c r="WZ80" s="1332"/>
      <c r="XA80" s="1332"/>
      <c r="XB80" s="1332"/>
      <c r="XC80" s="1332"/>
      <c r="XD80" s="1332"/>
      <c r="XE80" s="1332"/>
      <c r="XF80" s="1332"/>
      <c r="XG80" s="1332"/>
      <c r="XH80" s="1332"/>
      <c r="XI80" s="1332"/>
      <c r="XJ80" s="1332"/>
      <c r="XK80" s="1332"/>
      <c r="XL80" s="1332"/>
      <c r="XM80" s="1332"/>
      <c r="XN80" s="1332"/>
      <c r="XO80" s="1332"/>
      <c r="XP80" s="1332"/>
      <c r="XQ80" s="1332"/>
      <c r="XR80" s="1332"/>
      <c r="XS80" s="1332"/>
      <c r="XT80" s="1332"/>
      <c r="XU80" s="1332"/>
      <c r="XV80" s="1332"/>
      <c r="XW80" s="1332"/>
      <c r="XX80" s="1332"/>
      <c r="XY80" s="1332"/>
      <c r="XZ80" s="1332"/>
      <c r="YA80" s="1332"/>
      <c r="YB80" s="1332"/>
      <c r="YC80" s="1332"/>
      <c r="YD80" s="1332"/>
      <c r="YE80" s="1332"/>
      <c r="YF80" s="1332"/>
      <c r="YG80" s="1332"/>
      <c r="YH80" s="1332"/>
      <c r="YI80" s="1332"/>
      <c r="YJ80" s="1332"/>
      <c r="YK80" s="1332"/>
      <c r="YL80" s="1332"/>
      <c r="YM80" s="1332"/>
      <c r="YN80" s="1332"/>
      <c r="YO80" s="1332"/>
      <c r="YP80" s="1332"/>
      <c r="YQ80" s="1332"/>
      <c r="YR80" s="1332"/>
      <c r="YS80" s="1332"/>
      <c r="YT80" s="1332"/>
      <c r="YU80" s="1332"/>
      <c r="YV80" s="1332"/>
      <c r="YW80" s="1332"/>
      <c r="YX80" s="1332"/>
      <c r="YY80" s="1332"/>
      <c r="YZ80" s="1332"/>
      <c r="ZA80" s="1332"/>
      <c r="ZB80" s="1332"/>
      <c r="ZC80" s="1332"/>
      <c r="ZD80" s="1332"/>
      <c r="ZE80" s="1332"/>
      <c r="ZF80" s="1332"/>
      <c r="ZG80" s="1332"/>
      <c r="ZH80" s="1332"/>
      <c r="ZI80" s="1332"/>
      <c r="ZJ80" s="1332"/>
      <c r="ZK80" s="1332"/>
      <c r="ZL80" s="1332"/>
      <c r="ZM80" s="1332"/>
      <c r="ZN80" s="1332"/>
      <c r="ZO80" s="1332"/>
      <c r="ZP80" s="1332"/>
      <c r="ZQ80" s="1332"/>
      <c r="ZR80" s="1332"/>
      <c r="ZS80" s="1332"/>
      <c r="ZT80" s="1332"/>
      <c r="ZU80" s="1332"/>
      <c r="ZV80" s="1332"/>
      <c r="ZW80" s="1332"/>
      <c r="ZX80" s="1332"/>
      <c r="ZY80" s="645"/>
    </row>
    <row r="81" spans="1:701" s="643" customFormat="1">
      <c r="A81" s="645"/>
      <c r="B81" s="635" t="s">
        <v>56</v>
      </c>
      <c r="C81" s="1186" t="s">
        <v>446</v>
      </c>
      <c r="D81" s="938">
        <v>1</v>
      </c>
      <c r="E81" s="604">
        <f t="shared" si="18"/>
        <v>0</v>
      </c>
      <c r="F81" s="1196" t="s">
        <v>0</v>
      </c>
      <c r="G81" s="653">
        <v>1</v>
      </c>
      <c r="H81" s="941">
        <v>0</v>
      </c>
      <c r="I81" s="1190">
        <v>0</v>
      </c>
      <c r="J81" s="1190">
        <v>0</v>
      </c>
      <c r="K81" s="1176">
        <f t="shared" si="1"/>
        <v>0</v>
      </c>
      <c r="L81" s="640">
        <f t="shared" si="6"/>
        <v>0</v>
      </c>
      <c r="M81" s="639">
        <v>0</v>
      </c>
      <c r="N81" s="639">
        <f t="shared" si="7"/>
        <v>0</v>
      </c>
      <c r="O81" s="639">
        <f t="shared" si="8"/>
        <v>0</v>
      </c>
      <c r="P81" s="639">
        <f t="shared" si="9"/>
        <v>0</v>
      </c>
      <c r="Q81" s="639"/>
      <c r="R81" s="639">
        <f t="shared" si="2"/>
        <v>0</v>
      </c>
      <c r="S81" s="1191">
        <v>0</v>
      </c>
      <c r="T81" s="639">
        <f t="shared" si="22"/>
        <v>0</v>
      </c>
      <c r="U81" s="639">
        <f t="shared" si="19"/>
        <v>0</v>
      </c>
      <c r="V81" s="641">
        <f>IF(L81=0,0,(HLOOKUP(F81,'2012-2013 CE W T&amp;D &amp; ConsCredit'!$C$6:$P$36,D81+1,FALSE)))</f>
        <v>0</v>
      </c>
      <c r="W81" s="641">
        <f t="shared" si="16"/>
        <v>0</v>
      </c>
      <c r="X81" s="642" t="e">
        <f t="shared" si="11"/>
        <v>#DIV/0!</v>
      </c>
      <c r="Z81" s="1371">
        <f t="shared" si="20"/>
        <v>0</v>
      </c>
      <c r="AA81" s="1371">
        <f t="shared" si="21"/>
        <v>0</v>
      </c>
      <c r="AB81" s="1371">
        <f>IF(L81=0,0,(HLOOKUP(F81,'2012-2013 CE W T&amp;D No ConsCredi'!$C$6:$P$36,D81+1,FALSE)))</f>
        <v>0</v>
      </c>
      <c r="AC81" s="1371">
        <f t="shared" si="17"/>
        <v>0</v>
      </c>
      <c r="AD81" s="642">
        <v>0</v>
      </c>
      <c r="AE81" s="1332"/>
      <c r="AF81" s="1332"/>
      <c r="AG81" s="1332"/>
      <c r="AH81" s="1332"/>
      <c r="AI81" s="1332"/>
      <c r="AJ81" s="1332"/>
      <c r="AK81" s="1332"/>
      <c r="AL81" s="1332"/>
      <c r="AM81" s="1332"/>
      <c r="AN81" s="1332"/>
      <c r="AO81" s="1332"/>
      <c r="AP81" s="1332"/>
      <c r="AQ81" s="1332"/>
      <c r="AR81" s="1332"/>
      <c r="AS81" s="1332"/>
      <c r="AT81" s="1332"/>
      <c r="AU81" s="1332"/>
      <c r="AV81" s="1332"/>
      <c r="AW81" s="1332"/>
      <c r="AX81" s="1332"/>
      <c r="AY81" s="1332"/>
      <c r="AZ81" s="1332"/>
      <c r="BA81" s="1332"/>
      <c r="BB81" s="1332"/>
      <c r="BC81" s="1332"/>
      <c r="BD81" s="1332"/>
      <c r="BE81" s="1332"/>
      <c r="BF81" s="1332"/>
      <c r="BG81" s="1332"/>
      <c r="BH81" s="1332"/>
      <c r="BI81" s="1332"/>
      <c r="BJ81" s="1332"/>
      <c r="BK81" s="1332"/>
      <c r="BL81" s="1332"/>
      <c r="BM81" s="1332"/>
      <c r="BN81" s="1332"/>
      <c r="BO81" s="1332"/>
      <c r="BP81" s="1332"/>
      <c r="BQ81" s="1332"/>
      <c r="BR81" s="1332"/>
      <c r="BS81" s="1332"/>
      <c r="BT81" s="1332"/>
      <c r="BU81" s="1332"/>
      <c r="BV81" s="1332"/>
      <c r="BW81" s="1332"/>
      <c r="BX81" s="1332"/>
      <c r="BY81" s="1332"/>
      <c r="BZ81" s="1332"/>
      <c r="CA81" s="1332"/>
      <c r="CB81" s="1332"/>
      <c r="CC81" s="1332"/>
      <c r="CD81" s="1332"/>
      <c r="CE81" s="1332"/>
      <c r="CF81" s="1332"/>
      <c r="CG81" s="1332"/>
      <c r="CH81" s="1332"/>
      <c r="CI81" s="1332"/>
      <c r="CJ81" s="1332"/>
      <c r="CK81" s="1332"/>
      <c r="CL81" s="1332"/>
      <c r="CM81" s="1332"/>
      <c r="CN81" s="1332"/>
      <c r="CO81" s="1332"/>
      <c r="CP81" s="1332"/>
      <c r="CQ81" s="1332"/>
      <c r="CR81" s="1332"/>
      <c r="CS81" s="1332"/>
      <c r="CT81" s="1332"/>
      <c r="CU81" s="1332"/>
      <c r="CV81" s="1332"/>
      <c r="CW81" s="1332"/>
      <c r="CX81" s="1332"/>
      <c r="CY81" s="1332"/>
      <c r="CZ81" s="1332"/>
      <c r="DA81" s="1332"/>
      <c r="DB81" s="1332"/>
      <c r="DC81" s="1332"/>
      <c r="DD81" s="1332"/>
      <c r="DE81" s="1332"/>
      <c r="DF81" s="1332"/>
      <c r="DG81" s="1332"/>
      <c r="DH81" s="1332"/>
      <c r="DI81" s="1332"/>
      <c r="DJ81" s="1332"/>
      <c r="DK81" s="1332"/>
      <c r="DL81" s="1332"/>
      <c r="DM81" s="1332"/>
      <c r="DN81" s="1332"/>
      <c r="DO81" s="1332"/>
      <c r="DP81" s="1332"/>
      <c r="DQ81" s="1332"/>
      <c r="DR81" s="1332"/>
      <c r="DS81" s="1332"/>
      <c r="DT81" s="1332"/>
      <c r="DU81" s="1332"/>
      <c r="DV81" s="1332"/>
      <c r="DW81" s="1332"/>
      <c r="DX81" s="1332"/>
      <c r="DY81" s="1332"/>
      <c r="DZ81" s="1332"/>
      <c r="EA81" s="1332"/>
      <c r="EB81" s="1332"/>
      <c r="EC81" s="1332"/>
      <c r="ED81" s="1332"/>
      <c r="EE81" s="1332"/>
      <c r="EF81" s="1332"/>
      <c r="EG81" s="1332"/>
      <c r="EH81" s="1332"/>
      <c r="EI81" s="1332"/>
      <c r="EJ81" s="1332"/>
      <c r="EK81" s="1332"/>
      <c r="EL81" s="1332"/>
      <c r="EM81" s="1332"/>
      <c r="EN81" s="1332"/>
      <c r="EO81" s="1332"/>
      <c r="EP81" s="1332"/>
      <c r="EQ81" s="1332"/>
      <c r="ER81" s="1332"/>
      <c r="ES81" s="1332"/>
      <c r="ET81" s="1332"/>
      <c r="EU81" s="1332"/>
      <c r="EV81" s="1332"/>
      <c r="EW81" s="1332"/>
      <c r="EX81" s="1332"/>
      <c r="EY81" s="1332"/>
      <c r="EZ81" s="1332"/>
      <c r="FA81" s="1332"/>
      <c r="FB81" s="1332"/>
      <c r="FC81" s="1332"/>
      <c r="FD81" s="1332"/>
      <c r="FE81" s="1332"/>
      <c r="FF81" s="1332"/>
      <c r="FG81" s="1332"/>
      <c r="FH81" s="1332"/>
      <c r="FI81" s="1332"/>
      <c r="FJ81" s="1332"/>
      <c r="FK81" s="1332"/>
      <c r="FL81" s="1332"/>
      <c r="FM81" s="1332"/>
      <c r="FN81" s="1332"/>
      <c r="FO81" s="1332"/>
      <c r="FP81" s="1332"/>
      <c r="FQ81" s="1332"/>
      <c r="FR81" s="1332"/>
      <c r="FS81" s="1332"/>
      <c r="FT81" s="1332"/>
      <c r="FU81" s="1332"/>
      <c r="FV81" s="1332"/>
      <c r="FW81" s="1332"/>
      <c r="FX81" s="1332"/>
      <c r="FY81" s="1332"/>
      <c r="FZ81" s="1332"/>
      <c r="GA81" s="1332"/>
      <c r="GB81" s="1332"/>
      <c r="GC81" s="1332"/>
      <c r="GD81" s="1332"/>
      <c r="GE81" s="1332"/>
      <c r="GF81" s="1332"/>
      <c r="GG81" s="1332"/>
      <c r="GH81" s="1332"/>
      <c r="GI81" s="1332"/>
      <c r="GJ81" s="1332"/>
      <c r="GK81" s="1332"/>
      <c r="GL81" s="1332"/>
      <c r="GM81" s="1332"/>
      <c r="GN81" s="1332"/>
      <c r="GO81" s="1332"/>
      <c r="GP81" s="1332"/>
      <c r="GQ81" s="1332"/>
      <c r="GR81" s="1332"/>
      <c r="GS81" s="1332"/>
      <c r="GT81" s="1332"/>
      <c r="GU81" s="1332"/>
      <c r="GV81" s="1332"/>
      <c r="GW81" s="1332"/>
      <c r="GX81" s="1332"/>
      <c r="GY81" s="1332"/>
      <c r="GZ81" s="1332"/>
      <c r="HA81" s="1332"/>
      <c r="HB81" s="1332"/>
      <c r="HC81" s="1332"/>
      <c r="HD81" s="1332"/>
      <c r="HE81" s="1332"/>
      <c r="HF81" s="1332"/>
      <c r="HG81" s="1332"/>
      <c r="HH81" s="1332"/>
      <c r="HI81" s="1332"/>
      <c r="HJ81" s="1332"/>
      <c r="HK81" s="1332"/>
      <c r="HL81" s="1332"/>
      <c r="HM81" s="1332"/>
      <c r="HN81" s="1332"/>
      <c r="HO81" s="1332"/>
      <c r="HP81" s="1332"/>
      <c r="HQ81" s="1332"/>
      <c r="HR81" s="1332"/>
      <c r="HS81" s="1332"/>
      <c r="HT81" s="1332"/>
      <c r="HU81" s="1332"/>
      <c r="HV81" s="1332"/>
      <c r="HW81" s="1332"/>
      <c r="HX81" s="1332"/>
      <c r="HY81" s="1332"/>
      <c r="HZ81" s="1332"/>
      <c r="IA81" s="1332"/>
      <c r="IB81" s="1332"/>
      <c r="IC81" s="1332"/>
      <c r="ID81" s="1332"/>
      <c r="IE81" s="1332"/>
      <c r="IF81" s="1332"/>
      <c r="IG81" s="1332"/>
      <c r="IH81" s="1332"/>
      <c r="II81" s="1332"/>
      <c r="IJ81" s="1332"/>
      <c r="IK81" s="1332"/>
      <c r="IL81" s="1332"/>
      <c r="IM81" s="1332"/>
      <c r="IN81" s="1332"/>
      <c r="IO81" s="1332"/>
      <c r="IP81" s="1332"/>
      <c r="IQ81" s="1332"/>
      <c r="IR81" s="1332"/>
      <c r="IS81" s="1332"/>
      <c r="IT81" s="1332"/>
      <c r="IU81" s="1332"/>
      <c r="IV81" s="1332"/>
      <c r="IW81" s="1332"/>
      <c r="IX81" s="1332"/>
      <c r="IY81" s="1332"/>
      <c r="IZ81" s="1332"/>
      <c r="JA81" s="1332"/>
      <c r="JB81" s="1332"/>
      <c r="JC81" s="1332"/>
      <c r="JD81" s="1332"/>
      <c r="JE81" s="1332"/>
      <c r="JF81" s="1332"/>
      <c r="JG81" s="1332"/>
      <c r="JH81" s="1332"/>
      <c r="JI81" s="1332"/>
      <c r="JJ81" s="1332"/>
      <c r="JK81" s="1332"/>
      <c r="JL81" s="1332"/>
      <c r="JM81" s="1332"/>
      <c r="JN81" s="1332"/>
      <c r="JO81" s="1332"/>
      <c r="JP81" s="1332"/>
      <c r="JQ81" s="1332"/>
      <c r="JR81" s="1332"/>
      <c r="JS81" s="1332"/>
      <c r="JT81" s="1332"/>
      <c r="JU81" s="1332"/>
      <c r="JV81" s="1332"/>
      <c r="JW81" s="1332"/>
      <c r="JX81" s="1332"/>
      <c r="JY81" s="1332"/>
      <c r="JZ81" s="1332"/>
      <c r="KA81" s="1332"/>
      <c r="KB81" s="1332"/>
      <c r="KC81" s="1332"/>
      <c r="KD81" s="1332"/>
      <c r="KE81" s="1332"/>
      <c r="KF81" s="1332"/>
      <c r="KG81" s="1332"/>
      <c r="KH81" s="1332"/>
      <c r="KI81" s="1332"/>
      <c r="KJ81" s="1332"/>
      <c r="KK81" s="1332"/>
      <c r="KL81" s="1332"/>
      <c r="KM81" s="1332"/>
      <c r="KN81" s="1332"/>
      <c r="KO81" s="1332"/>
      <c r="KP81" s="1332"/>
      <c r="KQ81" s="1332"/>
      <c r="KR81" s="1332"/>
      <c r="KS81" s="1332"/>
      <c r="KT81" s="1332"/>
      <c r="KU81" s="1332"/>
      <c r="KV81" s="1332"/>
      <c r="KW81" s="1332"/>
      <c r="KX81" s="1332"/>
      <c r="KY81" s="1332"/>
      <c r="KZ81" s="1332"/>
      <c r="LA81" s="1332"/>
      <c r="LB81" s="1332"/>
      <c r="LC81" s="1332"/>
      <c r="LD81" s="1332"/>
      <c r="LE81" s="1332"/>
      <c r="LF81" s="1332"/>
      <c r="LG81" s="1332"/>
      <c r="LH81" s="1332"/>
      <c r="LI81" s="1332"/>
      <c r="LJ81" s="1332"/>
      <c r="LK81" s="1332"/>
      <c r="LL81" s="1332"/>
      <c r="LM81" s="1332"/>
      <c r="LN81" s="1332"/>
      <c r="LO81" s="1332"/>
      <c r="LP81" s="1332"/>
      <c r="LQ81" s="1332"/>
      <c r="LR81" s="1332"/>
      <c r="LS81" s="1332"/>
      <c r="LT81" s="1332"/>
      <c r="LU81" s="1332"/>
      <c r="LV81" s="1332"/>
      <c r="LW81" s="1332"/>
      <c r="LX81" s="1332"/>
      <c r="LY81" s="1332"/>
      <c r="LZ81" s="1332"/>
      <c r="MA81" s="1332"/>
      <c r="MB81" s="1332"/>
      <c r="MC81" s="1332"/>
      <c r="MD81" s="1332"/>
      <c r="ME81" s="1332"/>
      <c r="MF81" s="1332"/>
      <c r="MG81" s="1332"/>
      <c r="MH81" s="1332"/>
      <c r="MI81" s="1332"/>
      <c r="MJ81" s="1332"/>
      <c r="MK81" s="1332"/>
      <c r="ML81" s="1332"/>
      <c r="MM81" s="1332"/>
      <c r="MN81" s="1332"/>
      <c r="MO81" s="1332"/>
      <c r="MP81" s="1332"/>
      <c r="MQ81" s="1332"/>
      <c r="MR81" s="1332"/>
      <c r="MS81" s="1332"/>
      <c r="MT81" s="1332"/>
      <c r="MU81" s="1332"/>
      <c r="MV81" s="1332"/>
      <c r="MW81" s="1332"/>
      <c r="MX81" s="1332"/>
      <c r="MY81" s="1332"/>
      <c r="MZ81" s="1332"/>
      <c r="NA81" s="1332"/>
      <c r="NB81" s="1332"/>
      <c r="NC81" s="1332"/>
      <c r="ND81" s="1332"/>
      <c r="NE81" s="1332"/>
      <c r="NF81" s="1332"/>
      <c r="NG81" s="1332"/>
      <c r="NH81" s="1332"/>
      <c r="NI81" s="1332"/>
      <c r="NJ81" s="1332"/>
      <c r="NK81" s="1332"/>
      <c r="NL81" s="1332"/>
      <c r="NM81" s="1332"/>
      <c r="NN81" s="1332"/>
      <c r="NO81" s="1332"/>
      <c r="NP81" s="1332"/>
      <c r="NQ81" s="1332"/>
      <c r="NR81" s="1332"/>
      <c r="NS81" s="1332"/>
      <c r="NT81" s="1332"/>
      <c r="NU81" s="1332"/>
      <c r="NV81" s="1332"/>
      <c r="NW81" s="1332"/>
      <c r="NX81" s="1332"/>
      <c r="NY81" s="1332"/>
      <c r="NZ81" s="1332"/>
      <c r="OA81" s="1332"/>
      <c r="OB81" s="1332"/>
      <c r="OC81" s="1332"/>
      <c r="OD81" s="1332"/>
      <c r="OE81" s="1332"/>
      <c r="OF81" s="1332"/>
      <c r="OG81" s="1332"/>
      <c r="OH81" s="1332"/>
      <c r="OI81" s="1332"/>
      <c r="OJ81" s="1332"/>
      <c r="OK81" s="1332"/>
      <c r="OL81" s="1332"/>
      <c r="OM81" s="1332"/>
      <c r="ON81" s="1332"/>
      <c r="OO81" s="1332"/>
      <c r="OP81" s="1332"/>
      <c r="OQ81" s="1332"/>
      <c r="OR81" s="1332"/>
      <c r="OS81" s="1332"/>
      <c r="OT81" s="1332"/>
      <c r="OU81" s="1332"/>
      <c r="OV81" s="1332"/>
      <c r="OW81" s="1332"/>
      <c r="OX81" s="1332"/>
      <c r="OY81" s="1332"/>
      <c r="OZ81" s="1332"/>
      <c r="PA81" s="1332"/>
      <c r="PB81" s="1332"/>
      <c r="PC81" s="1332"/>
      <c r="PD81" s="1332"/>
      <c r="PE81" s="1332"/>
      <c r="PF81" s="1332"/>
      <c r="PG81" s="1332"/>
      <c r="PH81" s="1332"/>
      <c r="PI81" s="1332"/>
      <c r="PJ81" s="1332"/>
      <c r="PK81" s="1332"/>
      <c r="PL81" s="1332"/>
      <c r="PM81" s="1332"/>
      <c r="PN81" s="1332"/>
      <c r="PO81" s="1332"/>
      <c r="PP81" s="1332"/>
      <c r="PQ81" s="1332"/>
      <c r="PR81" s="1332"/>
      <c r="PS81" s="1332"/>
      <c r="PT81" s="1332"/>
      <c r="PU81" s="1332"/>
      <c r="PV81" s="1332"/>
      <c r="PW81" s="1332"/>
      <c r="PX81" s="1332"/>
      <c r="PY81" s="1332"/>
      <c r="PZ81" s="1332"/>
      <c r="QA81" s="1332"/>
      <c r="QB81" s="1332"/>
      <c r="QC81" s="1332"/>
      <c r="QD81" s="1332"/>
      <c r="QE81" s="1332"/>
      <c r="QF81" s="1332"/>
      <c r="QG81" s="1332"/>
      <c r="QH81" s="1332"/>
      <c r="QI81" s="1332"/>
      <c r="QJ81" s="1332"/>
      <c r="QK81" s="1332"/>
      <c r="QL81" s="1332"/>
      <c r="QM81" s="1332"/>
      <c r="QN81" s="1332"/>
      <c r="QO81" s="1332"/>
      <c r="QP81" s="1332"/>
      <c r="QQ81" s="1332"/>
      <c r="QR81" s="1332"/>
      <c r="QS81" s="1332"/>
      <c r="QT81" s="1332"/>
      <c r="QU81" s="1332"/>
      <c r="QV81" s="1332"/>
      <c r="QW81" s="1332"/>
      <c r="QX81" s="1332"/>
      <c r="QY81" s="1332"/>
      <c r="QZ81" s="1332"/>
      <c r="RA81" s="1332"/>
      <c r="RB81" s="1332"/>
      <c r="RC81" s="1332"/>
      <c r="RD81" s="1332"/>
      <c r="RE81" s="1332"/>
      <c r="RF81" s="1332"/>
      <c r="RG81" s="1332"/>
      <c r="RH81" s="1332"/>
      <c r="RI81" s="1332"/>
      <c r="RJ81" s="1332"/>
      <c r="RK81" s="1332"/>
      <c r="RL81" s="1332"/>
      <c r="RM81" s="1332"/>
      <c r="RN81" s="1332"/>
      <c r="RO81" s="1332"/>
      <c r="RP81" s="1332"/>
      <c r="RQ81" s="1332"/>
      <c r="RR81" s="1332"/>
      <c r="RS81" s="1332"/>
      <c r="RT81" s="1332"/>
      <c r="RU81" s="1332"/>
      <c r="RV81" s="1332"/>
      <c r="RW81" s="1332"/>
      <c r="RX81" s="1332"/>
      <c r="RY81" s="1332"/>
      <c r="RZ81" s="1332"/>
      <c r="SA81" s="1332"/>
      <c r="SB81" s="1332"/>
      <c r="SC81" s="1332"/>
      <c r="SD81" s="1332"/>
      <c r="SE81" s="1332"/>
      <c r="SF81" s="1332"/>
      <c r="SG81" s="1332"/>
      <c r="SH81" s="1332"/>
      <c r="SI81" s="1332"/>
      <c r="SJ81" s="1332"/>
      <c r="SK81" s="1332"/>
      <c r="SL81" s="1332"/>
      <c r="SM81" s="1332"/>
      <c r="SN81" s="1332"/>
      <c r="SO81" s="1332"/>
      <c r="SP81" s="1332"/>
      <c r="SQ81" s="1332"/>
      <c r="SR81" s="1332"/>
      <c r="SS81" s="1332"/>
      <c r="ST81" s="1332"/>
      <c r="SU81" s="1332"/>
      <c r="SV81" s="1332"/>
      <c r="SW81" s="1332"/>
      <c r="SX81" s="1332"/>
      <c r="SY81" s="1332"/>
      <c r="SZ81" s="1332"/>
      <c r="TA81" s="1332"/>
      <c r="TB81" s="1332"/>
      <c r="TC81" s="1332"/>
      <c r="TD81" s="1332"/>
      <c r="TE81" s="1332"/>
      <c r="TF81" s="1332"/>
      <c r="TG81" s="1332"/>
      <c r="TH81" s="1332"/>
      <c r="TI81" s="1332"/>
      <c r="TJ81" s="1332"/>
      <c r="TK81" s="1332"/>
      <c r="TL81" s="1332"/>
      <c r="TM81" s="1332"/>
      <c r="TN81" s="1332"/>
      <c r="TO81" s="1332"/>
      <c r="TP81" s="1332"/>
      <c r="TQ81" s="1332"/>
      <c r="TR81" s="1332"/>
      <c r="TS81" s="1332"/>
      <c r="TT81" s="1332"/>
      <c r="TU81" s="1332"/>
      <c r="TV81" s="1332"/>
      <c r="TW81" s="1332"/>
      <c r="TX81" s="1332"/>
      <c r="TY81" s="1332"/>
      <c r="TZ81" s="1332"/>
      <c r="UA81" s="1332"/>
      <c r="UB81" s="1332"/>
      <c r="UC81" s="1332"/>
      <c r="UD81" s="1332"/>
      <c r="UE81" s="1332"/>
      <c r="UF81" s="1332"/>
      <c r="UG81" s="1332"/>
      <c r="UH81" s="1332"/>
      <c r="UI81" s="1332"/>
      <c r="UJ81" s="1332"/>
      <c r="UK81" s="1332"/>
      <c r="UL81" s="1332"/>
      <c r="UM81" s="1332"/>
      <c r="UN81" s="1332"/>
      <c r="UO81" s="1332"/>
      <c r="UP81" s="1332"/>
      <c r="UQ81" s="1332"/>
      <c r="UR81" s="1332"/>
      <c r="US81" s="1332"/>
      <c r="UT81" s="1332"/>
      <c r="UU81" s="1332"/>
      <c r="UV81" s="1332"/>
      <c r="UW81" s="1332"/>
      <c r="UX81" s="1332"/>
      <c r="UY81" s="1332"/>
      <c r="UZ81" s="1332"/>
      <c r="VA81" s="1332"/>
      <c r="VB81" s="1332"/>
      <c r="VC81" s="1332"/>
      <c r="VD81" s="1332"/>
      <c r="VE81" s="1332"/>
      <c r="VF81" s="1332"/>
      <c r="VG81" s="1332"/>
      <c r="VH81" s="1332"/>
      <c r="VI81" s="1332"/>
      <c r="VJ81" s="1332"/>
      <c r="VK81" s="1332"/>
      <c r="VL81" s="1332"/>
      <c r="VM81" s="1332"/>
      <c r="VN81" s="1332"/>
      <c r="VO81" s="1332"/>
      <c r="VP81" s="1332"/>
      <c r="VQ81" s="1332"/>
      <c r="VR81" s="1332"/>
      <c r="VS81" s="1332"/>
      <c r="VT81" s="1332"/>
      <c r="VU81" s="1332"/>
      <c r="VV81" s="1332"/>
      <c r="VW81" s="1332"/>
      <c r="VX81" s="1332"/>
      <c r="VY81" s="1332"/>
      <c r="VZ81" s="1332"/>
      <c r="WA81" s="1332"/>
      <c r="WB81" s="1332"/>
      <c r="WC81" s="1332"/>
      <c r="WD81" s="1332"/>
      <c r="WE81" s="1332"/>
      <c r="WF81" s="1332"/>
      <c r="WG81" s="1332"/>
      <c r="WH81" s="1332"/>
      <c r="WI81" s="1332"/>
      <c r="WJ81" s="1332"/>
      <c r="WK81" s="1332"/>
      <c r="WL81" s="1332"/>
      <c r="WM81" s="1332"/>
      <c r="WN81" s="1332"/>
      <c r="WO81" s="1332"/>
      <c r="WP81" s="1332"/>
      <c r="WQ81" s="1332"/>
      <c r="WR81" s="1332"/>
      <c r="WS81" s="1332"/>
      <c r="WT81" s="1332"/>
      <c r="WU81" s="1332"/>
      <c r="WV81" s="1332"/>
      <c r="WW81" s="1332"/>
      <c r="WX81" s="1332"/>
      <c r="WY81" s="1332"/>
      <c r="WZ81" s="1332"/>
      <c r="XA81" s="1332"/>
      <c r="XB81" s="1332"/>
      <c r="XC81" s="1332"/>
      <c r="XD81" s="1332"/>
      <c r="XE81" s="1332"/>
      <c r="XF81" s="1332"/>
      <c r="XG81" s="1332"/>
      <c r="XH81" s="1332"/>
      <c r="XI81" s="1332"/>
      <c r="XJ81" s="1332"/>
      <c r="XK81" s="1332"/>
      <c r="XL81" s="1332"/>
      <c r="XM81" s="1332"/>
      <c r="XN81" s="1332"/>
      <c r="XO81" s="1332"/>
      <c r="XP81" s="1332"/>
      <c r="XQ81" s="1332"/>
      <c r="XR81" s="1332"/>
      <c r="XS81" s="1332"/>
      <c r="XT81" s="1332"/>
      <c r="XU81" s="1332"/>
      <c r="XV81" s="1332"/>
      <c r="XW81" s="1332"/>
      <c r="XX81" s="1332"/>
      <c r="XY81" s="1332"/>
      <c r="XZ81" s="1332"/>
      <c r="YA81" s="1332"/>
      <c r="YB81" s="1332"/>
      <c r="YC81" s="1332"/>
      <c r="YD81" s="1332"/>
      <c r="YE81" s="1332"/>
      <c r="YF81" s="1332"/>
      <c r="YG81" s="1332"/>
      <c r="YH81" s="1332"/>
      <c r="YI81" s="1332"/>
      <c r="YJ81" s="1332"/>
      <c r="YK81" s="1332"/>
      <c r="YL81" s="1332"/>
      <c r="YM81" s="1332"/>
      <c r="YN81" s="1332"/>
      <c r="YO81" s="1332"/>
      <c r="YP81" s="1332"/>
      <c r="YQ81" s="1332"/>
      <c r="YR81" s="1332"/>
      <c r="YS81" s="1332"/>
      <c r="YT81" s="1332"/>
      <c r="YU81" s="1332"/>
      <c r="YV81" s="1332"/>
      <c r="YW81" s="1332"/>
      <c r="YX81" s="1332"/>
      <c r="YY81" s="1332"/>
      <c r="YZ81" s="1332"/>
      <c r="ZA81" s="1332"/>
      <c r="ZB81" s="1332"/>
      <c r="ZC81" s="1332"/>
      <c r="ZD81" s="1332"/>
      <c r="ZE81" s="1332"/>
      <c r="ZF81" s="1332"/>
      <c r="ZG81" s="1332"/>
      <c r="ZH81" s="1332"/>
      <c r="ZI81" s="1332"/>
      <c r="ZJ81" s="1332"/>
      <c r="ZK81" s="1332"/>
      <c r="ZL81" s="1332"/>
      <c r="ZM81" s="1332"/>
      <c r="ZN81" s="1332"/>
      <c r="ZO81" s="1332"/>
      <c r="ZP81" s="1332"/>
      <c r="ZQ81" s="1332"/>
      <c r="ZR81" s="1332"/>
      <c r="ZS81" s="1332"/>
      <c r="ZT81" s="1332"/>
      <c r="ZU81" s="1332"/>
      <c r="ZV81" s="1332"/>
      <c r="ZW81" s="1332"/>
      <c r="ZX81" s="1332"/>
      <c r="ZY81" s="645"/>
    </row>
    <row r="82" spans="1:701" s="643" customFormat="1" ht="15.75" thickBot="1">
      <c r="A82" s="667"/>
      <c r="B82" s="1197" t="s">
        <v>56</v>
      </c>
      <c r="C82" s="1198" t="s">
        <v>445</v>
      </c>
      <c r="D82" s="946">
        <v>1</v>
      </c>
      <c r="E82" s="830">
        <f t="shared" si="18"/>
        <v>0</v>
      </c>
      <c r="F82" s="1199" t="s">
        <v>0</v>
      </c>
      <c r="G82" s="660">
        <v>1</v>
      </c>
      <c r="H82" s="949">
        <v>0</v>
      </c>
      <c r="I82" s="1200"/>
      <c r="J82" s="1200"/>
      <c r="K82" s="1177">
        <f t="shared" si="1"/>
        <v>0</v>
      </c>
      <c r="L82" s="663">
        <f t="shared" si="6"/>
        <v>0</v>
      </c>
      <c r="M82" s="662">
        <v>0</v>
      </c>
      <c r="N82" s="662">
        <f t="shared" si="7"/>
        <v>0</v>
      </c>
      <c r="O82" s="662">
        <f t="shared" si="8"/>
        <v>0</v>
      </c>
      <c r="P82" s="662">
        <f t="shared" si="9"/>
        <v>0</v>
      </c>
      <c r="Q82" s="662">
        <v>150000</v>
      </c>
      <c r="R82" s="662">
        <f t="shared" si="2"/>
        <v>150000</v>
      </c>
      <c r="S82" s="1201">
        <v>150000</v>
      </c>
      <c r="T82" s="662">
        <f t="shared" si="22"/>
        <v>138760.40703052731</v>
      </c>
      <c r="U82" s="662">
        <f t="shared" si="19"/>
        <v>138760.40703052731</v>
      </c>
      <c r="V82" s="664">
        <f>IF(L82=0,0,(HLOOKUP(F82,'2012-2013 CE W T&amp;D &amp; ConsCredit'!$C$6:$P$36,D82+1,FALSE)))</f>
        <v>0</v>
      </c>
      <c r="W82" s="664">
        <f t="shared" si="16"/>
        <v>0</v>
      </c>
      <c r="X82" s="658">
        <f t="shared" si="11"/>
        <v>1</v>
      </c>
      <c r="Y82" s="668"/>
      <c r="Z82" s="1372">
        <f t="shared" si="20"/>
        <v>0</v>
      </c>
      <c r="AA82" s="1372">
        <f t="shared" si="21"/>
        <v>0</v>
      </c>
      <c r="AB82" s="1372">
        <f>IF(L82=0,0,(HLOOKUP(F82,'2012-2013 CE W T&amp;D No ConsCredi'!$C$6:$P$36,D82+1,FALSE)))</f>
        <v>0</v>
      </c>
      <c r="AC82" s="1372">
        <f t="shared" si="17"/>
        <v>0</v>
      </c>
      <c r="AD82" s="1334">
        <v>0</v>
      </c>
      <c r="AE82" s="1332"/>
      <c r="AF82" s="1332"/>
      <c r="AG82" s="1332"/>
      <c r="AH82" s="1332"/>
      <c r="AI82" s="1332"/>
      <c r="AJ82" s="1332"/>
      <c r="AK82" s="1332"/>
      <c r="AL82" s="1332"/>
      <c r="AM82" s="1332"/>
      <c r="AN82" s="1332"/>
      <c r="AO82" s="1332"/>
      <c r="AP82" s="1332"/>
      <c r="AQ82" s="1332"/>
      <c r="AR82" s="1332"/>
      <c r="AS82" s="1332"/>
      <c r="AT82" s="1332"/>
      <c r="AU82" s="1332"/>
      <c r="AV82" s="1332"/>
      <c r="AW82" s="1332"/>
      <c r="AX82" s="1332"/>
      <c r="AY82" s="1332"/>
      <c r="AZ82" s="1332"/>
      <c r="BA82" s="1332"/>
      <c r="BB82" s="1332"/>
      <c r="BC82" s="1332"/>
      <c r="BD82" s="1332"/>
      <c r="BE82" s="1332"/>
      <c r="BF82" s="1332"/>
      <c r="BG82" s="1332"/>
      <c r="BH82" s="1332"/>
      <c r="BI82" s="1332"/>
      <c r="BJ82" s="1332"/>
      <c r="BK82" s="1332"/>
      <c r="BL82" s="1332"/>
      <c r="BM82" s="1332"/>
      <c r="BN82" s="1332"/>
      <c r="BO82" s="1332"/>
      <c r="BP82" s="1332"/>
      <c r="BQ82" s="1332"/>
      <c r="BR82" s="1332"/>
      <c r="BS82" s="1332"/>
      <c r="BT82" s="1332"/>
      <c r="BU82" s="1332"/>
      <c r="BV82" s="1332"/>
      <c r="BW82" s="1332"/>
      <c r="BX82" s="1332"/>
      <c r="BY82" s="1332"/>
      <c r="BZ82" s="1332"/>
      <c r="CA82" s="1332"/>
      <c r="CB82" s="1332"/>
      <c r="CC82" s="1332"/>
      <c r="CD82" s="1332"/>
      <c r="CE82" s="1332"/>
      <c r="CF82" s="1332"/>
      <c r="CG82" s="1332"/>
      <c r="CH82" s="1332"/>
      <c r="CI82" s="1332"/>
      <c r="CJ82" s="1332"/>
      <c r="CK82" s="1332"/>
      <c r="CL82" s="1332"/>
      <c r="CM82" s="1332"/>
      <c r="CN82" s="1332"/>
      <c r="CO82" s="1332"/>
      <c r="CP82" s="1332"/>
      <c r="CQ82" s="1332"/>
      <c r="CR82" s="1332"/>
      <c r="CS82" s="1332"/>
      <c r="CT82" s="1332"/>
      <c r="CU82" s="1332"/>
      <c r="CV82" s="1332"/>
      <c r="CW82" s="1332"/>
      <c r="CX82" s="1332"/>
      <c r="CY82" s="1332"/>
      <c r="CZ82" s="1332"/>
      <c r="DA82" s="1332"/>
      <c r="DB82" s="1332"/>
      <c r="DC82" s="1332"/>
      <c r="DD82" s="1332"/>
      <c r="DE82" s="1332"/>
      <c r="DF82" s="1332"/>
      <c r="DG82" s="1332"/>
      <c r="DH82" s="1332"/>
      <c r="DI82" s="1332"/>
      <c r="DJ82" s="1332"/>
      <c r="DK82" s="1332"/>
      <c r="DL82" s="1332"/>
      <c r="DM82" s="1332"/>
      <c r="DN82" s="1332"/>
      <c r="DO82" s="1332"/>
      <c r="DP82" s="1332"/>
      <c r="DQ82" s="1332"/>
      <c r="DR82" s="1332"/>
      <c r="DS82" s="1332"/>
      <c r="DT82" s="1332"/>
      <c r="DU82" s="1332"/>
      <c r="DV82" s="1332"/>
      <c r="DW82" s="1332"/>
      <c r="DX82" s="1332"/>
      <c r="DY82" s="1332"/>
      <c r="DZ82" s="1332"/>
      <c r="EA82" s="1332"/>
      <c r="EB82" s="1332"/>
      <c r="EC82" s="1332"/>
      <c r="ED82" s="1332"/>
      <c r="EE82" s="1332"/>
      <c r="EF82" s="1332"/>
      <c r="EG82" s="1332"/>
      <c r="EH82" s="1332"/>
      <c r="EI82" s="1332"/>
      <c r="EJ82" s="1332"/>
      <c r="EK82" s="1332"/>
      <c r="EL82" s="1332"/>
      <c r="EM82" s="1332"/>
      <c r="EN82" s="1332"/>
      <c r="EO82" s="1332"/>
      <c r="EP82" s="1332"/>
      <c r="EQ82" s="1332"/>
      <c r="ER82" s="1332"/>
      <c r="ES82" s="1332"/>
      <c r="ET82" s="1332"/>
      <c r="EU82" s="1332"/>
      <c r="EV82" s="1332"/>
      <c r="EW82" s="1332"/>
      <c r="EX82" s="1332"/>
      <c r="EY82" s="1332"/>
      <c r="EZ82" s="1332"/>
      <c r="FA82" s="1332"/>
      <c r="FB82" s="1332"/>
      <c r="FC82" s="1332"/>
      <c r="FD82" s="1332"/>
      <c r="FE82" s="1332"/>
      <c r="FF82" s="1332"/>
      <c r="FG82" s="1332"/>
      <c r="FH82" s="1332"/>
      <c r="FI82" s="1332"/>
      <c r="FJ82" s="1332"/>
      <c r="FK82" s="1332"/>
      <c r="FL82" s="1332"/>
      <c r="FM82" s="1332"/>
      <c r="FN82" s="1332"/>
      <c r="FO82" s="1332"/>
      <c r="FP82" s="1332"/>
      <c r="FQ82" s="1332"/>
      <c r="FR82" s="1332"/>
      <c r="FS82" s="1332"/>
      <c r="FT82" s="1332"/>
      <c r="FU82" s="1332"/>
      <c r="FV82" s="1332"/>
      <c r="FW82" s="1332"/>
      <c r="FX82" s="1332"/>
      <c r="FY82" s="1332"/>
      <c r="FZ82" s="1332"/>
      <c r="GA82" s="1332"/>
      <c r="GB82" s="1332"/>
      <c r="GC82" s="1332"/>
      <c r="GD82" s="1332"/>
      <c r="GE82" s="1332"/>
      <c r="GF82" s="1332"/>
      <c r="GG82" s="1332"/>
      <c r="GH82" s="1332"/>
      <c r="GI82" s="1332"/>
      <c r="GJ82" s="1332"/>
      <c r="GK82" s="1332"/>
      <c r="GL82" s="1332"/>
      <c r="GM82" s="1332"/>
      <c r="GN82" s="1332"/>
      <c r="GO82" s="1332"/>
      <c r="GP82" s="1332"/>
      <c r="GQ82" s="1332"/>
      <c r="GR82" s="1332"/>
      <c r="GS82" s="1332"/>
      <c r="GT82" s="1332"/>
      <c r="GU82" s="1332"/>
      <c r="GV82" s="1332"/>
      <c r="GW82" s="1332"/>
      <c r="GX82" s="1332"/>
      <c r="GY82" s="1332"/>
      <c r="GZ82" s="1332"/>
      <c r="HA82" s="1332"/>
      <c r="HB82" s="1332"/>
      <c r="HC82" s="1332"/>
      <c r="HD82" s="1332"/>
      <c r="HE82" s="1332"/>
      <c r="HF82" s="1332"/>
      <c r="HG82" s="1332"/>
      <c r="HH82" s="1332"/>
      <c r="HI82" s="1332"/>
      <c r="HJ82" s="1332"/>
      <c r="HK82" s="1332"/>
      <c r="HL82" s="1332"/>
      <c r="HM82" s="1332"/>
      <c r="HN82" s="1332"/>
      <c r="HO82" s="1332"/>
      <c r="HP82" s="1332"/>
      <c r="HQ82" s="1332"/>
      <c r="HR82" s="1332"/>
      <c r="HS82" s="1332"/>
      <c r="HT82" s="1332"/>
      <c r="HU82" s="1332"/>
      <c r="HV82" s="1332"/>
      <c r="HW82" s="1332"/>
      <c r="HX82" s="1332"/>
      <c r="HY82" s="1332"/>
      <c r="HZ82" s="1332"/>
      <c r="IA82" s="1332"/>
      <c r="IB82" s="1332"/>
      <c r="IC82" s="1332"/>
      <c r="ID82" s="1332"/>
      <c r="IE82" s="1332"/>
      <c r="IF82" s="1332"/>
      <c r="IG82" s="1332"/>
      <c r="IH82" s="1332"/>
      <c r="II82" s="1332"/>
      <c r="IJ82" s="1332"/>
      <c r="IK82" s="1332"/>
      <c r="IL82" s="1332"/>
      <c r="IM82" s="1332"/>
      <c r="IN82" s="1332"/>
      <c r="IO82" s="1332"/>
      <c r="IP82" s="1332"/>
      <c r="IQ82" s="1332"/>
      <c r="IR82" s="1332"/>
      <c r="IS82" s="1332"/>
      <c r="IT82" s="1332"/>
      <c r="IU82" s="1332"/>
      <c r="IV82" s="1332"/>
      <c r="IW82" s="1332"/>
      <c r="IX82" s="1332"/>
      <c r="IY82" s="1332"/>
      <c r="IZ82" s="1332"/>
      <c r="JA82" s="1332"/>
      <c r="JB82" s="1332"/>
      <c r="JC82" s="1332"/>
      <c r="JD82" s="1332"/>
      <c r="JE82" s="1332"/>
      <c r="JF82" s="1332"/>
      <c r="JG82" s="1332"/>
      <c r="JH82" s="1332"/>
      <c r="JI82" s="1332"/>
      <c r="JJ82" s="1332"/>
      <c r="JK82" s="1332"/>
      <c r="JL82" s="1332"/>
      <c r="JM82" s="1332"/>
      <c r="JN82" s="1332"/>
      <c r="JO82" s="1332"/>
      <c r="JP82" s="1332"/>
      <c r="JQ82" s="1332"/>
      <c r="JR82" s="1332"/>
      <c r="JS82" s="1332"/>
      <c r="JT82" s="1332"/>
      <c r="JU82" s="1332"/>
      <c r="JV82" s="1332"/>
      <c r="JW82" s="1332"/>
      <c r="JX82" s="1332"/>
      <c r="JY82" s="1332"/>
      <c r="JZ82" s="1332"/>
      <c r="KA82" s="1332"/>
      <c r="KB82" s="1332"/>
      <c r="KC82" s="1332"/>
      <c r="KD82" s="1332"/>
      <c r="KE82" s="1332"/>
      <c r="KF82" s="1332"/>
      <c r="KG82" s="1332"/>
      <c r="KH82" s="1332"/>
      <c r="KI82" s="1332"/>
      <c r="KJ82" s="1332"/>
      <c r="KK82" s="1332"/>
      <c r="KL82" s="1332"/>
      <c r="KM82" s="1332"/>
      <c r="KN82" s="1332"/>
      <c r="KO82" s="1332"/>
      <c r="KP82" s="1332"/>
      <c r="KQ82" s="1332"/>
      <c r="KR82" s="1332"/>
      <c r="KS82" s="1332"/>
      <c r="KT82" s="1332"/>
      <c r="KU82" s="1332"/>
      <c r="KV82" s="1332"/>
      <c r="KW82" s="1332"/>
      <c r="KX82" s="1332"/>
      <c r="KY82" s="1332"/>
      <c r="KZ82" s="1332"/>
      <c r="LA82" s="1332"/>
      <c r="LB82" s="1332"/>
      <c r="LC82" s="1332"/>
      <c r="LD82" s="1332"/>
      <c r="LE82" s="1332"/>
      <c r="LF82" s="1332"/>
      <c r="LG82" s="1332"/>
      <c r="LH82" s="1332"/>
      <c r="LI82" s="1332"/>
      <c r="LJ82" s="1332"/>
      <c r="LK82" s="1332"/>
      <c r="LL82" s="1332"/>
      <c r="LM82" s="1332"/>
      <c r="LN82" s="1332"/>
      <c r="LO82" s="1332"/>
      <c r="LP82" s="1332"/>
      <c r="LQ82" s="1332"/>
      <c r="LR82" s="1332"/>
      <c r="LS82" s="1332"/>
      <c r="LT82" s="1332"/>
      <c r="LU82" s="1332"/>
      <c r="LV82" s="1332"/>
      <c r="LW82" s="1332"/>
      <c r="LX82" s="1332"/>
      <c r="LY82" s="1332"/>
      <c r="LZ82" s="1332"/>
      <c r="MA82" s="1332"/>
      <c r="MB82" s="1332"/>
      <c r="MC82" s="1332"/>
      <c r="MD82" s="1332"/>
      <c r="ME82" s="1332"/>
      <c r="MF82" s="1332"/>
      <c r="MG82" s="1332"/>
      <c r="MH82" s="1332"/>
      <c r="MI82" s="1332"/>
      <c r="MJ82" s="1332"/>
      <c r="MK82" s="1332"/>
      <c r="ML82" s="1332"/>
      <c r="MM82" s="1332"/>
      <c r="MN82" s="1332"/>
      <c r="MO82" s="1332"/>
      <c r="MP82" s="1332"/>
      <c r="MQ82" s="1332"/>
      <c r="MR82" s="1332"/>
      <c r="MS82" s="1332"/>
      <c r="MT82" s="1332"/>
      <c r="MU82" s="1332"/>
      <c r="MV82" s="1332"/>
      <c r="MW82" s="1332"/>
      <c r="MX82" s="1332"/>
      <c r="MY82" s="1332"/>
      <c r="MZ82" s="1332"/>
      <c r="NA82" s="1332"/>
      <c r="NB82" s="1332"/>
      <c r="NC82" s="1332"/>
      <c r="ND82" s="1332"/>
      <c r="NE82" s="1332"/>
      <c r="NF82" s="1332"/>
      <c r="NG82" s="1332"/>
      <c r="NH82" s="1332"/>
      <c r="NI82" s="1332"/>
      <c r="NJ82" s="1332"/>
      <c r="NK82" s="1332"/>
      <c r="NL82" s="1332"/>
      <c r="NM82" s="1332"/>
      <c r="NN82" s="1332"/>
      <c r="NO82" s="1332"/>
      <c r="NP82" s="1332"/>
      <c r="NQ82" s="1332"/>
      <c r="NR82" s="1332"/>
      <c r="NS82" s="1332"/>
      <c r="NT82" s="1332"/>
      <c r="NU82" s="1332"/>
      <c r="NV82" s="1332"/>
      <c r="NW82" s="1332"/>
      <c r="NX82" s="1332"/>
      <c r="NY82" s="1332"/>
      <c r="NZ82" s="1332"/>
      <c r="OA82" s="1332"/>
      <c r="OB82" s="1332"/>
      <c r="OC82" s="1332"/>
      <c r="OD82" s="1332"/>
      <c r="OE82" s="1332"/>
      <c r="OF82" s="1332"/>
      <c r="OG82" s="1332"/>
      <c r="OH82" s="1332"/>
      <c r="OI82" s="1332"/>
      <c r="OJ82" s="1332"/>
      <c r="OK82" s="1332"/>
      <c r="OL82" s="1332"/>
      <c r="OM82" s="1332"/>
      <c r="ON82" s="1332"/>
      <c r="OO82" s="1332"/>
      <c r="OP82" s="1332"/>
      <c r="OQ82" s="1332"/>
      <c r="OR82" s="1332"/>
      <c r="OS82" s="1332"/>
      <c r="OT82" s="1332"/>
      <c r="OU82" s="1332"/>
      <c r="OV82" s="1332"/>
      <c r="OW82" s="1332"/>
      <c r="OX82" s="1332"/>
      <c r="OY82" s="1332"/>
      <c r="OZ82" s="1332"/>
      <c r="PA82" s="1332"/>
      <c r="PB82" s="1332"/>
      <c r="PC82" s="1332"/>
      <c r="PD82" s="1332"/>
      <c r="PE82" s="1332"/>
      <c r="PF82" s="1332"/>
      <c r="PG82" s="1332"/>
      <c r="PH82" s="1332"/>
      <c r="PI82" s="1332"/>
      <c r="PJ82" s="1332"/>
      <c r="PK82" s="1332"/>
      <c r="PL82" s="1332"/>
      <c r="PM82" s="1332"/>
      <c r="PN82" s="1332"/>
      <c r="PO82" s="1332"/>
      <c r="PP82" s="1332"/>
      <c r="PQ82" s="1332"/>
      <c r="PR82" s="1332"/>
      <c r="PS82" s="1332"/>
      <c r="PT82" s="1332"/>
      <c r="PU82" s="1332"/>
      <c r="PV82" s="1332"/>
      <c r="PW82" s="1332"/>
      <c r="PX82" s="1332"/>
      <c r="PY82" s="1332"/>
      <c r="PZ82" s="1332"/>
      <c r="QA82" s="1332"/>
      <c r="QB82" s="1332"/>
      <c r="QC82" s="1332"/>
      <c r="QD82" s="1332"/>
      <c r="QE82" s="1332"/>
      <c r="QF82" s="1332"/>
      <c r="QG82" s="1332"/>
      <c r="QH82" s="1332"/>
      <c r="QI82" s="1332"/>
      <c r="QJ82" s="1332"/>
      <c r="QK82" s="1332"/>
      <c r="QL82" s="1332"/>
      <c r="QM82" s="1332"/>
      <c r="QN82" s="1332"/>
      <c r="QO82" s="1332"/>
      <c r="QP82" s="1332"/>
      <c r="QQ82" s="1332"/>
      <c r="QR82" s="1332"/>
      <c r="QS82" s="1332"/>
      <c r="QT82" s="1332"/>
      <c r="QU82" s="1332"/>
      <c r="QV82" s="1332"/>
      <c r="QW82" s="1332"/>
      <c r="QX82" s="1332"/>
      <c r="QY82" s="1332"/>
      <c r="QZ82" s="1332"/>
      <c r="RA82" s="1332"/>
      <c r="RB82" s="1332"/>
      <c r="RC82" s="1332"/>
      <c r="RD82" s="1332"/>
      <c r="RE82" s="1332"/>
      <c r="RF82" s="1332"/>
      <c r="RG82" s="1332"/>
      <c r="RH82" s="1332"/>
      <c r="RI82" s="1332"/>
      <c r="RJ82" s="1332"/>
      <c r="RK82" s="1332"/>
      <c r="RL82" s="1332"/>
      <c r="RM82" s="1332"/>
      <c r="RN82" s="1332"/>
      <c r="RO82" s="1332"/>
      <c r="RP82" s="1332"/>
      <c r="RQ82" s="1332"/>
      <c r="RR82" s="1332"/>
      <c r="RS82" s="1332"/>
      <c r="RT82" s="1332"/>
      <c r="RU82" s="1332"/>
      <c r="RV82" s="1332"/>
      <c r="RW82" s="1332"/>
      <c r="RX82" s="1332"/>
      <c r="RY82" s="1332"/>
      <c r="RZ82" s="1332"/>
      <c r="SA82" s="1332"/>
      <c r="SB82" s="1332"/>
      <c r="SC82" s="1332"/>
      <c r="SD82" s="1332"/>
      <c r="SE82" s="1332"/>
      <c r="SF82" s="1332"/>
      <c r="SG82" s="1332"/>
      <c r="SH82" s="1332"/>
      <c r="SI82" s="1332"/>
      <c r="SJ82" s="1332"/>
      <c r="SK82" s="1332"/>
      <c r="SL82" s="1332"/>
      <c r="SM82" s="1332"/>
      <c r="SN82" s="1332"/>
      <c r="SO82" s="1332"/>
      <c r="SP82" s="1332"/>
      <c r="SQ82" s="1332"/>
      <c r="SR82" s="1332"/>
      <c r="SS82" s="1332"/>
      <c r="ST82" s="1332"/>
      <c r="SU82" s="1332"/>
      <c r="SV82" s="1332"/>
      <c r="SW82" s="1332"/>
      <c r="SX82" s="1332"/>
      <c r="SY82" s="1332"/>
      <c r="SZ82" s="1332"/>
      <c r="TA82" s="1332"/>
      <c r="TB82" s="1332"/>
      <c r="TC82" s="1332"/>
      <c r="TD82" s="1332"/>
      <c r="TE82" s="1332"/>
      <c r="TF82" s="1332"/>
      <c r="TG82" s="1332"/>
      <c r="TH82" s="1332"/>
      <c r="TI82" s="1332"/>
      <c r="TJ82" s="1332"/>
      <c r="TK82" s="1332"/>
      <c r="TL82" s="1332"/>
      <c r="TM82" s="1332"/>
      <c r="TN82" s="1332"/>
      <c r="TO82" s="1332"/>
      <c r="TP82" s="1332"/>
      <c r="TQ82" s="1332"/>
      <c r="TR82" s="1332"/>
      <c r="TS82" s="1332"/>
      <c r="TT82" s="1332"/>
      <c r="TU82" s="1332"/>
      <c r="TV82" s="1332"/>
      <c r="TW82" s="1332"/>
      <c r="TX82" s="1332"/>
      <c r="TY82" s="1332"/>
      <c r="TZ82" s="1332"/>
      <c r="UA82" s="1332"/>
      <c r="UB82" s="1332"/>
      <c r="UC82" s="1332"/>
      <c r="UD82" s="1332"/>
      <c r="UE82" s="1332"/>
      <c r="UF82" s="1332"/>
      <c r="UG82" s="1332"/>
      <c r="UH82" s="1332"/>
      <c r="UI82" s="1332"/>
      <c r="UJ82" s="1332"/>
      <c r="UK82" s="1332"/>
      <c r="UL82" s="1332"/>
      <c r="UM82" s="1332"/>
      <c r="UN82" s="1332"/>
      <c r="UO82" s="1332"/>
      <c r="UP82" s="1332"/>
      <c r="UQ82" s="1332"/>
      <c r="UR82" s="1332"/>
      <c r="US82" s="1332"/>
      <c r="UT82" s="1332"/>
      <c r="UU82" s="1332"/>
      <c r="UV82" s="1332"/>
      <c r="UW82" s="1332"/>
      <c r="UX82" s="1332"/>
      <c r="UY82" s="1332"/>
      <c r="UZ82" s="1332"/>
      <c r="VA82" s="1332"/>
      <c r="VB82" s="1332"/>
      <c r="VC82" s="1332"/>
      <c r="VD82" s="1332"/>
      <c r="VE82" s="1332"/>
      <c r="VF82" s="1332"/>
      <c r="VG82" s="1332"/>
      <c r="VH82" s="1332"/>
      <c r="VI82" s="1332"/>
      <c r="VJ82" s="1332"/>
      <c r="VK82" s="1332"/>
      <c r="VL82" s="1332"/>
      <c r="VM82" s="1332"/>
      <c r="VN82" s="1332"/>
      <c r="VO82" s="1332"/>
      <c r="VP82" s="1332"/>
      <c r="VQ82" s="1332"/>
      <c r="VR82" s="1332"/>
      <c r="VS82" s="1332"/>
      <c r="VT82" s="1332"/>
      <c r="VU82" s="1332"/>
      <c r="VV82" s="1332"/>
      <c r="VW82" s="1332"/>
      <c r="VX82" s="1332"/>
      <c r="VY82" s="1332"/>
      <c r="VZ82" s="1332"/>
      <c r="WA82" s="1332"/>
      <c r="WB82" s="1332"/>
      <c r="WC82" s="1332"/>
      <c r="WD82" s="1332"/>
      <c r="WE82" s="1332"/>
      <c r="WF82" s="1332"/>
      <c r="WG82" s="1332"/>
      <c r="WH82" s="1332"/>
      <c r="WI82" s="1332"/>
      <c r="WJ82" s="1332"/>
      <c r="WK82" s="1332"/>
      <c r="WL82" s="1332"/>
      <c r="WM82" s="1332"/>
      <c r="WN82" s="1332"/>
      <c r="WO82" s="1332"/>
      <c r="WP82" s="1332"/>
      <c r="WQ82" s="1332"/>
      <c r="WR82" s="1332"/>
      <c r="WS82" s="1332"/>
      <c r="WT82" s="1332"/>
      <c r="WU82" s="1332"/>
      <c r="WV82" s="1332"/>
      <c r="WW82" s="1332"/>
      <c r="WX82" s="1332"/>
      <c r="WY82" s="1332"/>
      <c r="WZ82" s="1332"/>
      <c r="XA82" s="1332"/>
      <c r="XB82" s="1332"/>
      <c r="XC82" s="1332"/>
      <c r="XD82" s="1332"/>
      <c r="XE82" s="1332"/>
      <c r="XF82" s="1332"/>
      <c r="XG82" s="1332"/>
      <c r="XH82" s="1332"/>
      <c r="XI82" s="1332"/>
      <c r="XJ82" s="1332"/>
      <c r="XK82" s="1332"/>
      <c r="XL82" s="1332"/>
      <c r="XM82" s="1332"/>
      <c r="XN82" s="1332"/>
      <c r="XO82" s="1332"/>
      <c r="XP82" s="1332"/>
      <c r="XQ82" s="1332"/>
      <c r="XR82" s="1332"/>
      <c r="XS82" s="1332"/>
      <c r="XT82" s="1332"/>
      <c r="XU82" s="1332"/>
      <c r="XV82" s="1332"/>
      <c r="XW82" s="1332"/>
      <c r="XX82" s="1332"/>
      <c r="XY82" s="1332"/>
      <c r="XZ82" s="1332"/>
      <c r="YA82" s="1332"/>
      <c r="YB82" s="1332"/>
      <c r="YC82" s="1332"/>
      <c r="YD82" s="1332"/>
      <c r="YE82" s="1332"/>
      <c r="YF82" s="1332"/>
      <c r="YG82" s="1332"/>
      <c r="YH82" s="1332"/>
      <c r="YI82" s="1332"/>
      <c r="YJ82" s="1332"/>
      <c r="YK82" s="1332"/>
      <c r="YL82" s="1332"/>
      <c r="YM82" s="1332"/>
      <c r="YN82" s="1332"/>
      <c r="YO82" s="1332"/>
      <c r="YP82" s="1332"/>
      <c r="YQ82" s="1332"/>
      <c r="YR82" s="1332"/>
      <c r="YS82" s="1332"/>
      <c r="YT82" s="1332"/>
      <c r="YU82" s="1332"/>
      <c r="YV82" s="1332"/>
      <c r="YW82" s="1332"/>
      <c r="YX82" s="1332"/>
      <c r="YY82" s="1332"/>
      <c r="YZ82" s="1332"/>
      <c r="ZA82" s="1332"/>
      <c r="ZB82" s="1332"/>
      <c r="ZC82" s="1332"/>
      <c r="ZD82" s="1332"/>
      <c r="ZE82" s="1332"/>
      <c r="ZF82" s="1332"/>
      <c r="ZG82" s="1332"/>
      <c r="ZH82" s="1332"/>
      <c r="ZI82" s="1332"/>
      <c r="ZJ82" s="1332"/>
      <c r="ZK82" s="1332"/>
      <c r="ZL82" s="1332"/>
      <c r="ZM82" s="1332"/>
      <c r="ZN82" s="1332"/>
      <c r="ZO82" s="1332"/>
      <c r="ZP82" s="1332"/>
      <c r="ZQ82" s="1332"/>
      <c r="ZR82" s="1332"/>
      <c r="ZS82" s="1332"/>
      <c r="ZT82" s="1332"/>
      <c r="ZU82" s="1332"/>
      <c r="ZV82" s="1332"/>
      <c r="ZW82" s="1332"/>
      <c r="ZX82" s="1332"/>
      <c r="ZY82" s="645"/>
    </row>
    <row r="83" spans="1:701" s="1202" customFormat="1" thickBot="1">
      <c r="A83" s="1418"/>
      <c r="B83" s="843"/>
      <c r="C83" s="843"/>
      <c r="D83" s="843"/>
      <c r="E83" s="1363">
        <f>SUM(E5:E82)</f>
        <v>24.026025603076508</v>
      </c>
      <c r="F83" s="843"/>
      <c r="G83" s="843"/>
      <c r="H83" s="843"/>
      <c r="I83" s="843"/>
      <c r="J83" s="843"/>
      <c r="K83" s="843"/>
      <c r="L83" s="1364">
        <f t="shared" ref="L83:U83" si="23">SUM(L5:L82)</f>
        <v>1201202.5199999998</v>
      </c>
      <c r="M83" s="1365">
        <f t="shared" si="23"/>
        <v>687097.61738800025</v>
      </c>
      <c r="N83" s="1365">
        <f t="shared" si="23"/>
        <v>1738365.4400000002</v>
      </c>
      <c r="O83" s="1365">
        <f t="shared" si="23"/>
        <v>141105.28000000003</v>
      </c>
      <c r="P83" s="1365">
        <f t="shared" si="23"/>
        <v>1879470.72</v>
      </c>
      <c r="Q83" s="1365">
        <f t="shared" si="23"/>
        <v>150000</v>
      </c>
      <c r="R83" s="1365">
        <f t="shared" si="23"/>
        <v>2716568.3373879995</v>
      </c>
      <c r="S83" s="1365">
        <f t="shared" si="23"/>
        <v>569676</v>
      </c>
      <c r="T83" s="1365">
        <f t="shared" si="23"/>
        <v>2513014.1881480115</v>
      </c>
      <c r="U83" s="881">
        <f t="shared" si="23"/>
        <v>526989.82423681777</v>
      </c>
      <c r="V83" s="1453"/>
      <c r="W83" s="881">
        <f>SUM(W5:W82)</f>
        <v>2590909.295168146</v>
      </c>
      <c r="X83" s="844">
        <f>(W83+U83)/T83</f>
        <v>1.240700961462827</v>
      </c>
      <c r="Y83" s="843"/>
      <c r="Z83" s="1365">
        <f>SUM(Z5:Z82)</f>
        <v>2425463.0573879993</v>
      </c>
      <c r="AA83" s="1365">
        <f>SUM(AA5:AA82)</f>
        <v>2243721.60720444</v>
      </c>
      <c r="AB83" s="1365"/>
      <c r="AC83" s="1365">
        <f>SUM(AC5:AC82)</f>
        <v>2355372.0865164972</v>
      </c>
      <c r="AD83" s="844">
        <f t="shared" si="12"/>
        <v>1.0497612889912702</v>
      </c>
      <c r="AE83" s="1362"/>
      <c r="AF83" s="1362"/>
      <c r="AG83" s="1362"/>
      <c r="AH83" s="1362"/>
      <c r="AI83" s="1362"/>
      <c r="AJ83" s="1362"/>
      <c r="AK83" s="1362"/>
      <c r="AL83" s="1362"/>
      <c r="AM83" s="1362"/>
      <c r="AN83" s="1362"/>
      <c r="AO83" s="1362"/>
      <c r="AP83" s="1362"/>
      <c r="AQ83" s="1362"/>
      <c r="AR83" s="1362"/>
      <c r="AS83" s="1362"/>
      <c r="AT83" s="1362"/>
      <c r="AU83" s="1362"/>
      <c r="AV83" s="1362"/>
      <c r="AW83" s="1362"/>
      <c r="AX83" s="1362"/>
      <c r="AY83" s="1362"/>
      <c r="AZ83" s="1362"/>
      <c r="BA83" s="1362"/>
      <c r="BB83" s="1362"/>
      <c r="BC83" s="1362"/>
      <c r="BD83" s="1362"/>
      <c r="BE83" s="1362"/>
      <c r="BF83" s="1362"/>
      <c r="BG83" s="1362"/>
      <c r="BH83" s="1362"/>
      <c r="BI83" s="1362"/>
      <c r="BJ83" s="1362"/>
      <c r="BK83" s="1362"/>
      <c r="BL83" s="1362"/>
      <c r="BM83" s="1362"/>
      <c r="BN83" s="1362"/>
      <c r="BO83" s="1362"/>
      <c r="BP83" s="1362"/>
      <c r="BQ83" s="1362"/>
      <c r="BR83" s="1362"/>
      <c r="BS83" s="1362"/>
      <c r="BT83" s="1362"/>
      <c r="BU83" s="1362"/>
      <c r="BV83" s="1362"/>
      <c r="BW83" s="1362"/>
      <c r="BX83" s="1362"/>
      <c r="BY83" s="1362"/>
      <c r="BZ83" s="1362"/>
      <c r="CA83" s="1362"/>
      <c r="CB83" s="1362"/>
      <c r="CC83" s="1362"/>
      <c r="CD83" s="1362"/>
      <c r="CE83" s="1362"/>
      <c r="CF83" s="1362"/>
      <c r="CG83" s="1362"/>
      <c r="CH83" s="1362"/>
      <c r="CI83" s="1362"/>
      <c r="CJ83" s="1362"/>
      <c r="CK83" s="1362"/>
      <c r="CL83" s="1362"/>
      <c r="CM83" s="1362"/>
      <c r="CN83" s="1362"/>
      <c r="CO83" s="1362"/>
      <c r="CP83" s="1362"/>
      <c r="CQ83" s="1362"/>
      <c r="CR83" s="1362"/>
      <c r="CS83" s="1362"/>
      <c r="CT83" s="1362"/>
      <c r="CU83" s="1362"/>
      <c r="CV83" s="1362"/>
      <c r="CW83" s="1362"/>
      <c r="CX83" s="1362"/>
      <c r="CY83" s="1362"/>
      <c r="CZ83" s="1362"/>
      <c r="DA83" s="1362"/>
      <c r="DB83" s="1362"/>
      <c r="DC83" s="1362"/>
      <c r="DD83" s="1362"/>
      <c r="DE83" s="1362"/>
      <c r="DF83" s="1362"/>
      <c r="DG83" s="1362"/>
      <c r="DH83" s="1362"/>
      <c r="DI83" s="1362"/>
      <c r="DJ83" s="1362"/>
      <c r="DK83" s="1362"/>
      <c r="DL83" s="1362"/>
      <c r="DM83" s="1362"/>
      <c r="DN83" s="1362"/>
      <c r="DO83" s="1362"/>
      <c r="DP83" s="1362"/>
      <c r="DQ83" s="1362"/>
      <c r="DR83" s="1362"/>
      <c r="DS83" s="1362"/>
      <c r="DT83" s="1362"/>
      <c r="DU83" s="1362"/>
      <c r="DV83" s="1362"/>
      <c r="DW83" s="1362"/>
      <c r="DX83" s="1362"/>
      <c r="DY83" s="1362"/>
      <c r="DZ83" s="1362"/>
      <c r="EA83" s="1362"/>
      <c r="EB83" s="1362"/>
      <c r="EC83" s="1362"/>
      <c r="ED83" s="1362"/>
      <c r="EE83" s="1362"/>
      <c r="EF83" s="1362"/>
      <c r="EG83" s="1362"/>
      <c r="EH83" s="1362"/>
      <c r="EI83" s="1362"/>
      <c r="EJ83" s="1362"/>
      <c r="EK83" s="1362"/>
      <c r="EL83" s="1362"/>
      <c r="EM83" s="1362"/>
      <c r="EN83" s="1362"/>
      <c r="EO83" s="1362"/>
      <c r="EP83" s="1362"/>
      <c r="EQ83" s="1362"/>
      <c r="ER83" s="1362"/>
      <c r="ES83" s="1362"/>
      <c r="ET83" s="1362"/>
      <c r="EU83" s="1362"/>
      <c r="EV83" s="1362"/>
      <c r="EW83" s="1362"/>
      <c r="EX83" s="1362"/>
      <c r="EY83" s="1362"/>
      <c r="EZ83" s="1362"/>
      <c r="FA83" s="1362"/>
      <c r="FB83" s="1362"/>
      <c r="FC83" s="1362"/>
      <c r="FD83" s="1362"/>
      <c r="FE83" s="1362"/>
      <c r="FF83" s="1362"/>
      <c r="FG83" s="1362"/>
      <c r="FH83" s="1362"/>
      <c r="FI83" s="1362"/>
      <c r="FJ83" s="1362"/>
      <c r="FK83" s="1362"/>
      <c r="FL83" s="1362"/>
      <c r="FM83" s="1362"/>
      <c r="FN83" s="1362"/>
      <c r="FO83" s="1362"/>
      <c r="FP83" s="1362"/>
      <c r="FQ83" s="1362"/>
      <c r="FR83" s="1362"/>
      <c r="FS83" s="1362"/>
      <c r="FT83" s="1362"/>
      <c r="FU83" s="1362"/>
      <c r="FV83" s="1362"/>
      <c r="FW83" s="1362"/>
      <c r="FX83" s="1362"/>
      <c r="FY83" s="1362"/>
      <c r="FZ83" s="1362"/>
      <c r="GA83" s="1362"/>
      <c r="GB83" s="1362"/>
      <c r="GC83" s="1362"/>
      <c r="GD83" s="1362"/>
      <c r="GE83" s="1362"/>
      <c r="GF83" s="1362"/>
      <c r="GG83" s="1362"/>
      <c r="GH83" s="1362"/>
      <c r="GI83" s="1362"/>
      <c r="GJ83" s="1362"/>
      <c r="GK83" s="1362"/>
      <c r="GL83" s="1362"/>
      <c r="GM83" s="1362"/>
      <c r="GN83" s="1362"/>
      <c r="GO83" s="1362"/>
      <c r="GP83" s="1362"/>
      <c r="GQ83" s="1362"/>
      <c r="GR83" s="1362"/>
      <c r="GS83" s="1362"/>
      <c r="GT83" s="1362"/>
      <c r="GU83" s="1362"/>
      <c r="GV83" s="1362"/>
      <c r="GW83" s="1362"/>
      <c r="GX83" s="1362"/>
      <c r="GY83" s="1362"/>
      <c r="GZ83" s="1362"/>
      <c r="HA83" s="1362"/>
      <c r="HB83" s="1362"/>
      <c r="HC83" s="1362"/>
      <c r="HD83" s="1362"/>
      <c r="HE83" s="1362"/>
      <c r="HF83" s="1362"/>
      <c r="HG83" s="1362"/>
      <c r="HH83" s="1362"/>
      <c r="HI83" s="1362"/>
      <c r="HJ83" s="1362"/>
      <c r="HK83" s="1362"/>
      <c r="HL83" s="1362"/>
      <c r="HM83" s="1362"/>
      <c r="HN83" s="1362"/>
      <c r="HO83" s="1362"/>
      <c r="HP83" s="1362"/>
      <c r="HQ83" s="1362"/>
      <c r="HR83" s="1362"/>
      <c r="HS83" s="1362"/>
      <c r="HT83" s="1362"/>
      <c r="HU83" s="1362"/>
      <c r="HV83" s="1362"/>
      <c r="HW83" s="1362"/>
      <c r="HX83" s="1362"/>
      <c r="HY83" s="1362"/>
      <c r="HZ83" s="1362"/>
      <c r="IA83" s="1362"/>
      <c r="IB83" s="1362"/>
      <c r="IC83" s="1362"/>
      <c r="ID83" s="1362"/>
      <c r="IE83" s="1362"/>
      <c r="IF83" s="1362"/>
      <c r="IG83" s="1362"/>
      <c r="IH83" s="1362"/>
      <c r="II83" s="1362"/>
      <c r="IJ83" s="1362"/>
      <c r="IK83" s="1362"/>
      <c r="IL83" s="1362"/>
      <c r="IM83" s="1362"/>
      <c r="IN83" s="1362"/>
      <c r="IO83" s="1362"/>
      <c r="IP83" s="1362"/>
      <c r="IQ83" s="1362"/>
      <c r="IR83" s="1362"/>
      <c r="IS83" s="1362"/>
      <c r="IT83" s="1362"/>
      <c r="IU83" s="1362"/>
      <c r="IV83" s="1362"/>
      <c r="IW83" s="1362"/>
      <c r="IX83" s="1362"/>
      <c r="IY83" s="1362"/>
      <c r="IZ83" s="1362"/>
      <c r="JA83" s="1362"/>
      <c r="JB83" s="1362"/>
      <c r="JC83" s="1362"/>
      <c r="JD83" s="1362"/>
      <c r="JE83" s="1362"/>
      <c r="JF83" s="1362"/>
      <c r="JG83" s="1362"/>
      <c r="JH83" s="1362"/>
      <c r="JI83" s="1362"/>
      <c r="JJ83" s="1362"/>
      <c r="JK83" s="1362"/>
      <c r="JL83" s="1362"/>
      <c r="JM83" s="1362"/>
      <c r="JN83" s="1362"/>
      <c r="JO83" s="1362"/>
      <c r="JP83" s="1362"/>
      <c r="JQ83" s="1362"/>
      <c r="JR83" s="1362"/>
      <c r="JS83" s="1362"/>
      <c r="JT83" s="1362"/>
      <c r="JU83" s="1362"/>
      <c r="JV83" s="1362"/>
      <c r="JW83" s="1362"/>
      <c r="JX83" s="1362"/>
      <c r="JY83" s="1362"/>
      <c r="JZ83" s="1362"/>
      <c r="KA83" s="1362"/>
      <c r="KB83" s="1362"/>
      <c r="KC83" s="1362"/>
      <c r="KD83" s="1362"/>
      <c r="KE83" s="1362"/>
      <c r="KF83" s="1362"/>
      <c r="KG83" s="1362"/>
      <c r="KH83" s="1362"/>
      <c r="KI83" s="1362"/>
      <c r="KJ83" s="1362"/>
      <c r="KK83" s="1362"/>
      <c r="KL83" s="1362"/>
      <c r="KM83" s="1362"/>
      <c r="KN83" s="1362"/>
      <c r="KO83" s="1362"/>
      <c r="KP83" s="1362"/>
      <c r="KQ83" s="1362"/>
      <c r="KR83" s="1362"/>
      <c r="KS83" s="1362"/>
      <c r="KT83" s="1362"/>
      <c r="KU83" s="1362"/>
      <c r="KV83" s="1362"/>
      <c r="KW83" s="1362"/>
      <c r="KX83" s="1362"/>
      <c r="KY83" s="1362"/>
      <c r="KZ83" s="1362"/>
      <c r="LA83" s="1362"/>
      <c r="LB83" s="1362"/>
      <c r="LC83" s="1362"/>
      <c r="LD83" s="1362"/>
      <c r="LE83" s="1362"/>
      <c r="LF83" s="1362"/>
      <c r="LG83" s="1362"/>
      <c r="LH83" s="1362"/>
      <c r="LI83" s="1362"/>
      <c r="LJ83" s="1362"/>
      <c r="LK83" s="1362"/>
      <c r="LL83" s="1362"/>
      <c r="LM83" s="1362"/>
      <c r="LN83" s="1362"/>
      <c r="LO83" s="1362"/>
      <c r="LP83" s="1362"/>
      <c r="LQ83" s="1362"/>
      <c r="LR83" s="1362"/>
      <c r="LS83" s="1362"/>
      <c r="LT83" s="1362"/>
      <c r="LU83" s="1362"/>
      <c r="LV83" s="1362"/>
      <c r="LW83" s="1362"/>
      <c r="LX83" s="1362"/>
      <c r="LY83" s="1362"/>
      <c r="LZ83" s="1362"/>
      <c r="MA83" s="1362"/>
      <c r="MB83" s="1362"/>
      <c r="MC83" s="1362"/>
      <c r="MD83" s="1362"/>
      <c r="ME83" s="1362"/>
      <c r="MF83" s="1362"/>
      <c r="MG83" s="1362"/>
      <c r="MH83" s="1362"/>
      <c r="MI83" s="1362"/>
      <c r="MJ83" s="1362"/>
      <c r="MK83" s="1362"/>
      <c r="ML83" s="1362"/>
      <c r="MM83" s="1362"/>
      <c r="MN83" s="1362"/>
      <c r="MO83" s="1362"/>
      <c r="MP83" s="1362"/>
      <c r="MQ83" s="1362"/>
      <c r="MR83" s="1362"/>
      <c r="MS83" s="1362"/>
      <c r="MT83" s="1362"/>
      <c r="MU83" s="1362"/>
      <c r="MV83" s="1362"/>
      <c r="MW83" s="1362"/>
      <c r="MX83" s="1362"/>
      <c r="MY83" s="1362"/>
      <c r="MZ83" s="1362"/>
      <c r="NA83" s="1362"/>
      <c r="NB83" s="1362"/>
      <c r="NC83" s="1362"/>
      <c r="ND83" s="1362"/>
      <c r="NE83" s="1362"/>
      <c r="NF83" s="1362"/>
      <c r="NG83" s="1362"/>
      <c r="NH83" s="1362"/>
      <c r="NI83" s="1362"/>
      <c r="NJ83" s="1362"/>
      <c r="NK83" s="1362"/>
      <c r="NL83" s="1362"/>
      <c r="NM83" s="1362"/>
      <c r="NN83" s="1362"/>
      <c r="NO83" s="1362"/>
      <c r="NP83" s="1362"/>
      <c r="NQ83" s="1362"/>
      <c r="NR83" s="1362"/>
      <c r="NS83" s="1362"/>
      <c r="NT83" s="1362"/>
      <c r="NU83" s="1362"/>
      <c r="NV83" s="1362"/>
      <c r="NW83" s="1362"/>
      <c r="NX83" s="1362"/>
      <c r="NY83" s="1362"/>
      <c r="NZ83" s="1362"/>
      <c r="OA83" s="1362"/>
      <c r="OB83" s="1362"/>
      <c r="OC83" s="1362"/>
      <c r="OD83" s="1362"/>
      <c r="OE83" s="1362"/>
      <c r="OF83" s="1362"/>
      <c r="OG83" s="1362"/>
      <c r="OH83" s="1362"/>
      <c r="OI83" s="1362"/>
      <c r="OJ83" s="1362"/>
      <c r="OK83" s="1362"/>
      <c r="OL83" s="1362"/>
      <c r="OM83" s="1362"/>
      <c r="ON83" s="1362"/>
      <c r="OO83" s="1362"/>
      <c r="OP83" s="1362"/>
      <c r="OQ83" s="1362"/>
      <c r="OR83" s="1362"/>
      <c r="OS83" s="1362"/>
      <c r="OT83" s="1362"/>
      <c r="OU83" s="1362"/>
      <c r="OV83" s="1362"/>
      <c r="OW83" s="1362"/>
      <c r="OX83" s="1362"/>
      <c r="OY83" s="1362"/>
      <c r="OZ83" s="1362"/>
      <c r="PA83" s="1362"/>
      <c r="PB83" s="1362"/>
      <c r="PC83" s="1362"/>
      <c r="PD83" s="1362"/>
      <c r="PE83" s="1362"/>
      <c r="PF83" s="1362"/>
      <c r="PG83" s="1362"/>
      <c r="PH83" s="1362"/>
      <c r="PI83" s="1362"/>
      <c r="PJ83" s="1362"/>
      <c r="PK83" s="1362"/>
      <c r="PL83" s="1362"/>
      <c r="PM83" s="1362"/>
      <c r="PN83" s="1362"/>
      <c r="PO83" s="1362"/>
      <c r="PP83" s="1362"/>
      <c r="PQ83" s="1362"/>
      <c r="PR83" s="1362"/>
      <c r="PS83" s="1362"/>
      <c r="PT83" s="1362"/>
      <c r="PU83" s="1362"/>
      <c r="PV83" s="1362"/>
      <c r="PW83" s="1362"/>
      <c r="PX83" s="1362"/>
      <c r="PY83" s="1362"/>
      <c r="PZ83" s="1362"/>
      <c r="QA83" s="1362"/>
      <c r="QB83" s="1362"/>
      <c r="QC83" s="1362"/>
      <c r="QD83" s="1362"/>
      <c r="QE83" s="1362"/>
      <c r="QF83" s="1362"/>
      <c r="QG83" s="1362"/>
      <c r="QH83" s="1362"/>
      <c r="QI83" s="1362"/>
      <c r="QJ83" s="1362"/>
      <c r="QK83" s="1362"/>
      <c r="QL83" s="1362"/>
      <c r="QM83" s="1362"/>
      <c r="QN83" s="1362"/>
      <c r="QO83" s="1362"/>
      <c r="QP83" s="1362"/>
      <c r="QQ83" s="1362"/>
      <c r="QR83" s="1362"/>
      <c r="QS83" s="1362"/>
      <c r="QT83" s="1362"/>
      <c r="QU83" s="1362"/>
      <c r="QV83" s="1362"/>
      <c r="QW83" s="1362"/>
      <c r="QX83" s="1362"/>
      <c r="QY83" s="1362"/>
      <c r="QZ83" s="1362"/>
      <c r="RA83" s="1362"/>
      <c r="RB83" s="1362"/>
      <c r="RC83" s="1362"/>
      <c r="RD83" s="1362"/>
      <c r="RE83" s="1362"/>
      <c r="RF83" s="1362"/>
      <c r="RG83" s="1362"/>
      <c r="RH83" s="1362"/>
      <c r="RI83" s="1362"/>
      <c r="RJ83" s="1362"/>
      <c r="RK83" s="1362"/>
      <c r="RL83" s="1362"/>
      <c r="RM83" s="1362"/>
      <c r="RN83" s="1362"/>
      <c r="RO83" s="1362"/>
      <c r="RP83" s="1362"/>
      <c r="RQ83" s="1362"/>
      <c r="RR83" s="1362"/>
      <c r="RS83" s="1362"/>
      <c r="RT83" s="1362"/>
      <c r="RU83" s="1362"/>
      <c r="RV83" s="1362"/>
      <c r="RW83" s="1362"/>
      <c r="RX83" s="1362"/>
      <c r="RY83" s="1362"/>
      <c r="RZ83" s="1362"/>
      <c r="SA83" s="1362"/>
      <c r="SB83" s="1362"/>
      <c r="SC83" s="1362"/>
      <c r="SD83" s="1362"/>
      <c r="SE83" s="1362"/>
      <c r="SF83" s="1362"/>
      <c r="SG83" s="1362"/>
      <c r="SH83" s="1362"/>
      <c r="SI83" s="1362"/>
      <c r="SJ83" s="1362"/>
      <c r="SK83" s="1362"/>
      <c r="SL83" s="1362"/>
      <c r="SM83" s="1362"/>
      <c r="SN83" s="1362"/>
      <c r="SO83" s="1362"/>
      <c r="SP83" s="1362"/>
      <c r="SQ83" s="1362"/>
      <c r="SR83" s="1362"/>
      <c r="SS83" s="1362"/>
      <c r="ST83" s="1362"/>
      <c r="SU83" s="1362"/>
      <c r="SV83" s="1362"/>
      <c r="SW83" s="1362"/>
      <c r="SX83" s="1362"/>
      <c r="SY83" s="1362"/>
      <c r="SZ83" s="1362"/>
      <c r="TA83" s="1362"/>
      <c r="TB83" s="1362"/>
      <c r="TC83" s="1362"/>
      <c r="TD83" s="1362"/>
      <c r="TE83" s="1362"/>
      <c r="TF83" s="1362"/>
      <c r="TG83" s="1362"/>
      <c r="TH83" s="1362"/>
      <c r="TI83" s="1362"/>
      <c r="TJ83" s="1362"/>
      <c r="TK83" s="1362"/>
      <c r="TL83" s="1362"/>
      <c r="TM83" s="1362"/>
      <c r="TN83" s="1362"/>
      <c r="TO83" s="1362"/>
      <c r="TP83" s="1362"/>
      <c r="TQ83" s="1362"/>
      <c r="TR83" s="1362"/>
      <c r="TS83" s="1362"/>
      <c r="TT83" s="1362"/>
      <c r="TU83" s="1362"/>
      <c r="TV83" s="1362"/>
      <c r="TW83" s="1362"/>
      <c r="TX83" s="1362"/>
      <c r="TY83" s="1362"/>
      <c r="TZ83" s="1362"/>
      <c r="UA83" s="1362"/>
      <c r="UB83" s="1362"/>
      <c r="UC83" s="1362"/>
      <c r="UD83" s="1362"/>
      <c r="UE83" s="1362"/>
      <c r="UF83" s="1362"/>
      <c r="UG83" s="1362"/>
      <c r="UH83" s="1362"/>
      <c r="UI83" s="1362"/>
      <c r="UJ83" s="1362"/>
      <c r="UK83" s="1362"/>
      <c r="UL83" s="1362"/>
      <c r="UM83" s="1362"/>
      <c r="UN83" s="1362"/>
      <c r="UO83" s="1362"/>
      <c r="UP83" s="1362"/>
      <c r="UQ83" s="1362"/>
      <c r="UR83" s="1362"/>
      <c r="US83" s="1362"/>
      <c r="UT83" s="1362"/>
      <c r="UU83" s="1362"/>
      <c r="UV83" s="1362"/>
      <c r="UW83" s="1362"/>
      <c r="UX83" s="1362"/>
      <c r="UY83" s="1362"/>
      <c r="UZ83" s="1362"/>
      <c r="VA83" s="1362"/>
      <c r="VB83" s="1362"/>
      <c r="VC83" s="1362"/>
      <c r="VD83" s="1362"/>
      <c r="VE83" s="1362"/>
      <c r="VF83" s="1362"/>
      <c r="VG83" s="1362"/>
      <c r="VH83" s="1362"/>
      <c r="VI83" s="1362"/>
      <c r="VJ83" s="1362"/>
      <c r="VK83" s="1362"/>
      <c r="VL83" s="1362"/>
      <c r="VM83" s="1362"/>
      <c r="VN83" s="1362"/>
      <c r="VO83" s="1362"/>
      <c r="VP83" s="1362"/>
      <c r="VQ83" s="1362"/>
      <c r="VR83" s="1362"/>
      <c r="VS83" s="1362"/>
      <c r="VT83" s="1362"/>
      <c r="VU83" s="1362"/>
      <c r="VV83" s="1362"/>
      <c r="VW83" s="1362"/>
      <c r="VX83" s="1362"/>
      <c r="VY83" s="1362"/>
      <c r="VZ83" s="1362"/>
      <c r="WA83" s="1362"/>
      <c r="WB83" s="1362"/>
      <c r="WC83" s="1362"/>
      <c r="WD83" s="1362"/>
      <c r="WE83" s="1362"/>
      <c r="WF83" s="1362"/>
      <c r="WG83" s="1362"/>
      <c r="WH83" s="1362"/>
      <c r="WI83" s="1362"/>
      <c r="WJ83" s="1362"/>
      <c r="WK83" s="1362"/>
      <c r="WL83" s="1362"/>
      <c r="WM83" s="1362"/>
      <c r="WN83" s="1362"/>
      <c r="WO83" s="1362"/>
      <c r="WP83" s="1362"/>
      <c r="WQ83" s="1362"/>
      <c r="WR83" s="1362"/>
      <c r="WS83" s="1362"/>
      <c r="WT83" s="1362"/>
      <c r="WU83" s="1362"/>
      <c r="WV83" s="1362"/>
      <c r="WW83" s="1362"/>
      <c r="WX83" s="1362"/>
      <c r="WY83" s="1362"/>
      <c r="WZ83" s="1362"/>
      <c r="XA83" s="1362"/>
      <c r="XB83" s="1362"/>
      <c r="XC83" s="1362"/>
      <c r="XD83" s="1362"/>
      <c r="XE83" s="1362"/>
      <c r="XF83" s="1362"/>
      <c r="XG83" s="1362"/>
      <c r="XH83" s="1362"/>
      <c r="XI83" s="1362"/>
      <c r="XJ83" s="1362"/>
      <c r="XK83" s="1362"/>
      <c r="XL83" s="1362"/>
      <c r="XM83" s="1362"/>
      <c r="XN83" s="1362"/>
      <c r="XO83" s="1362"/>
      <c r="XP83" s="1362"/>
      <c r="XQ83" s="1362"/>
      <c r="XR83" s="1362"/>
      <c r="XS83" s="1362"/>
      <c r="XT83" s="1362"/>
      <c r="XU83" s="1362"/>
      <c r="XV83" s="1362"/>
      <c r="XW83" s="1362"/>
      <c r="XX83" s="1362"/>
      <c r="XY83" s="1362"/>
      <c r="XZ83" s="1362"/>
      <c r="YA83" s="1362"/>
      <c r="YB83" s="1362"/>
      <c r="YC83" s="1362"/>
      <c r="YD83" s="1362"/>
      <c r="YE83" s="1362"/>
      <c r="YF83" s="1362"/>
      <c r="YG83" s="1362"/>
      <c r="YH83" s="1362"/>
      <c r="YI83" s="1362"/>
      <c r="YJ83" s="1362"/>
      <c r="YK83" s="1362"/>
      <c r="YL83" s="1362"/>
      <c r="YM83" s="1362"/>
      <c r="YN83" s="1362"/>
      <c r="YO83" s="1362"/>
      <c r="YP83" s="1362"/>
      <c r="YQ83" s="1362"/>
      <c r="YR83" s="1362"/>
      <c r="YS83" s="1362"/>
      <c r="YT83" s="1362"/>
      <c r="YU83" s="1362"/>
      <c r="YV83" s="1362"/>
      <c r="YW83" s="1362"/>
      <c r="YX83" s="1362"/>
      <c r="YY83" s="1362"/>
      <c r="YZ83" s="1362"/>
      <c r="ZA83" s="1362"/>
      <c r="ZB83" s="1362"/>
      <c r="ZC83" s="1362"/>
      <c r="ZD83" s="1362"/>
      <c r="ZE83" s="1362"/>
      <c r="ZF83" s="1362"/>
      <c r="ZG83" s="1362"/>
      <c r="ZH83" s="1362"/>
      <c r="ZI83" s="1362"/>
      <c r="ZJ83" s="1362"/>
      <c r="ZK83" s="1362"/>
      <c r="ZL83" s="1362"/>
      <c r="ZM83" s="1362"/>
      <c r="ZN83" s="1362"/>
      <c r="ZO83" s="1362"/>
      <c r="ZP83" s="1362"/>
      <c r="ZQ83" s="1362"/>
      <c r="ZR83" s="1362"/>
      <c r="ZS83" s="1362"/>
      <c r="ZT83" s="1362"/>
      <c r="ZU83" s="1362"/>
      <c r="ZV83" s="1362"/>
      <c r="ZW83" s="1362"/>
      <c r="ZX83" s="1362"/>
      <c r="ZY83" s="1361"/>
    </row>
    <row r="85" spans="1:701">
      <c r="W85" s="240"/>
    </row>
    <row r="86" spans="1:701">
      <c r="M86" s="953"/>
      <c r="P86" s="953"/>
      <c r="R86" s="240"/>
    </row>
  </sheetData>
  <sheetProtection password="9E1F" sheet="1" objects="1" scenarios="1"/>
  <customSheetViews>
    <customSheetView guid="{F8CBED13-6556-4784-BBB1-9BE8F83E1036}" showPageBreaks="1">
      <pane xSplit="1" ySplit="1" topLeftCell="B2" activePane="bottomRight" state="frozen"/>
      <selection pane="bottomRight"/>
      <pageMargins left="0.7" right="0.7" top="0.75" bottom="0.75" header="0.3" footer="0.3"/>
      <pageSetup paperSize="3" scale="60" orientation="landscape" r:id="rId1"/>
    </customSheetView>
    <customSheetView guid="{9B4B0DAB-FAB9-4E24-9A0E-9A6ECAA72FED}" topLeftCell="A49">
      <selection activeCell="V85" sqref="V85"/>
      <pageMargins left="0.7" right="0.7" top="0.75" bottom="0.75" header="0.3" footer="0.3"/>
      <pageSetup paperSize="3" scale="60" orientation="landscape" r:id="rId2"/>
    </customSheetView>
  </customSheetViews>
  <mergeCells count="2">
    <mergeCell ref="M3:R3"/>
    <mergeCell ref="T3:W3"/>
  </mergeCells>
  <hyperlinks>
    <hyperlink ref="A1" location="'Electric CE'!A1" display="Rtn to Summary"/>
  </hyperlinks>
  <pageMargins left="0.7" right="0.21" top="0.75" bottom="0.75" header="0.3" footer="0.3"/>
  <pageSetup paperSize="3" scale="45" orientation="landscape" r:id="rId3"/>
</worksheet>
</file>

<file path=xl/worksheets/sheet40.xml><?xml version="1.0" encoding="utf-8"?>
<worksheet xmlns="http://schemas.openxmlformats.org/spreadsheetml/2006/main" xmlns:r="http://schemas.openxmlformats.org/officeDocument/2006/relationships">
  <sheetPr>
    <tabColor theme="4" tint="-0.499984740745262"/>
  </sheetPr>
  <dimension ref="A1:BQ17"/>
  <sheetViews>
    <sheetView workbookViewId="0">
      <pane xSplit="1" ySplit="1" topLeftCell="B2" activePane="bottomRight" state="frozen"/>
      <selection activeCell="B13" sqref="B13"/>
      <selection pane="topRight" activeCell="B13" sqref="B13"/>
      <selection pane="bottomLeft" activeCell="B13" sqref="B13"/>
      <selection pane="bottomRight"/>
    </sheetView>
  </sheetViews>
  <sheetFormatPr defaultRowHeight="15"/>
  <cols>
    <col min="1" max="1" width="9.140625" style="97"/>
    <col min="2" max="2" width="12.140625" style="98" customWidth="1"/>
    <col min="3" max="3" width="39.140625" style="98" customWidth="1"/>
    <col min="4" max="4" width="10.42578125" style="98" customWidth="1"/>
    <col min="5" max="5" width="11.28515625" style="98" customWidth="1"/>
    <col min="6" max="6" width="23.7109375" style="98" customWidth="1"/>
    <col min="7" max="7" width="11.42578125" style="98" customWidth="1"/>
    <col min="8" max="8" width="13.28515625" style="98" customWidth="1"/>
    <col min="9" max="9" width="14.85546875" style="98" customWidth="1"/>
    <col min="10" max="10" width="16.28515625" style="98" customWidth="1"/>
    <col min="11" max="11" width="13" style="98" customWidth="1"/>
    <col min="12" max="12" width="14.7109375" style="98" customWidth="1"/>
    <col min="13" max="13" width="16.42578125" style="98" customWidth="1"/>
    <col min="14" max="15" width="14.7109375" style="98" customWidth="1"/>
    <col min="16" max="16" width="16.85546875" style="98" customWidth="1"/>
    <col min="17" max="20" width="14.7109375" style="98" customWidth="1"/>
    <col min="21" max="21" width="15.7109375" style="98" customWidth="1"/>
    <col min="22" max="23" width="14.140625" style="98" customWidth="1"/>
    <col min="24" max="24" width="17.28515625" style="98" customWidth="1"/>
    <col min="25" max="26" width="18.28515625" style="98" customWidth="1"/>
    <col min="27" max="27" width="14.7109375" style="98" customWidth="1"/>
    <col min="28" max="28" width="14.140625" style="97" customWidth="1"/>
    <col min="29" max="29" width="10.85546875" style="97" customWidth="1"/>
    <col min="30" max="69" width="9.140625" style="97"/>
    <col min="70" max="16384" width="9.140625" style="98"/>
  </cols>
  <sheetData>
    <row r="1" spans="1:69" ht="26.25" customHeight="1">
      <c r="A1" s="1454" t="s">
        <v>680</v>
      </c>
      <c r="B1" t="s">
        <v>569</v>
      </c>
    </row>
    <row r="2" spans="1:69">
      <c r="B2" s="832" t="s">
        <v>605</v>
      </c>
      <c r="C2" s="833">
        <v>7.8E-2</v>
      </c>
    </row>
    <row r="3" spans="1:69" s="341" customFormat="1" ht="15.75" thickBot="1">
      <c r="A3" s="340"/>
      <c r="D3" s="338"/>
      <c r="E3" s="338"/>
      <c r="F3" s="1155"/>
      <c r="G3" s="1155"/>
      <c r="H3" s="1155"/>
      <c r="I3" s="1155"/>
      <c r="J3" s="1155"/>
      <c r="K3" s="1155"/>
      <c r="L3" s="1155"/>
      <c r="M3" s="1155"/>
      <c r="N3" s="1487"/>
      <c r="O3" s="1488"/>
      <c r="P3" s="1488"/>
      <c r="Q3" s="1488"/>
      <c r="R3" s="1488"/>
      <c r="S3" s="1488"/>
      <c r="T3" s="841"/>
      <c r="U3" s="356"/>
      <c r="V3" s="356"/>
      <c r="W3" s="1487"/>
      <c r="X3" s="1487"/>
      <c r="Y3" s="1487"/>
      <c r="Z3" s="840"/>
      <c r="AA3" s="357"/>
      <c r="AB3" s="358"/>
      <c r="AC3" s="11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row>
    <row r="4" spans="1:69" ht="60.75" customHeight="1" thickBot="1">
      <c r="B4" s="834" t="s">
        <v>2</v>
      </c>
      <c r="C4" s="1013" t="s">
        <v>558</v>
      </c>
      <c r="D4" s="1014" t="s">
        <v>1</v>
      </c>
      <c r="E4" s="1014" t="s">
        <v>140</v>
      </c>
      <c r="F4" s="1015" t="s">
        <v>507</v>
      </c>
      <c r="G4" s="1015" t="s">
        <v>43</v>
      </c>
      <c r="H4" s="1015" t="s">
        <v>562</v>
      </c>
      <c r="I4" s="1015" t="s">
        <v>48</v>
      </c>
      <c r="J4" s="1015" t="s">
        <v>563</v>
      </c>
      <c r="K4" s="1015" t="s">
        <v>49</v>
      </c>
      <c r="L4" s="1014" t="s">
        <v>167</v>
      </c>
      <c r="M4" s="1014" t="s">
        <v>549</v>
      </c>
      <c r="N4" s="1016" t="s">
        <v>564</v>
      </c>
      <c r="O4" s="1016" t="s">
        <v>46</v>
      </c>
      <c r="P4" s="1016" t="s">
        <v>47</v>
      </c>
      <c r="Q4" s="1016" t="s">
        <v>51</v>
      </c>
      <c r="R4" s="1016" t="s">
        <v>9</v>
      </c>
      <c r="S4" s="1016" t="s">
        <v>5</v>
      </c>
      <c r="T4" s="1016" t="s">
        <v>561</v>
      </c>
      <c r="U4" s="1016" t="s">
        <v>7</v>
      </c>
      <c r="V4" s="1016" t="s">
        <v>409</v>
      </c>
      <c r="W4" s="1016" t="s">
        <v>10</v>
      </c>
      <c r="X4" s="1016" t="s">
        <v>11</v>
      </c>
      <c r="Y4" s="835" t="s">
        <v>560</v>
      </c>
      <c r="Z4" s="835" t="s">
        <v>168</v>
      </c>
      <c r="AA4" s="1015" t="s">
        <v>6</v>
      </c>
      <c r="AB4" s="1017" t="s">
        <v>169</v>
      </c>
    </row>
    <row r="5" spans="1:69" s="234" customFormat="1">
      <c r="A5" s="97"/>
      <c r="B5" s="1156"/>
      <c r="C5" s="1157"/>
      <c r="D5" s="1158"/>
      <c r="E5" s="1158"/>
      <c r="F5" s="1159"/>
      <c r="G5" s="1159"/>
      <c r="H5" s="1159"/>
      <c r="I5" s="1159"/>
      <c r="J5" s="1159"/>
      <c r="K5" s="1159"/>
      <c r="L5" s="1158"/>
      <c r="M5" s="1158"/>
      <c r="N5" s="1160"/>
      <c r="O5" s="1161"/>
      <c r="P5" s="1161"/>
      <c r="Q5" s="1160"/>
      <c r="R5" s="1160"/>
      <c r="S5" s="1160"/>
      <c r="T5" s="1160"/>
      <c r="U5" s="1160"/>
      <c r="V5" s="1160"/>
      <c r="W5" s="1160"/>
      <c r="X5" s="1160"/>
      <c r="Y5" s="1160"/>
      <c r="Z5" s="1160"/>
      <c r="AA5" s="1159"/>
      <c r="AB5" s="1162"/>
    </row>
    <row r="6" spans="1:69" s="97" customFormat="1">
      <c r="B6" s="158" t="s">
        <v>193</v>
      </c>
      <c r="C6" s="1163" t="s">
        <v>545</v>
      </c>
      <c r="D6" s="1164">
        <v>12</v>
      </c>
      <c r="E6" s="1170">
        <f t="shared" ref="E6:E12" si="0">(L6/$L$13)*D6</f>
        <v>0.85704307284223336</v>
      </c>
      <c r="F6" s="1165" t="s">
        <v>165</v>
      </c>
      <c r="G6" s="1166">
        <v>1</v>
      </c>
      <c r="H6" s="1439">
        <v>100000</v>
      </c>
      <c r="I6" s="1439">
        <v>313810</v>
      </c>
      <c r="J6" s="1439">
        <v>545661.61</v>
      </c>
      <c r="K6" s="1440">
        <f>IF(J6&gt;I6,J6-I6,0)</f>
        <v>231851.61</v>
      </c>
      <c r="L6" s="1441">
        <f>H6*G6</f>
        <v>100000</v>
      </c>
      <c r="M6" s="1439">
        <v>11808.069361867705</v>
      </c>
      <c r="N6" s="1440">
        <f>M6*G6</f>
        <v>11808.069361867705</v>
      </c>
      <c r="O6" s="1440">
        <f>I6*G6</f>
        <v>313810</v>
      </c>
      <c r="P6" s="1440">
        <f>K6*G6</f>
        <v>231851.61</v>
      </c>
      <c r="Q6" s="1440">
        <f>O6+P6</f>
        <v>545661.61</v>
      </c>
      <c r="R6" s="1442">
        <v>0</v>
      </c>
      <c r="S6" s="1440">
        <f>N6+Q6+R6</f>
        <v>557469.67936186772</v>
      </c>
      <c r="T6" s="1440">
        <f>O6+N6</f>
        <v>325618.06936186773</v>
      </c>
      <c r="U6" s="1440"/>
      <c r="V6" s="1440">
        <f>T6/(1+$C$2)^1</f>
        <v>302057.57825776224</v>
      </c>
      <c r="W6" s="1440">
        <f t="shared" ref="W6:W12" si="1">S6/(1+$C$2)^1</f>
        <v>517133.28326703864</v>
      </c>
      <c r="X6" s="1440">
        <f>U6/(1+$C$2)^1</f>
        <v>0</v>
      </c>
      <c r="Y6" s="1172">
        <f>IF(L6=0,0,(HLOOKUP(F6,GasAvoidedCosts!$C$6:$N$36,D6+1,FALSE)))</f>
        <v>4.1358634470288473</v>
      </c>
      <c r="Z6" s="1450">
        <f>Y6*L6</f>
        <v>413586.34470288473</v>
      </c>
      <c r="AA6" s="159">
        <f>(Z6+X6)/W6</f>
        <v>0.79976740636381727</v>
      </c>
      <c r="AB6" s="1167">
        <f>(Z6)/V6</f>
        <v>1.3692301550201429</v>
      </c>
    </row>
    <row r="7" spans="1:69" s="97" customFormat="1">
      <c r="B7" s="90" t="s">
        <v>193</v>
      </c>
      <c r="C7" s="192" t="s">
        <v>513</v>
      </c>
      <c r="D7" s="105">
        <v>8</v>
      </c>
      <c r="E7" s="265">
        <f t="shared" si="0"/>
        <v>5.7136204856148891E-2</v>
      </c>
      <c r="F7" s="106" t="s">
        <v>166</v>
      </c>
      <c r="G7" s="107">
        <v>1</v>
      </c>
      <c r="H7" s="145">
        <v>10000</v>
      </c>
      <c r="I7" s="145">
        <v>15333.33</v>
      </c>
      <c r="J7" s="145">
        <v>75620</v>
      </c>
      <c r="K7" s="1443">
        <f t="shared" ref="K7:K12" si="2">IF(J7&gt;I7,J7-I7,0)</f>
        <v>60286.67</v>
      </c>
      <c r="L7" s="1444">
        <f t="shared" ref="L7:L12" si="3">H7*G7</f>
        <v>10000</v>
      </c>
      <c r="M7" s="145">
        <v>7127.3339688715951</v>
      </c>
      <c r="N7" s="1443">
        <f t="shared" ref="N7:N12" si="4">M7*G7</f>
        <v>7127.3339688715951</v>
      </c>
      <c r="O7" s="1443">
        <f t="shared" ref="O7:O12" si="5">I7*G7</f>
        <v>15333.33</v>
      </c>
      <c r="P7" s="1443">
        <f t="shared" ref="P7:P12" si="6">K7*G7</f>
        <v>60286.67</v>
      </c>
      <c r="Q7" s="1443">
        <f t="shared" ref="Q7:Q12" si="7">O7+P7</f>
        <v>75620</v>
      </c>
      <c r="R7" s="1445">
        <v>0</v>
      </c>
      <c r="S7" s="1443">
        <f t="shared" ref="S7:S12" si="8">N7+Q7+R7</f>
        <v>82747.333968871593</v>
      </c>
      <c r="T7" s="1443">
        <f t="shared" ref="T7:T12" si="9">O7+N7</f>
        <v>22460.663968871595</v>
      </c>
      <c r="U7" s="1443"/>
      <c r="V7" s="1443">
        <f t="shared" ref="V7:V12" si="10">T7/(1+$C$2)^1</f>
        <v>20835.495332905004</v>
      </c>
      <c r="W7" s="1443">
        <f t="shared" si="1"/>
        <v>76760.050063888295</v>
      </c>
      <c r="X7" s="1443">
        <f t="shared" ref="X7:X12" si="11">U7/(1+$C$2)^1</f>
        <v>0</v>
      </c>
      <c r="Y7" s="1173">
        <f>IF(L7=0,0,(HLOOKUP(F7,GasAvoidedCosts!$C$6:$N$36,D7+1,FALSE)))</f>
        <v>2.7359239447555614</v>
      </c>
      <c r="Z7" s="1451">
        <f t="shared" ref="Z7:Z12" si="12">Y7*L7</f>
        <v>27359.239447555614</v>
      </c>
      <c r="AA7" s="91">
        <f t="shared" ref="AA7:AA12" si="13">(Z7+X7)/W7</f>
        <v>0.35642550291179065</v>
      </c>
      <c r="AB7" s="93">
        <f t="shared" ref="AB7:AB13" si="14">(Z7)/V7</f>
        <v>1.3131072244943376</v>
      </c>
    </row>
    <row r="8" spans="1:69" s="97" customFormat="1">
      <c r="B8" s="90" t="s">
        <v>193</v>
      </c>
      <c r="C8" s="192" t="s">
        <v>546</v>
      </c>
      <c r="D8" s="105">
        <v>11</v>
      </c>
      <c r="E8" s="265">
        <f t="shared" si="0"/>
        <v>9.4274738012645659E-2</v>
      </c>
      <c r="F8" s="106" t="s">
        <v>166</v>
      </c>
      <c r="G8" s="107">
        <v>1</v>
      </c>
      <c r="H8" s="145">
        <v>12000</v>
      </c>
      <c r="I8" s="145">
        <v>18000</v>
      </c>
      <c r="J8" s="145">
        <v>33960</v>
      </c>
      <c r="K8" s="1443">
        <f t="shared" si="2"/>
        <v>15960</v>
      </c>
      <c r="L8" s="1444">
        <f t="shared" si="3"/>
        <v>12000</v>
      </c>
      <c r="M8" s="145">
        <v>619.7681712062257</v>
      </c>
      <c r="N8" s="1443">
        <f t="shared" si="4"/>
        <v>619.7681712062257</v>
      </c>
      <c r="O8" s="1443">
        <f t="shared" si="5"/>
        <v>18000</v>
      </c>
      <c r="P8" s="1443">
        <f t="shared" si="6"/>
        <v>15960</v>
      </c>
      <c r="Q8" s="1443">
        <f t="shared" si="7"/>
        <v>33960</v>
      </c>
      <c r="R8" s="1446">
        <v>0</v>
      </c>
      <c r="S8" s="1443">
        <f t="shared" si="8"/>
        <v>34579.768171206226</v>
      </c>
      <c r="T8" s="1443">
        <f t="shared" si="9"/>
        <v>18619.768171206226</v>
      </c>
      <c r="U8" s="1443"/>
      <c r="V8" s="1443">
        <f t="shared" si="10"/>
        <v>17272.512218187592</v>
      </c>
      <c r="W8" s="1443">
        <f t="shared" si="1"/>
        <v>32077.707023382398</v>
      </c>
      <c r="X8" s="1443">
        <f t="shared" si="11"/>
        <v>0</v>
      </c>
      <c r="Y8" s="1173">
        <f>IF(L8=0,0,(HLOOKUP(F8,GasAvoidedCosts!$C$6:$N$36,D8+1,FALSE)))</f>
        <v>3.7828174804037937</v>
      </c>
      <c r="Z8" s="1451">
        <f t="shared" si="12"/>
        <v>45393.809764845522</v>
      </c>
      <c r="AA8" s="91">
        <f t="shared" si="13"/>
        <v>1.4151201559312396</v>
      </c>
      <c r="AB8" s="93">
        <f t="shared" si="14"/>
        <v>2.6280953917662768</v>
      </c>
    </row>
    <row r="9" spans="1:69" s="97" customFormat="1">
      <c r="B9" s="90" t="s">
        <v>193</v>
      </c>
      <c r="C9" s="192" t="s">
        <v>519</v>
      </c>
      <c r="D9" s="105">
        <v>6.4</v>
      </c>
      <c r="E9" s="265">
        <f t="shared" si="0"/>
        <v>4.1138067496427205E-2</v>
      </c>
      <c r="F9" s="106" t="s">
        <v>164</v>
      </c>
      <c r="G9" s="107">
        <v>1</v>
      </c>
      <c r="H9" s="145">
        <v>9000</v>
      </c>
      <c r="I9" s="145">
        <v>21321</v>
      </c>
      <c r="J9" s="145">
        <v>21321</v>
      </c>
      <c r="K9" s="1443">
        <f t="shared" si="2"/>
        <v>0</v>
      </c>
      <c r="L9" s="1444">
        <f t="shared" si="3"/>
        <v>9000</v>
      </c>
      <c r="M9" s="145">
        <v>30426.100677042799</v>
      </c>
      <c r="N9" s="1443">
        <f t="shared" si="4"/>
        <v>30426.100677042799</v>
      </c>
      <c r="O9" s="1443">
        <f t="shared" si="5"/>
        <v>21321</v>
      </c>
      <c r="P9" s="1443">
        <f t="shared" si="6"/>
        <v>0</v>
      </c>
      <c r="Q9" s="1443">
        <f t="shared" si="7"/>
        <v>21321</v>
      </c>
      <c r="R9" s="1446">
        <v>0</v>
      </c>
      <c r="S9" s="1443">
        <f t="shared" si="8"/>
        <v>51747.100677042799</v>
      </c>
      <c r="T9" s="1443">
        <f t="shared" si="9"/>
        <v>51747.100677042799</v>
      </c>
      <c r="U9" s="1443"/>
      <c r="V9" s="1443">
        <f t="shared" si="10"/>
        <v>48002.876323787379</v>
      </c>
      <c r="W9" s="1443">
        <f t="shared" si="1"/>
        <v>48002.876323787379</v>
      </c>
      <c r="X9" s="1443">
        <f t="shared" si="11"/>
        <v>0</v>
      </c>
      <c r="Y9" s="1173">
        <f>IF(L9=0,0,(HLOOKUP(F9,GasAvoidedCosts!$C$6:$N$36,D9+1,FALSE)))</f>
        <v>2.9139024647670122</v>
      </c>
      <c r="Z9" s="1451">
        <f t="shared" si="12"/>
        <v>26225.122182903109</v>
      </c>
      <c r="AA9" s="91">
        <f t="shared" si="13"/>
        <v>0.54632397454707304</v>
      </c>
      <c r="AB9" s="93">
        <f t="shared" si="14"/>
        <v>0.54632397454707304</v>
      </c>
      <c r="AC9" s="958"/>
    </row>
    <row r="10" spans="1:69" s="97" customFormat="1">
      <c r="B10" s="90" t="s">
        <v>193</v>
      </c>
      <c r="C10" s="192" t="s">
        <v>547</v>
      </c>
      <c r="D10" s="105">
        <v>5</v>
      </c>
      <c r="E10" s="265">
        <f t="shared" si="0"/>
        <v>4.4387689147620666</v>
      </c>
      <c r="F10" s="106" t="s">
        <v>166</v>
      </c>
      <c r="G10" s="107">
        <v>1</v>
      </c>
      <c r="H10" s="145">
        <v>1243000</v>
      </c>
      <c r="I10" s="145">
        <v>237004</v>
      </c>
      <c r="J10" s="145">
        <v>237004</v>
      </c>
      <c r="K10" s="1443">
        <f t="shared" si="2"/>
        <v>0</v>
      </c>
      <c r="L10" s="1444">
        <f t="shared" si="3"/>
        <v>1243000</v>
      </c>
      <c r="M10" s="145">
        <v>117018.65826498339</v>
      </c>
      <c r="N10" s="1443">
        <f t="shared" si="4"/>
        <v>117018.65826498339</v>
      </c>
      <c r="O10" s="1443">
        <f t="shared" si="5"/>
        <v>237004</v>
      </c>
      <c r="P10" s="1443">
        <f t="shared" si="6"/>
        <v>0</v>
      </c>
      <c r="Q10" s="1443">
        <f t="shared" si="7"/>
        <v>237004</v>
      </c>
      <c r="R10" s="1445">
        <v>0</v>
      </c>
      <c r="S10" s="1443">
        <f t="shared" si="8"/>
        <v>354022.65826498339</v>
      </c>
      <c r="T10" s="1443">
        <f t="shared" si="9"/>
        <v>354022.65826498339</v>
      </c>
      <c r="U10" s="1443"/>
      <c r="V10" s="1443">
        <f t="shared" si="10"/>
        <v>328406.91861315712</v>
      </c>
      <c r="W10" s="1443">
        <f t="shared" si="1"/>
        <v>328406.91861315712</v>
      </c>
      <c r="X10" s="1443">
        <f t="shared" si="11"/>
        <v>0</v>
      </c>
      <c r="Y10" s="1173">
        <f>IF(L10=0,0,(HLOOKUP(F10,GasAvoidedCosts!$C$6:$N$36,D10+1,FALSE)))</f>
        <v>1.6299040912495113</v>
      </c>
      <c r="Z10" s="1451">
        <f t="shared" si="12"/>
        <v>2025970.7854231426</v>
      </c>
      <c r="AA10" s="91">
        <f t="shared" si="13"/>
        <v>6.1690867962791307</v>
      </c>
      <c r="AB10" s="93">
        <f t="shared" si="14"/>
        <v>6.1690867962791307</v>
      </c>
    </row>
    <row r="11" spans="1:69" s="97" customFormat="1">
      <c r="B11" s="90" t="s">
        <v>193</v>
      </c>
      <c r="C11" s="192" t="s">
        <v>525</v>
      </c>
      <c r="D11" s="105">
        <v>5</v>
      </c>
      <c r="E11" s="265">
        <f t="shared" si="0"/>
        <v>8.7000584931897218E-2</v>
      </c>
      <c r="F11" s="106" t="s">
        <v>166</v>
      </c>
      <c r="G11" s="107">
        <v>1</v>
      </c>
      <c r="H11" s="145">
        <v>24363</v>
      </c>
      <c r="I11" s="145">
        <v>8286</v>
      </c>
      <c r="J11" s="145">
        <v>8286</v>
      </c>
      <c r="K11" s="1443">
        <f t="shared" si="2"/>
        <v>0</v>
      </c>
      <c r="L11" s="1444">
        <f t="shared" si="3"/>
        <v>24363</v>
      </c>
      <c r="M11" s="145">
        <v>2387.6856031128405</v>
      </c>
      <c r="N11" s="1443">
        <f t="shared" si="4"/>
        <v>2387.6856031128405</v>
      </c>
      <c r="O11" s="1443">
        <f t="shared" si="5"/>
        <v>8286</v>
      </c>
      <c r="P11" s="1443">
        <f t="shared" si="6"/>
        <v>0</v>
      </c>
      <c r="Q11" s="1443">
        <f t="shared" si="7"/>
        <v>8286</v>
      </c>
      <c r="R11" s="1445">
        <v>0</v>
      </c>
      <c r="S11" s="1443">
        <f t="shared" si="8"/>
        <v>10673.685603112841</v>
      </c>
      <c r="T11" s="1443">
        <f t="shared" si="9"/>
        <v>10673.685603112841</v>
      </c>
      <c r="U11" s="1443"/>
      <c r="V11" s="1443">
        <f t="shared" si="10"/>
        <v>9901.3781104942864</v>
      </c>
      <c r="W11" s="1443">
        <f t="shared" si="1"/>
        <v>9901.3781104942864</v>
      </c>
      <c r="X11" s="1443">
        <f t="shared" si="11"/>
        <v>0</v>
      </c>
      <c r="Y11" s="1173">
        <f>IF(L11=0,0,(HLOOKUP(F11,GasAvoidedCosts!$C$6:$N$36,D11+1,FALSE)))</f>
        <v>1.6299040912495113</v>
      </c>
      <c r="Z11" s="1451">
        <f t="shared" si="12"/>
        <v>39709.353375111845</v>
      </c>
      <c r="AA11" s="91">
        <f t="shared" si="13"/>
        <v>4.0104875232493784</v>
      </c>
      <c r="AB11" s="93">
        <f t="shared" si="14"/>
        <v>4.0104875232493784</v>
      </c>
    </row>
    <row r="12" spans="1:69" s="97" customFormat="1" ht="15.75" thickBot="1">
      <c r="B12" s="1168" t="s">
        <v>193</v>
      </c>
      <c r="C12" s="1169" t="s">
        <v>548</v>
      </c>
      <c r="D12" s="150">
        <v>15</v>
      </c>
      <c r="E12" s="1171">
        <f t="shared" si="0"/>
        <v>1.9283469138950248E-2</v>
      </c>
      <c r="F12" s="151" t="s">
        <v>164</v>
      </c>
      <c r="G12" s="152">
        <v>1</v>
      </c>
      <c r="H12" s="153">
        <v>1800</v>
      </c>
      <c r="I12" s="153">
        <v>587</v>
      </c>
      <c r="J12" s="153">
        <v>3840.08</v>
      </c>
      <c r="K12" s="1447">
        <f t="shared" si="2"/>
        <v>3253.08</v>
      </c>
      <c r="L12" s="1448">
        <f t="shared" si="3"/>
        <v>1800</v>
      </c>
      <c r="M12" s="153">
        <v>312.38296190606263</v>
      </c>
      <c r="N12" s="1447">
        <f t="shared" si="4"/>
        <v>312.38296190606263</v>
      </c>
      <c r="O12" s="1447">
        <f t="shared" si="5"/>
        <v>587</v>
      </c>
      <c r="P12" s="1447">
        <f t="shared" si="6"/>
        <v>3253.08</v>
      </c>
      <c r="Q12" s="1447">
        <f t="shared" si="7"/>
        <v>3840.08</v>
      </c>
      <c r="R12" s="1449">
        <v>0</v>
      </c>
      <c r="S12" s="1447">
        <f t="shared" si="8"/>
        <v>4152.4629619060624</v>
      </c>
      <c r="T12" s="1447">
        <f t="shared" si="9"/>
        <v>899.38296190606263</v>
      </c>
      <c r="U12" s="1447"/>
      <c r="V12" s="1447">
        <f t="shared" si="10"/>
        <v>834.30701475516014</v>
      </c>
      <c r="W12" s="1443">
        <f t="shared" si="1"/>
        <v>3852.0064581688889</v>
      </c>
      <c r="X12" s="1443">
        <f t="shared" si="11"/>
        <v>0</v>
      </c>
      <c r="Y12" s="1174">
        <f>IF(L12=0,0,(HLOOKUP(F12,GasAvoidedCosts!$C$6:$N$36,D12+1,FALSE)))</f>
        <v>7.2032307245752607</v>
      </c>
      <c r="Z12" s="1452">
        <f t="shared" si="12"/>
        <v>12965.81530423547</v>
      </c>
      <c r="AA12" s="95">
        <f t="shared" si="13"/>
        <v>3.3659900223529147</v>
      </c>
      <c r="AB12" s="96">
        <f t="shared" si="14"/>
        <v>15.540820195597279</v>
      </c>
    </row>
    <row r="13" spans="1:69" s="100" customFormat="1" ht="15" customHeight="1" thickBot="1">
      <c r="A13" s="99"/>
      <c r="B13" s="1019"/>
      <c r="C13" s="1020" t="s">
        <v>568</v>
      </c>
      <c r="D13" s="1020"/>
      <c r="E13" s="1020">
        <f>SUM(E6:E12)</f>
        <v>5.5946450520403701</v>
      </c>
      <c r="F13" s="1020"/>
      <c r="G13" s="1020"/>
      <c r="H13" s="1020"/>
      <c r="I13" s="1020"/>
      <c r="J13" s="1020"/>
      <c r="K13" s="1020"/>
      <c r="L13" s="1020">
        <f t="shared" ref="L13:X13" si="15">SUM(L6:L12)</f>
        <v>1400163</v>
      </c>
      <c r="M13" s="1123">
        <f t="shared" si="15"/>
        <v>169699.99900899059</v>
      </c>
      <c r="N13" s="1123">
        <f t="shared" si="15"/>
        <v>169699.99900899059</v>
      </c>
      <c r="O13" s="1123">
        <f t="shared" si="15"/>
        <v>614341.33000000007</v>
      </c>
      <c r="P13" s="1022">
        <f t="shared" si="15"/>
        <v>311351.36</v>
      </c>
      <c r="Q13" s="1022">
        <f t="shared" si="15"/>
        <v>925692.69</v>
      </c>
      <c r="R13" s="1022">
        <f t="shared" si="15"/>
        <v>0</v>
      </c>
      <c r="S13" s="1022">
        <f t="shared" si="15"/>
        <v>1095392.6890089908</v>
      </c>
      <c r="T13" s="1022">
        <f t="shared" si="15"/>
        <v>784041.32900899055</v>
      </c>
      <c r="U13" s="1022">
        <f t="shared" si="15"/>
        <v>0</v>
      </c>
      <c r="V13" s="1022">
        <f t="shared" si="15"/>
        <v>727311.06587104872</v>
      </c>
      <c r="W13" s="1022">
        <f t="shared" si="15"/>
        <v>1016134.2198599169</v>
      </c>
      <c r="X13" s="1022">
        <f t="shared" si="15"/>
        <v>0</v>
      </c>
      <c r="Y13" s="1022"/>
      <c r="Z13" s="1022">
        <f>SUM(Z6:Z12)</f>
        <v>2591210.4702006788</v>
      </c>
      <c r="AA13" s="1023">
        <f>(Z13+X13)/W13</f>
        <v>2.5500671265237971</v>
      </c>
      <c r="AB13" s="1024">
        <f t="shared" si="14"/>
        <v>3.5627265853536416</v>
      </c>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row>
    <row r="17" spans="14:14">
      <c r="N17" s="1037"/>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T1">
      <selection activeCell="Z25" sqref="Z25"/>
      <pageMargins left="0.7" right="0.7" top="0.75" bottom="0.75" header="0.3" footer="0.3"/>
      <pageSetup paperSize="3" scale="60" orientation="landscape" r:id="rId2"/>
    </customSheetView>
  </customSheetViews>
  <mergeCells count="2">
    <mergeCell ref="N3:S3"/>
    <mergeCell ref="W3:Y3"/>
  </mergeCells>
  <dataValidations count="4">
    <dataValidation type="list" allowBlank="1" showInputMessage="1" showErrorMessage="1" sqref="F6:F12">
      <formula1>INDIRECT($F6&amp;"Gas")</formula1>
    </dataValidation>
    <dataValidation allowBlank="1" showErrorMessage="1" sqref="J6:J12"/>
    <dataValidation type="decimal" operator="greaterThanOrEqual" allowBlank="1" errorTitle="Units Offered" error="Number of units must be greater than zero." sqref="G6:G12">
      <formula1>0</formula1>
    </dataValidation>
    <dataValidation type="decimal" operator="greaterThan" allowBlank="1" showInputMessage="1" showErrorMessage="1" errorTitle="Measure Life" error="Measure Life must be greater than zero." sqref="D6:D12">
      <formula1>0</formula1>
    </dataValidation>
  </dataValidations>
  <hyperlinks>
    <hyperlink ref="A1" location="'Gas CE'!A1" display="Rtn to Summary"/>
  </hyperlinks>
  <pageMargins left="0.42" right="0.21" top="0.75" bottom="0.75" header="0.3" footer="0.3"/>
  <pageSetup paperSize="3" scale="45" orientation="landscape" r:id="rId3"/>
</worksheet>
</file>

<file path=xl/worksheets/sheet41.xml><?xml version="1.0" encoding="utf-8"?>
<worksheet xmlns="http://schemas.openxmlformats.org/spreadsheetml/2006/main" xmlns:r="http://schemas.openxmlformats.org/officeDocument/2006/relationships">
  <sheetPr codeName="Sheet12">
    <tabColor rgb="FFC00000"/>
  </sheetPr>
  <dimension ref="A1:Q56"/>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21"/>
    <col min="3" max="9" width="13.28515625" customWidth="1"/>
    <col min="10" max="10" width="20" customWidth="1"/>
    <col min="11" max="11" width="18.28515625" customWidth="1"/>
    <col min="12" max="15" width="13.28515625" customWidth="1"/>
    <col min="16" max="16" width="16.85546875" customWidth="1"/>
  </cols>
  <sheetData>
    <row r="1" spans="1:16" ht="25.5">
      <c r="A1" s="1454" t="s">
        <v>680</v>
      </c>
    </row>
    <row r="2" spans="1:16" ht="15.75">
      <c r="B2" s="20" t="s">
        <v>13</v>
      </c>
      <c r="C2" s="5"/>
      <c r="D2" s="5"/>
      <c r="E2" s="5"/>
      <c r="F2" s="5"/>
      <c r="G2" s="5"/>
      <c r="H2" s="5"/>
      <c r="I2" s="5"/>
      <c r="J2" s="5"/>
      <c r="K2" s="5"/>
      <c r="L2" s="19"/>
      <c r="M2" s="19"/>
      <c r="N2" s="19"/>
      <c r="O2" s="19"/>
      <c r="P2" s="19"/>
    </row>
    <row r="3" spans="1:16">
      <c r="B3" s="18"/>
      <c r="C3" s="2" t="s">
        <v>14</v>
      </c>
      <c r="D3" s="1"/>
      <c r="E3" s="1"/>
      <c r="F3" s="1"/>
      <c r="G3" s="1"/>
      <c r="H3" s="1"/>
      <c r="I3" s="1"/>
      <c r="J3" s="1"/>
      <c r="K3" s="1"/>
      <c r="L3" s="17"/>
      <c r="M3" s="17"/>
      <c r="N3" s="17"/>
      <c r="O3" s="17"/>
      <c r="P3" s="17"/>
    </row>
    <row r="4" spans="1:16">
      <c r="B4" s="16"/>
      <c r="C4" s="15"/>
      <c r="D4" s="15"/>
      <c r="E4" s="15"/>
      <c r="F4" s="15"/>
      <c r="G4" s="15"/>
      <c r="H4" s="15"/>
      <c r="I4" s="15"/>
      <c r="J4" s="15"/>
      <c r="K4" s="15"/>
      <c r="L4" s="14"/>
      <c r="M4" s="14"/>
      <c r="N4" s="14"/>
      <c r="O4" s="14"/>
      <c r="P4" s="14"/>
    </row>
    <row r="5" spans="1:16" ht="25.5">
      <c r="B5" s="13" t="s">
        <v>1</v>
      </c>
      <c r="C5" s="24" t="s">
        <v>16</v>
      </c>
      <c r="D5" s="24" t="s">
        <v>17</v>
      </c>
      <c r="E5" s="24" t="s">
        <v>18</v>
      </c>
      <c r="F5" s="24" t="s">
        <v>19</v>
      </c>
      <c r="G5" s="24" t="s">
        <v>20</v>
      </c>
      <c r="H5" s="24" t="s">
        <v>21</v>
      </c>
      <c r="I5" s="24" t="s">
        <v>22</v>
      </c>
      <c r="J5" s="24" t="s">
        <v>23</v>
      </c>
      <c r="K5" s="24" t="s">
        <v>24</v>
      </c>
      <c r="L5" s="24" t="s">
        <v>25</v>
      </c>
      <c r="M5" s="24" t="s">
        <v>26</v>
      </c>
      <c r="N5" s="24" t="s">
        <v>27</v>
      </c>
      <c r="O5" s="24" t="s">
        <v>28</v>
      </c>
      <c r="P5" s="25" t="s">
        <v>29</v>
      </c>
    </row>
    <row r="6" spans="1:16">
      <c r="B6" s="10"/>
      <c r="C6" s="9" t="s">
        <v>0</v>
      </c>
      <c r="D6" s="9" t="s">
        <v>30</v>
      </c>
      <c r="E6" s="9" t="s">
        <v>31</v>
      </c>
      <c r="F6" s="9" t="s">
        <v>32</v>
      </c>
      <c r="G6" s="9" t="s">
        <v>33</v>
      </c>
      <c r="H6" s="9" t="s">
        <v>34</v>
      </c>
      <c r="I6" s="9" t="s">
        <v>35</v>
      </c>
      <c r="J6" s="9" t="s">
        <v>36</v>
      </c>
      <c r="K6" s="9" t="s">
        <v>37</v>
      </c>
      <c r="L6" s="8" t="s">
        <v>38</v>
      </c>
      <c r="M6" s="8" t="s">
        <v>39</v>
      </c>
      <c r="N6" s="7" t="s">
        <v>40</v>
      </c>
      <c r="O6" s="8" t="s">
        <v>41</v>
      </c>
      <c r="P6" s="7" t="s">
        <v>42</v>
      </c>
    </row>
    <row r="7" spans="1:16">
      <c r="B7" s="6">
        <v>1</v>
      </c>
      <c r="C7" s="26">
        <v>0.17001589674863504</v>
      </c>
      <c r="D7" s="26">
        <v>0.15913061319258609</v>
      </c>
      <c r="E7" s="26">
        <v>0.14698391037021163</v>
      </c>
      <c r="F7" s="26">
        <v>9.6481665203731276E-2</v>
      </c>
      <c r="G7" s="26">
        <v>8.39706486437585E-2</v>
      </c>
      <c r="H7" s="26">
        <v>9.8880520578477515E-2</v>
      </c>
      <c r="I7" s="26">
        <v>9.9132412697840649E-2</v>
      </c>
      <c r="J7" s="26">
        <v>0.2211860692227425</v>
      </c>
      <c r="K7" s="26">
        <v>8.9655317097104448E-2</v>
      </c>
      <c r="L7" s="26">
        <v>5.8215523339608409E-2</v>
      </c>
      <c r="M7" s="26">
        <v>9.0693248024027798E-2</v>
      </c>
      <c r="N7" s="26">
        <v>9.7700107805667763E-2</v>
      </c>
      <c r="O7" s="26">
        <v>9.0996656638561838E-2</v>
      </c>
      <c r="P7" s="26">
        <v>9.085809602708822E-2</v>
      </c>
    </row>
    <row r="8" spans="1:16">
      <c r="B8" s="6">
        <v>2</v>
      </c>
      <c r="C8" s="27">
        <v>0.32999656710822745</v>
      </c>
      <c r="D8" s="27">
        <v>0.3089447092590531</v>
      </c>
      <c r="E8" s="27">
        <v>0.28540258315868455</v>
      </c>
      <c r="F8" s="27">
        <v>0.18786325579849411</v>
      </c>
      <c r="G8" s="27">
        <v>0.16358713303128047</v>
      </c>
      <c r="H8" s="27">
        <v>0.19245163088477932</v>
      </c>
      <c r="I8" s="27">
        <v>0.19296952817690904</v>
      </c>
      <c r="J8" s="27">
        <v>0.4286141974128358</v>
      </c>
      <c r="K8" s="27">
        <v>0.17453965579551398</v>
      </c>
      <c r="L8" s="27">
        <v>0.11388509228011065</v>
      </c>
      <c r="M8" s="27">
        <v>0.17665841644512931</v>
      </c>
      <c r="N8" s="27">
        <v>0.19017939491840674</v>
      </c>
      <c r="O8" s="27">
        <v>0.17715297488291121</v>
      </c>
      <c r="P8" s="27">
        <v>0.17696815065447224</v>
      </c>
    </row>
    <row r="9" spans="1:16">
      <c r="B9" s="6">
        <v>3</v>
      </c>
      <c r="C9" s="27">
        <v>0.48111607485927854</v>
      </c>
      <c r="D9" s="27">
        <v>0.45051527769391164</v>
      </c>
      <c r="E9" s="27">
        <v>0.41631321687792211</v>
      </c>
      <c r="F9" s="27">
        <v>0.27449830194253938</v>
      </c>
      <c r="G9" s="27">
        <v>0.23917551867815662</v>
      </c>
      <c r="H9" s="27">
        <v>0.28113597717719385</v>
      </c>
      <c r="I9" s="27">
        <v>0.28185705854641185</v>
      </c>
      <c r="J9" s="27">
        <v>0.6241049213406622</v>
      </c>
      <c r="K9" s="27">
        <v>0.25511885973891202</v>
      </c>
      <c r="L9" s="27">
        <v>0.16688652169169108</v>
      </c>
      <c r="M9" s="27">
        <v>0.25811162342981953</v>
      </c>
      <c r="N9" s="27">
        <v>0.27782830950175669</v>
      </c>
      <c r="O9" s="27">
        <v>0.25886873789221909</v>
      </c>
      <c r="P9" s="27">
        <v>0.25858125383890185</v>
      </c>
    </row>
    <row r="10" spans="1:16">
      <c r="B10" s="6">
        <v>4</v>
      </c>
      <c r="C10" s="27">
        <v>0.62241293975685097</v>
      </c>
      <c r="D10" s="27">
        <v>0.58307253283057114</v>
      </c>
      <c r="E10" s="27">
        <v>0.53875777350806675</v>
      </c>
      <c r="F10" s="27">
        <v>0.35609669231180224</v>
      </c>
      <c r="G10" s="27">
        <v>0.31049469979375627</v>
      </c>
      <c r="H10" s="27">
        <v>0.36462242878736806</v>
      </c>
      <c r="I10" s="27">
        <v>0.36558325043572348</v>
      </c>
      <c r="J10" s="27">
        <v>0.8066048596726223</v>
      </c>
      <c r="K10" s="27">
        <v>0.33111918722793354</v>
      </c>
      <c r="L10" s="27">
        <v>0.21757297375330767</v>
      </c>
      <c r="M10" s="27">
        <v>0.33489709747987273</v>
      </c>
      <c r="N10" s="27">
        <v>0.36044634106537066</v>
      </c>
      <c r="O10" s="27">
        <v>0.33590909440321587</v>
      </c>
      <c r="P10" s="27">
        <v>0.33551290288103935</v>
      </c>
    </row>
    <row r="11" spans="1:16">
      <c r="B11" s="6">
        <v>5</v>
      </c>
      <c r="C11" s="27">
        <v>0.75626586318794053</v>
      </c>
      <c r="D11" s="27">
        <v>0.70878849810399536</v>
      </c>
      <c r="E11" s="27">
        <v>0.65488676292068226</v>
      </c>
      <c r="F11" s="27">
        <v>0.43425218061140736</v>
      </c>
      <c r="G11" s="27">
        <v>0.37893639761346504</v>
      </c>
      <c r="H11" s="27">
        <v>0.44450803400126787</v>
      </c>
      <c r="I11" s="27">
        <v>0.44574940452037132</v>
      </c>
      <c r="J11" s="27">
        <v>0.97919077000176524</v>
      </c>
      <c r="K11" s="27">
        <v>0.40415649479383053</v>
      </c>
      <c r="L11" s="27">
        <v>0.2677172724950731</v>
      </c>
      <c r="M11" s="27">
        <v>0.40858352139590637</v>
      </c>
      <c r="N11" s="27">
        <v>0.44006152474644306</v>
      </c>
      <c r="O11" s="27">
        <v>0.40986313763769266</v>
      </c>
      <c r="P11" s="27">
        <v>0.40934635626765814</v>
      </c>
    </row>
    <row r="12" spans="1:16">
      <c r="B12" s="6">
        <v>6</v>
      </c>
      <c r="C12" s="27">
        <v>0.88387765181303091</v>
      </c>
      <c r="D12" s="27">
        <v>0.82879743921947124</v>
      </c>
      <c r="E12" s="27">
        <v>0.76571712672399994</v>
      </c>
      <c r="F12" s="27">
        <v>0.50942227399990447</v>
      </c>
      <c r="G12" s="27">
        <v>0.4448306664787135</v>
      </c>
      <c r="H12" s="27">
        <v>0.52127142549602667</v>
      </c>
      <c r="I12" s="27">
        <v>0.52274944761820508</v>
      </c>
      <c r="J12" s="27">
        <v>1.1432003523067462</v>
      </c>
      <c r="K12" s="27">
        <v>0.47440998164856013</v>
      </c>
      <c r="L12" s="27">
        <v>0.31620435475665426</v>
      </c>
      <c r="M12" s="27">
        <v>0.47934385404085822</v>
      </c>
      <c r="N12" s="27">
        <v>0.51632029514652689</v>
      </c>
      <c r="O12" s="27">
        <v>0.48094189079616778</v>
      </c>
      <c r="P12" s="27">
        <v>0.48027285935078323</v>
      </c>
    </row>
    <row r="13" spans="1:16">
      <c r="B13" s="6">
        <v>7</v>
      </c>
      <c r="C13" s="27">
        <v>1.0046056769996614</v>
      </c>
      <c r="D13" s="27">
        <v>0.94252890474416828</v>
      </c>
      <c r="E13" s="27">
        <v>0.87050336987402099</v>
      </c>
      <c r="F13" s="27">
        <v>0.58100266499562236</v>
      </c>
      <c r="G13" s="27">
        <v>0.50747860595464001</v>
      </c>
      <c r="H13" s="27">
        <v>0.59421815567927361</v>
      </c>
      <c r="I13" s="27">
        <v>0.59599865496450111</v>
      </c>
      <c r="J13" s="27">
        <v>1.2974117166259145</v>
      </c>
      <c r="K13" s="27">
        <v>0.54109658480550282</v>
      </c>
      <c r="L13" s="27">
        <v>0.36271191560810134</v>
      </c>
      <c r="M13" s="27">
        <v>0.54663657679030198</v>
      </c>
      <c r="N13" s="27">
        <v>0.58850444418752335</v>
      </c>
      <c r="O13" s="27">
        <v>0.5484364993187858</v>
      </c>
      <c r="P13" s="27">
        <v>0.54772670351527608</v>
      </c>
    </row>
    <row r="14" spans="1:16">
      <c r="B14" s="6">
        <v>8</v>
      </c>
      <c r="C14" s="27">
        <v>1.1184952770416381</v>
      </c>
      <c r="D14" s="27">
        <v>1.0499295007121696</v>
      </c>
      <c r="E14" s="27">
        <v>0.9695113298225071</v>
      </c>
      <c r="F14" s="27">
        <v>0.64922601194908425</v>
      </c>
      <c r="G14" s="27">
        <v>0.56729866427180908</v>
      </c>
      <c r="H14" s="27">
        <v>0.66366469770318959</v>
      </c>
      <c r="I14" s="27">
        <v>0.66584314205708228</v>
      </c>
      <c r="J14" s="27">
        <v>1.442524240409675</v>
      </c>
      <c r="K14" s="27">
        <v>0.60463417383115381</v>
      </c>
      <c r="L14" s="27">
        <v>0.40769321318602281</v>
      </c>
      <c r="M14" s="27">
        <v>0.6108919145319246</v>
      </c>
      <c r="N14" s="27">
        <v>0.6572949856596435</v>
      </c>
      <c r="O14" s="27">
        <v>0.61278141727680513</v>
      </c>
      <c r="P14" s="27">
        <v>0.6121244981899856</v>
      </c>
    </row>
    <row r="15" spans="1:16">
      <c r="B15" s="6">
        <v>9</v>
      </c>
      <c r="C15" s="27">
        <v>1.2247918611166839</v>
      </c>
      <c r="D15" s="27">
        <v>1.1500594396284742</v>
      </c>
      <c r="E15" s="27">
        <v>1.0615903916577265</v>
      </c>
      <c r="F15" s="27">
        <v>0.71207440097316332</v>
      </c>
      <c r="G15" s="27">
        <v>0.62206840337212255</v>
      </c>
      <c r="H15" s="27">
        <v>0.72764958538781455</v>
      </c>
      <c r="I15" s="27">
        <v>0.73011479784613753</v>
      </c>
      <c r="J15" s="27">
        <v>1.5780390208737565</v>
      </c>
      <c r="K15" s="27">
        <v>0.66320461530587216</v>
      </c>
      <c r="L15" s="27">
        <v>0.44872844521921817</v>
      </c>
      <c r="M15" s="27">
        <v>0.66980810742928243</v>
      </c>
      <c r="N15" s="27">
        <v>0.72073049517837262</v>
      </c>
      <c r="O15" s="27">
        <v>0.67193552694167735</v>
      </c>
      <c r="P15" s="27">
        <v>0.67122969114930164</v>
      </c>
    </row>
    <row r="16" spans="1:16">
      <c r="B16" s="6">
        <v>10</v>
      </c>
      <c r="C16" s="27">
        <v>1.3257293974063522</v>
      </c>
      <c r="D16" s="27">
        <v>1.2454638901234145</v>
      </c>
      <c r="E16" s="27">
        <v>1.149099150970941</v>
      </c>
      <c r="F16" s="27">
        <v>0.772479894449701</v>
      </c>
      <c r="G16" s="27">
        <v>0.67476225095455089</v>
      </c>
      <c r="H16" s="27">
        <v>0.78901900018792537</v>
      </c>
      <c r="I16" s="27">
        <v>0.79182507952665881</v>
      </c>
      <c r="J16" s="27">
        <v>1.7066251624364486</v>
      </c>
      <c r="K16" s="27">
        <v>0.71977584472983003</v>
      </c>
      <c r="L16" s="27">
        <v>0.48995003537318488</v>
      </c>
      <c r="M16" s="27">
        <v>0.7264851990938177</v>
      </c>
      <c r="N16" s="27">
        <v>0.7822748356026008</v>
      </c>
      <c r="O16" s="27">
        <v>0.72894926895830681</v>
      </c>
      <c r="P16" s="27">
        <v>0.72809481988883673</v>
      </c>
    </row>
    <row r="17" spans="2:16">
      <c r="B17" s="6">
        <v>11</v>
      </c>
      <c r="C17" s="27">
        <v>1.4219626760591353</v>
      </c>
      <c r="D17" s="27">
        <v>1.3365242982817773</v>
      </c>
      <c r="E17" s="27">
        <v>1.2328592478610045</v>
      </c>
      <c r="F17" s="27">
        <v>0.83126121985200785</v>
      </c>
      <c r="G17" s="27">
        <v>0.72629922312996165</v>
      </c>
      <c r="H17" s="27">
        <v>0.84868805293017324</v>
      </c>
      <c r="I17" s="27">
        <v>0.85189513643564263</v>
      </c>
      <c r="J17" s="27">
        <v>1.8292667259247501</v>
      </c>
      <c r="K17" s="27">
        <v>0.77506615767170017</v>
      </c>
      <c r="L17" s="27">
        <v>0.53162104000865384</v>
      </c>
      <c r="M17" s="27">
        <v>0.78189541998549039</v>
      </c>
      <c r="N17" s="27">
        <v>0.84265391823745706</v>
      </c>
      <c r="O17" s="27">
        <v>0.78466914017683131</v>
      </c>
      <c r="P17" s="27">
        <v>0.78365983366006942</v>
      </c>
    </row>
    <row r="18" spans="2:16">
      <c r="B18" s="6">
        <v>12</v>
      </c>
      <c r="C18" s="27">
        <v>1.5121220100670756</v>
      </c>
      <c r="D18" s="27">
        <v>1.4218901264422898</v>
      </c>
      <c r="E18" s="27">
        <v>1.3113053505679058</v>
      </c>
      <c r="F18" s="27">
        <v>0.8860019019665788</v>
      </c>
      <c r="G18" s="27">
        <v>0.7742680367674839</v>
      </c>
      <c r="H18" s="27">
        <v>0.90427871704200258</v>
      </c>
      <c r="I18" s="27">
        <v>0.90772095909595474</v>
      </c>
      <c r="J18" s="27">
        <v>1.9436656825465002</v>
      </c>
      <c r="K18" s="27">
        <v>0.82647331962497472</v>
      </c>
      <c r="L18" s="27">
        <v>0.56951828792603421</v>
      </c>
      <c r="M18" s="27">
        <v>0.83322232460072021</v>
      </c>
      <c r="N18" s="27">
        <v>0.8982540688274907</v>
      </c>
      <c r="O18" s="27">
        <v>0.8364176614385509</v>
      </c>
      <c r="P18" s="27">
        <v>0.83519906675976596</v>
      </c>
    </row>
    <row r="19" spans="2:16">
      <c r="B19" s="6">
        <v>13</v>
      </c>
      <c r="C19" s="27">
        <v>1.5929955904009212</v>
      </c>
      <c r="D19" s="27">
        <v>1.4983004209632913</v>
      </c>
      <c r="E19" s="27">
        <v>1.3815017834360568</v>
      </c>
      <c r="F19" s="27">
        <v>0.93447745513284164</v>
      </c>
      <c r="G19" s="27">
        <v>0.8166034418964877</v>
      </c>
      <c r="H19" s="27">
        <v>0.9535511645658421</v>
      </c>
      <c r="I19" s="27">
        <v>0.95728550036082349</v>
      </c>
      <c r="J19" s="27">
        <v>2.0464754882234399</v>
      </c>
      <c r="K19" s="27">
        <v>0.87162068161810202</v>
      </c>
      <c r="L19" s="27">
        <v>0.60192106650651189</v>
      </c>
      <c r="M19" s="27">
        <v>0.87869585723191945</v>
      </c>
      <c r="N19" s="27">
        <v>0.94701675158496457</v>
      </c>
      <c r="O19" s="27">
        <v>0.88202724580610881</v>
      </c>
      <c r="P19" s="27">
        <v>0.88082882560718856</v>
      </c>
    </row>
    <row r="20" spans="2:16">
      <c r="B20" s="6">
        <v>14</v>
      </c>
      <c r="C20" s="27">
        <v>1.6694893839003404</v>
      </c>
      <c r="D20" s="27">
        <v>1.5706408636224367</v>
      </c>
      <c r="E20" s="27">
        <v>1.4479516795187277</v>
      </c>
      <c r="F20" s="27">
        <v>0.98085606079710697</v>
      </c>
      <c r="G20" s="27">
        <v>0.85715408346236044</v>
      </c>
      <c r="H20" s="27">
        <v>1.0006377398502231</v>
      </c>
      <c r="I20" s="27">
        <v>1.0047625324323333</v>
      </c>
      <c r="J20" s="27">
        <v>2.1433292668779087</v>
      </c>
      <c r="K20" s="27">
        <v>0.9147830608957821</v>
      </c>
      <c r="L20" s="27">
        <v>0.63337342844473044</v>
      </c>
      <c r="M20" s="27">
        <v>0.92231071729975989</v>
      </c>
      <c r="N20" s="27">
        <v>0.99366109908510414</v>
      </c>
      <c r="O20" s="27">
        <v>0.92568058180012502</v>
      </c>
      <c r="P20" s="27">
        <v>0.92456512997418572</v>
      </c>
    </row>
    <row r="21" spans="2:16">
      <c r="B21" s="6">
        <v>15</v>
      </c>
      <c r="C21" s="27">
        <v>1.742281829696477</v>
      </c>
      <c r="D21" s="27">
        <v>1.6395184291849785</v>
      </c>
      <c r="E21" s="27">
        <v>1.5113319986628126</v>
      </c>
      <c r="F21" s="27">
        <v>1.0250515210594204</v>
      </c>
      <c r="G21" s="27">
        <v>0.89589831525503083</v>
      </c>
      <c r="H21" s="27">
        <v>1.0455286561998194</v>
      </c>
      <c r="I21" s="27">
        <v>1.0498837637738472</v>
      </c>
      <c r="J21" s="27">
        <v>2.2350992765462943</v>
      </c>
      <c r="K21" s="27">
        <v>0.95612245178574518</v>
      </c>
      <c r="L21" s="27">
        <v>0.66358103746025154</v>
      </c>
      <c r="M21" s="27">
        <v>0.96379856363367811</v>
      </c>
      <c r="N21" s="27">
        <v>1.0382066898999334</v>
      </c>
      <c r="O21" s="27">
        <v>0.96735149139522703</v>
      </c>
      <c r="P21" s="27">
        <v>0.96620315205614071</v>
      </c>
    </row>
    <row r="22" spans="2:16">
      <c r="B22" s="6">
        <v>16</v>
      </c>
      <c r="C22" s="27">
        <v>1.8102962517533725</v>
      </c>
      <c r="D22" s="27">
        <v>1.703957539922603</v>
      </c>
      <c r="E22" s="27">
        <v>1.5705094154235666</v>
      </c>
      <c r="F22" s="27">
        <v>1.0663976747780031</v>
      </c>
      <c r="G22" s="27">
        <v>0.93211937507578901</v>
      </c>
      <c r="H22" s="27">
        <v>1.0875251122006879</v>
      </c>
      <c r="I22" s="27">
        <v>1.0921157574288198</v>
      </c>
      <c r="J22" s="27">
        <v>2.3213079963268712</v>
      </c>
      <c r="K22" s="27">
        <v>0.99493998424595942</v>
      </c>
      <c r="L22" s="27">
        <v>0.69243467958086957</v>
      </c>
      <c r="M22" s="27">
        <v>1.0026960779899949</v>
      </c>
      <c r="N22" s="27">
        <v>1.0803117983472437</v>
      </c>
      <c r="O22" s="27">
        <v>1.0064440709098059</v>
      </c>
      <c r="P22" s="27">
        <v>1.0052286068324712</v>
      </c>
    </row>
    <row r="23" spans="2:16">
      <c r="B23" s="6">
        <v>17</v>
      </c>
      <c r="C23" s="27">
        <v>1.8751335861924345</v>
      </c>
      <c r="D23" s="27">
        <v>1.7655515873163226</v>
      </c>
      <c r="E23" s="27">
        <v>1.6271043555265221</v>
      </c>
      <c r="F23" s="27">
        <v>1.1066156287551387</v>
      </c>
      <c r="G23" s="27">
        <v>0.96752218382408672</v>
      </c>
      <c r="H23" s="27">
        <v>1.1283712589574522</v>
      </c>
      <c r="I23" s="27">
        <v>1.1333065422977249</v>
      </c>
      <c r="J23" s="27">
        <v>2.4033680409999114</v>
      </c>
      <c r="K23" s="27">
        <v>1.032684744963591</v>
      </c>
      <c r="L23" s="27">
        <v>0.72095413066468117</v>
      </c>
      <c r="M23" s="27">
        <v>1.0407087648279414</v>
      </c>
      <c r="N23" s="27">
        <v>1.1211659991175329</v>
      </c>
      <c r="O23" s="27">
        <v>1.0445473859212229</v>
      </c>
      <c r="P23" s="27">
        <v>1.0433456091867186</v>
      </c>
    </row>
    <row r="24" spans="2:16">
      <c r="B24" s="6">
        <v>18</v>
      </c>
      <c r="C24" s="27">
        <v>1.9371389417443488</v>
      </c>
      <c r="D24" s="27">
        <v>1.8245399275178438</v>
      </c>
      <c r="E24" s="27">
        <v>1.6812952507043002</v>
      </c>
      <c r="F24" s="27">
        <v>1.1452278841706871</v>
      </c>
      <c r="G24" s="27">
        <v>1.0015294122672735</v>
      </c>
      <c r="H24" s="27">
        <v>1.1675471347914259</v>
      </c>
      <c r="I24" s="27">
        <v>1.1727709049086033</v>
      </c>
      <c r="J24" s="27">
        <v>2.48111966973975</v>
      </c>
      <c r="K24" s="27">
        <v>1.0688327808045512</v>
      </c>
      <c r="L24" s="27">
        <v>0.74809126187172659</v>
      </c>
      <c r="M24" s="27">
        <v>1.0770729970188957</v>
      </c>
      <c r="N24" s="27">
        <v>1.1598763947943225</v>
      </c>
      <c r="O24" s="27">
        <v>1.0809879919313543</v>
      </c>
      <c r="P24" s="27">
        <v>1.0798518678848867</v>
      </c>
    </row>
    <row r="25" spans="2:16">
      <c r="B25" s="6">
        <v>19</v>
      </c>
      <c r="C25" s="27">
        <v>1.9963401860731362</v>
      </c>
      <c r="D25" s="27">
        <v>1.8808990285813283</v>
      </c>
      <c r="E25" s="27">
        <v>1.7330627938188998</v>
      </c>
      <c r="F25" s="27">
        <v>1.182460975361098</v>
      </c>
      <c r="G25" s="27">
        <v>1.0343200660724969</v>
      </c>
      <c r="H25" s="27">
        <v>1.2052425019623176</v>
      </c>
      <c r="I25" s="27">
        <v>1.2107624349470323</v>
      </c>
      <c r="J25" s="27">
        <v>2.5550443527445226</v>
      </c>
      <c r="K25" s="27">
        <v>1.1036170868579995</v>
      </c>
      <c r="L25" s="27">
        <v>0.77456060714303998</v>
      </c>
      <c r="M25" s="27">
        <v>1.1121213259366356</v>
      </c>
      <c r="N25" s="27">
        <v>1.1971635919669403</v>
      </c>
      <c r="O25" s="27">
        <v>1.1160683808461875</v>
      </c>
      <c r="P25" s="27">
        <v>1.1150287683968856</v>
      </c>
    </row>
    <row r="26" spans="2:16">
      <c r="B26" s="6">
        <v>20</v>
      </c>
      <c r="C26" s="27">
        <v>2.0523647707496258</v>
      </c>
      <c r="D26" s="27">
        <v>1.9342183548791292</v>
      </c>
      <c r="E26" s="27">
        <v>1.7822262108090938</v>
      </c>
      <c r="F26" s="27">
        <v>1.2180929373984133</v>
      </c>
      <c r="G26" s="27">
        <v>1.0658640340670109</v>
      </c>
      <c r="H26" s="27">
        <v>1.2413069919472461</v>
      </c>
      <c r="I26" s="27">
        <v>1.2471347538421766</v>
      </c>
      <c r="J26" s="27">
        <v>2.624676441716201</v>
      </c>
      <c r="K26" s="27">
        <v>1.1369470771452215</v>
      </c>
      <c r="L26" s="27">
        <v>0.80007733893312716</v>
      </c>
      <c r="M26" s="27">
        <v>1.1457720854494386</v>
      </c>
      <c r="N26" s="27">
        <v>1.2328734895335283</v>
      </c>
      <c r="O26" s="27">
        <v>1.149716648722199</v>
      </c>
      <c r="P26" s="27">
        <v>1.1487762748791117</v>
      </c>
    </row>
    <row r="27" spans="2:16">
      <c r="B27" s="6">
        <v>21</v>
      </c>
      <c r="C27" s="27">
        <v>2.1078588014611421</v>
      </c>
      <c r="D27" s="27">
        <v>1.9848381197625113</v>
      </c>
      <c r="E27" s="27">
        <v>1.8290663445563009</v>
      </c>
      <c r="F27" s="27">
        <v>1.2519174351029145</v>
      </c>
      <c r="G27" s="27">
        <v>1.0959275373560888</v>
      </c>
      <c r="H27" s="27">
        <v>1.2755792492121723</v>
      </c>
      <c r="I27" s="27">
        <v>1.2815659943791804</v>
      </c>
      <c r="J27" s="27">
        <v>2.6907241938157078</v>
      </c>
      <c r="K27" s="27">
        <v>1.168909804492515</v>
      </c>
      <c r="L27" s="27">
        <v>0.82473132611134525</v>
      </c>
      <c r="M27" s="27">
        <v>1.1777030215035116</v>
      </c>
      <c r="N27" s="27">
        <v>1.267148850731552</v>
      </c>
      <c r="O27" s="27">
        <v>1.1818310772437783</v>
      </c>
      <c r="P27" s="27">
        <v>1.1808204808542175</v>
      </c>
    </row>
    <row r="28" spans="2:16">
      <c r="B28" s="6">
        <v>22</v>
      </c>
      <c r="C28" s="27">
        <v>2.162347330850924</v>
      </c>
      <c r="D28" s="27">
        <v>2.0324156018289177</v>
      </c>
      <c r="E28" s="27">
        <v>1.8730999636762173</v>
      </c>
      <c r="F28" s="27">
        <v>1.2837917306939803</v>
      </c>
      <c r="G28" s="27">
        <v>1.1242758844191898</v>
      </c>
      <c r="H28" s="27">
        <v>1.307867419449678</v>
      </c>
      <c r="I28" s="27">
        <v>1.3140049106623792</v>
      </c>
      <c r="J28" s="27">
        <v>2.7526971643429863</v>
      </c>
      <c r="K28" s="27">
        <v>1.1990387170671943</v>
      </c>
      <c r="L28" s="27">
        <v>0.84804712116515946</v>
      </c>
      <c r="M28" s="27">
        <v>1.2077983983169851</v>
      </c>
      <c r="N28" s="27">
        <v>1.2994433939248673</v>
      </c>
      <c r="O28" s="27">
        <v>1.2120989956516848</v>
      </c>
      <c r="P28" s="27">
        <v>1.2110229031220761</v>
      </c>
    </row>
    <row r="29" spans="2:16">
      <c r="B29" s="6">
        <v>23</v>
      </c>
      <c r="C29" s="27">
        <v>2.2159658373110465</v>
      </c>
      <c r="D29" s="27">
        <v>2.0771398726842247</v>
      </c>
      <c r="E29" s="27">
        <v>1.9145009311936065</v>
      </c>
      <c r="F29" s="27">
        <v>1.3138316856121397</v>
      </c>
      <c r="G29" s="27">
        <v>1.1510097473142376</v>
      </c>
      <c r="H29" s="27">
        <v>1.3382899204210497</v>
      </c>
      <c r="I29" s="27">
        <v>1.3445703472689412</v>
      </c>
      <c r="J29" s="27">
        <v>2.8108553913473795</v>
      </c>
      <c r="K29" s="27">
        <v>1.2274421528465944</v>
      </c>
      <c r="L29" s="27">
        <v>0.87009861989736281</v>
      </c>
      <c r="M29" s="27">
        <v>1.2361668983556562</v>
      </c>
      <c r="N29" s="27">
        <v>1.329875110528256</v>
      </c>
      <c r="O29" s="27">
        <v>1.2406297620029911</v>
      </c>
      <c r="P29" s="27">
        <v>1.2394925733236455</v>
      </c>
    </row>
    <row r="30" spans="2:16">
      <c r="B30" s="6">
        <v>24</v>
      </c>
      <c r="C30" s="27">
        <v>2.2688418554485459</v>
      </c>
      <c r="D30" s="27">
        <v>2.1191878512587037</v>
      </c>
      <c r="E30" s="27">
        <v>1.9534319697288982</v>
      </c>
      <c r="F30" s="27">
        <v>1.3421460477497442</v>
      </c>
      <c r="G30" s="27">
        <v>1.1762236971928948</v>
      </c>
      <c r="H30" s="27">
        <v>1.3669578638963269</v>
      </c>
      <c r="I30" s="27">
        <v>1.3733738206669068</v>
      </c>
      <c r="J30" s="27">
        <v>2.865441774153096</v>
      </c>
      <c r="K30" s="27">
        <v>1.2542218379618388</v>
      </c>
      <c r="L30" s="27">
        <v>0.89095554741941907</v>
      </c>
      <c r="M30" s="27">
        <v>1.2629105553520317</v>
      </c>
      <c r="N30" s="27">
        <v>1.3585547273087111</v>
      </c>
      <c r="O30" s="27">
        <v>1.2675260425087278</v>
      </c>
      <c r="P30" s="27">
        <v>1.2663318542755468</v>
      </c>
    </row>
    <row r="31" spans="2:16">
      <c r="B31" s="6">
        <v>25</v>
      </c>
      <c r="C31" s="27">
        <v>2.3210955900247425</v>
      </c>
      <c r="D31" s="27">
        <v>2.1587251100516198</v>
      </c>
      <c r="E31" s="27">
        <v>1.9900453984881947</v>
      </c>
      <c r="F31" s="27">
        <v>1.3688369032439434</v>
      </c>
      <c r="G31" s="27">
        <v>1.2000065867174499</v>
      </c>
      <c r="H31" s="27">
        <v>1.3939755219135916</v>
      </c>
      <c r="I31" s="27">
        <v>1.4005199866208073</v>
      </c>
      <c r="J31" s="27">
        <v>2.9166832360380823</v>
      </c>
      <c r="K31" s="27">
        <v>1.2794733041116699</v>
      </c>
      <c r="L31" s="27">
        <v>0.91068369988083187</v>
      </c>
      <c r="M31" s="27">
        <v>1.288125175056825</v>
      </c>
      <c r="N31" s="27">
        <v>1.3855861690600291</v>
      </c>
      <c r="O31" s="27">
        <v>1.2928842351268122</v>
      </c>
      <c r="P31" s="27">
        <v>1.2916368619123995</v>
      </c>
    </row>
    <row r="32" spans="2:16">
      <c r="B32" s="6">
        <v>26</v>
      </c>
      <c r="C32" s="27">
        <v>2.3728404862494799</v>
      </c>
      <c r="D32" s="27">
        <v>2.1959066263698293</v>
      </c>
      <c r="E32" s="27">
        <v>2.0244838200948934</v>
      </c>
      <c r="F32" s="27">
        <v>1.3940000986245389</v>
      </c>
      <c r="G32" s="27">
        <v>1.2224419076941599</v>
      </c>
      <c r="H32" s="27">
        <v>1.4194407623067617</v>
      </c>
      <c r="I32" s="27">
        <v>1.4261070768063624</v>
      </c>
      <c r="J32" s="27">
        <v>2.9647918060887024</v>
      </c>
      <c r="K32" s="27">
        <v>1.3032862787407291</v>
      </c>
      <c r="L32" s="27">
        <v>0.92934517175242126</v>
      </c>
      <c r="M32" s="27">
        <v>1.3119007284750892</v>
      </c>
      <c r="N32" s="27">
        <v>1.4110669908397329</v>
      </c>
      <c r="O32" s="27">
        <v>1.3167948654468575</v>
      </c>
      <c r="P32" s="27">
        <v>1.3154978596408551</v>
      </c>
    </row>
    <row r="33" spans="2:17">
      <c r="B33" s="6">
        <v>27</v>
      </c>
      <c r="C33" s="27">
        <v>2.4241837596616587</v>
      </c>
      <c r="D33" s="27">
        <v>2.2308774824019308</v>
      </c>
      <c r="E33" s="27">
        <v>2.0568807607589452</v>
      </c>
      <c r="F33" s="27">
        <v>1.4177256353200594</v>
      </c>
      <c r="G33" s="27">
        <v>1.2436081255795544</v>
      </c>
      <c r="H33" s="27">
        <v>1.443445455586756</v>
      </c>
      <c r="I33" s="27">
        <v>1.4502273067222045</v>
      </c>
      <c r="J33" s="27">
        <v>3.0099656259602772</v>
      </c>
      <c r="K33" s="27">
        <v>1.3257450498136982</v>
      </c>
      <c r="L33" s="27">
        <v>0.94699856955600858</v>
      </c>
      <c r="M33" s="27">
        <v>1.3343217194409036</v>
      </c>
      <c r="N33" s="27">
        <v>1.4350887818298612</v>
      </c>
      <c r="O33" s="27">
        <v>1.3393429567341759</v>
      </c>
      <c r="P33" s="27">
        <v>1.3379996269638776</v>
      </c>
    </row>
    <row r="34" spans="2:17">
      <c r="B34" s="6">
        <v>28</v>
      </c>
      <c r="C34" s="27">
        <v>2.475226888589424</v>
      </c>
      <c r="D34" s="27">
        <v>2.2637735176962002</v>
      </c>
      <c r="E34" s="27">
        <v>2.0873612670314117</v>
      </c>
      <c r="F34" s="27">
        <v>1.4400980383865674</v>
      </c>
      <c r="G34" s="27">
        <v>1.263578992402465</v>
      </c>
      <c r="H34" s="27">
        <v>1.4660758551159545</v>
      </c>
      <c r="I34" s="27">
        <v>1.4729672568414816</v>
      </c>
      <c r="J34" s="27">
        <v>3.0523898868610679</v>
      </c>
      <c r="K34" s="27">
        <v>1.3469288068903256</v>
      </c>
      <c r="L34" s="27">
        <v>0.96369921287597116</v>
      </c>
      <c r="M34" s="27">
        <v>1.3554675282563786</v>
      </c>
      <c r="N34" s="27">
        <v>1.4577375427400481</v>
      </c>
      <c r="O34" s="27">
        <v>1.3606083758711964</v>
      </c>
      <c r="P34" s="27">
        <v>1.359221804105347</v>
      </c>
    </row>
    <row r="35" spans="2:17">
      <c r="B35" s="6">
        <v>29</v>
      </c>
      <c r="C35" s="27">
        <v>2.5260660719629984</v>
      </c>
      <c r="D35" s="27">
        <v>2.2947219373569059</v>
      </c>
      <c r="E35" s="27">
        <v>2.1160424621615177</v>
      </c>
      <c r="F35" s="27">
        <v>1.4611967011947167</v>
      </c>
      <c r="G35" s="27">
        <v>1.2824238395388083</v>
      </c>
      <c r="H35" s="27">
        <v>1.4874129523812321</v>
      </c>
      <c r="I35" s="27">
        <v>1.4944082288113762</v>
      </c>
      <c r="J35" s="27">
        <v>3.0922377016948577</v>
      </c>
      <c r="K35" s="27">
        <v>1.3669119600888924</v>
      </c>
      <c r="L35" s="27">
        <v>0.97949932343485857</v>
      </c>
      <c r="M35" s="27">
        <v>1.3754127330016477</v>
      </c>
      <c r="N35" s="27">
        <v>1.4790940385383338</v>
      </c>
      <c r="O35" s="27">
        <v>1.3806661568145235</v>
      </c>
      <c r="P35" s="27">
        <v>1.3792392142456877</v>
      </c>
    </row>
    <row r="36" spans="2:17">
      <c r="B36" s="6">
        <v>30</v>
      </c>
      <c r="C36" s="28">
        <v>2.57679265504916</v>
      </c>
      <c r="D36" s="28">
        <v>2.3238418790382989</v>
      </c>
      <c r="E36" s="28">
        <v>2.1430340648595396</v>
      </c>
      <c r="F36" s="28">
        <v>1.4810962076906877</v>
      </c>
      <c r="G36" s="28">
        <v>1.3002078516777988</v>
      </c>
      <c r="H36" s="28">
        <v>1.5075328090457067</v>
      </c>
      <c r="I36" s="28">
        <v>1.5146265783833199</v>
      </c>
      <c r="J36" s="28">
        <v>3.1296709169426942</v>
      </c>
      <c r="K36" s="28">
        <v>1.3857644384164678</v>
      </c>
      <c r="L36" s="28">
        <v>0.99444820296550074</v>
      </c>
      <c r="M36" s="28">
        <v>1.3942274100117908</v>
      </c>
      <c r="N36" s="28">
        <v>1.4992341281715671</v>
      </c>
      <c r="O36" s="28">
        <v>1.3995868030743426</v>
      </c>
      <c r="P36" s="28">
        <v>1.3981221648682516</v>
      </c>
    </row>
    <row r="37" spans="2:17">
      <c r="B37" s="5"/>
      <c r="C37" s="5"/>
      <c r="D37" s="5"/>
      <c r="E37" s="5"/>
      <c r="F37" s="5"/>
      <c r="G37" s="5"/>
      <c r="H37" s="5"/>
      <c r="I37" s="5"/>
      <c r="J37" s="5"/>
      <c r="K37" s="4"/>
    </row>
    <row r="38" spans="2:17">
      <c r="C38" s="2"/>
      <c r="D38" s="2"/>
      <c r="E38" s="2"/>
      <c r="F38" s="2"/>
      <c r="G38" s="2"/>
      <c r="H38" s="2"/>
      <c r="I38" s="2"/>
      <c r="J38" s="2"/>
      <c r="L38" s="2"/>
      <c r="M38" s="2"/>
      <c r="N38" s="2"/>
      <c r="O38" s="2"/>
      <c r="P38" s="2"/>
      <c r="Q38" s="2"/>
    </row>
    <row r="39" spans="2:17">
      <c r="B39" s="3"/>
      <c r="C39" s="2"/>
      <c r="D39" s="2"/>
      <c r="E39" s="2"/>
      <c r="F39" s="2"/>
      <c r="G39" s="2"/>
      <c r="H39" s="2"/>
      <c r="I39" s="2"/>
      <c r="J39" s="2"/>
      <c r="K39" s="2"/>
      <c r="L39" s="2"/>
      <c r="M39" s="2"/>
      <c r="N39" s="2"/>
      <c r="O39" s="2"/>
      <c r="P39" s="2"/>
    </row>
    <row r="40" spans="2:17">
      <c r="C40" s="2"/>
      <c r="D40" s="2"/>
      <c r="E40" s="2"/>
      <c r="F40" s="2"/>
      <c r="G40" s="2"/>
      <c r="H40" s="2"/>
      <c r="I40" s="2"/>
      <c r="J40" s="2"/>
      <c r="K40" s="2"/>
      <c r="L40" s="2"/>
      <c r="M40" s="2"/>
      <c r="N40" s="2"/>
      <c r="O40" s="2"/>
      <c r="P40" s="2"/>
    </row>
    <row r="41" spans="2:17">
      <c r="C41" s="43"/>
      <c r="D41" s="43"/>
      <c r="E41" s="43"/>
      <c r="F41" s="43"/>
      <c r="G41" s="43"/>
      <c r="H41" s="43"/>
      <c r="I41" s="43"/>
      <c r="J41" s="43"/>
      <c r="K41" s="43"/>
      <c r="L41" s="43"/>
      <c r="M41" s="43"/>
      <c r="N41" s="43"/>
      <c r="O41" s="43"/>
      <c r="P41" s="43"/>
    </row>
    <row r="42" spans="2:17">
      <c r="C42" s="2"/>
      <c r="D42" s="2"/>
      <c r="E42" s="2"/>
      <c r="F42" s="2"/>
      <c r="G42" s="2"/>
      <c r="H42" s="2"/>
      <c r="I42" s="2"/>
      <c r="J42" s="2"/>
      <c r="K42" s="2"/>
      <c r="L42" s="2"/>
      <c r="M42" s="2"/>
      <c r="N42" s="2"/>
      <c r="O42" s="2"/>
      <c r="P42" s="2"/>
    </row>
    <row r="43" spans="2:17">
      <c r="C43" s="2"/>
      <c r="D43" s="2"/>
      <c r="E43" s="2"/>
      <c r="F43" s="2"/>
      <c r="G43" s="2"/>
      <c r="H43" s="2"/>
      <c r="I43" s="2"/>
      <c r="J43" s="2"/>
      <c r="K43" s="2"/>
      <c r="L43" s="2"/>
      <c r="M43" s="2"/>
      <c r="N43" s="2"/>
      <c r="O43" s="2"/>
      <c r="P43" s="2"/>
    </row>
    <row r="44" spans="2:17">
      <c r="C44" s="2"/>
      <c r="D44" s="2"/>
      <c r="E44" s="2"/>
      <c r="F44" s="2"/>
      <c r="G44" s="2"/>
      <c r="H44" s="2"/>
      <c r="I44" s="2"/>
      <c r="J44" s="2"/>
      <c r="K44" s="2"/>
      <c r="L44" s="2"/>
      <c r="M44" s="2"/>
      <c r="N44" s="2"/>
      <c r="O44" s="2"/>
      <c r="P44" s="2"/>
    </row>
    <row r="45" spans="2:17">
      <c r="C45" s="2"/>
      <c r="D45" s="2"/>
      <c r="E45" s="2"/>
      <c r="F45" s="2"/>
      <c r="G45" s="2"/>
      <c r="H45" s="2"/>
      <c r="I45" s="2"/>
      <c r="J45" s="2"/>
      <c r="K45" s="2"/>
      <c r="L45" s="2"/>
      <c r="M45" s="2"/>
      <c r="N45" s="2"/>
      <c r="O45" s="2"/>
      <c r="P45" s="2"/>
    </row>
    <row r="46" spans="2:17">
      <c r="C46" s="2"/>
      <c r="D46" s="2"/>
      <c r="E46" s="2"/>
      <c r="F46" s="2"/>
      <c r="G46" s="2"/>
      <c r="H46" s="2"/>
      <c r="I46" s="2"/>
      <c r="J46" s="2"/>
      <c r="K46" s="2"/>
      <c r="L46" s="2"/>
      <c r="M46" s="2"/>
      <c r="N46" s="2"/>
      <c r="O46" s="2"/>
      <c r="P46" s="2"/>
    </row>
    <row r="47" spans="2:17">
      <c r="C47" s="2"/>
      <c r="D47" s="2"/>
      <c r="E47" s="2"/>
      <c r="F47" s="2"/>
      <c r="G47" s="2"/>
      <c r="H47" s="2"/>
      <c r="I47" s="2"/>
      <c r="J47" s="2"/>
      <c r="K47" s="2"/>
      <c r="L47" s="2"/>
      <c r="M47" s="2"/>
      <c r="N47" s="2"/>
      <c r="O47" s="2"/>
      <c r="P47" s="2"/>
    </row>
    <row r="48" spans="2:17">
      <c r="C48" s="2"/>
      <c r="D48" s="2"/>
      <c r="E48" s="2"/>
      <c r="F48" s="2"/>
      <c r="G48" s="2"/>
      <c r="H48" s="2"/>
      <c r="I48" s="2"/>
      <c r="J48" s="2"/>
      <c r="K48" s="2"/>
      <c r="L48" s="2"/>
      <c r="M48" s="2"/>
      <c r="N48" s="2"/>
      <c r="O48" s="2"/>
      <c r="P48" s="2"/>
    </row>
    <row r="49" spans="3:16">
      <c r="C49" s="2"/>
      <c r="D49" s="2"/>
      <c r="E49" s="2"/>
      <c r="F49" s="2"/>
      <c r="G49" s="2"/>
      <c r="H49" s="2"/>
      <c r="I49" s="2"/>
      <c r="J49" s="2"/>
      <c r="K49" s="2"/>
      <c r="L49" s="2"/>
      <c r="M49" s="2"/>
      <c r="N49" s="2"/>
      <c r="O49" s="2"/>
      <c r="P49" s="2"/>
    </row>
    <row r="50" spans="3:16">
      <c r="C50" s="2"/>
      <c r="D50" s="2"/>
      <c r="E50" s="2"/>
      <c r="F50" s="2"/>
      <c r="G50" s="2"/>
      <c r="H50" s="2"/>
      <c r="I50" s="2"/>
      <c r="J50" s="2"/>
      <c r="K50" s="2"/>
      <c r="L50" s="2"/>
      <c r="M50" s="2"/>
      <c r="N50" s="2"/>
      <c r="O50" s="2"/>
      <c r="P50" s="2"/>
    </row>
    <row r="51" spans="3:16">
      <c r="C51" s="2"/>
      <c r="D51" s="2"/>
      <c r="E51" s="2"/>
      <c r="F51" s="2"/>
      <c r="G51" s="2"/>
      <c r="H51" s="2"/>
      <c r="I51" s="2"/>
      <c r="J51" s="2"/>
      <c r="K51" s="2"/>
      <c r="L51" s="2"/>
      <c r="M51" s="2"/>
      <c r="N51" s="2"/>
      <c r="O51" s="2"/>
      <c r="P51" s="2"/>
    </row>
    <row r="52" spans="3:16">
      <c r="C52" s="2"/>
      <c r="D52" s="2"/>
      <c r="E52" s="2"/>
      <c r="F52" s="2"/>
      <c r="G52" s="2"/>
      <c r="H52" s="2"/>
      <c r="I52" s="2"/>
      <c r="J52" s="2"/>
      <c r="K52" s="2"/>
      <c r="L52" s="2"/>
      <c r="M52" s="2"/>
      <c r="N52" s="2"/>
      <c r="O52" s="2"/>
      <c r="P52" s="2"/>
    </row>
    <row r="53" spans="3:16">
      <c r="C53" s="2"/>
      <c r="D53" s="2"/>
      <c r="E53" s="2"/>
      <c r="F53" s="2"/>
      <c r="G53" s="2"/>
      <c r="H53" s="2"/>
      <c r="I53" s="2"/>
      <c r="J53" s="2"/>
      <c r="K53" s="2"/>
      <c r="L53" s="2"/>
      <c r="M53" s="2"/>
      <c r="N53" s="2"/>
      <c r="O53" s="2"/>
      <c r="P53" s="2"/>
    </row>
    <row r="54" spans="3:16">
      <c r="C54" s="2"/>
      <c r="D54" s="2"/>
      <c r="E54" s="2"/>
      <c r="F54" s="2"/>
      <c r="G54" s="2"/>
      <c r="H54" s="2"/>
      <c r="I54" s="2"/>
      <c r="J54" s="2"/>
      <c r="K54" s="2"/>
      <c r="L54" s="2"/>
      <c r="M54" s="2"/>
      <c r="N54" s="2"/>
      <c r="O54" s="2"/>
      <c r="P54" s="2"/>
    </row>
    <row r="55" spans="3:16">
      <c r="C55" s="2"/>
      <c r="D55" s="2"/>
      <c r="E55" s="2"/>
      <c r="F55" s="2"/>
      <c r="G55" s="2"/>
      <c r="H55" s="2"/>
      <c r="I55" s="2"/>
      <c r="J55" s="2"/>
      <c r="K55" s="2"/>
      <c r="L55" s="2"/>
      <c r="M55" s="2"/>
      <c r="N55" s="2"/>
      <c r="O55" s="2"/>
      <c r="P55" s="2"/>
    </row>
    <row r="56" spans="3:16">
      <c r="C56" s="2"/>
      <c r="D56" s="2"/>
      <c r="E56" s="2"/>
      <c r="F56" s="2"/>
      <c r="G56" s="2"/>
      <c r="H56" s="2"/>
      <c r="I56" s="2"/>
      <c r="J56" s="2"/>
      <c r="K56" s="2"/>
      <c r="L56" s="2"/>
      <c r="M56" s="2"/>
      <c r="N56" s="2"/>
      <c r="O56" s="2"/>
      <c r="P56" s="2"/>
    </row>
  </sheetData>
  <sheetProtection password="9E1F" sheet="1" objects="1" scenarios="1"/>
  <customSheetViews>
    <customSheetView guid="{F8CBED13-6556-4784-BBB1-9BE8F83E1036}" showPageBreaks="1" fitToPage="1">
      <pane xSplit="1" ySplit="1" topLeftCell="B2" activePane="bottomRight" state="frozen"/>
      <selection pane="bottomRight" sqref="A1:A1048576"/>
      <pageMargins left="0.75" right="0.75" top="1" bottom="1" header="0.5" footer="0.5"/>
      <pageSetup paperSize="5" scale="74" orientation="landscape" r:id="rId1"/>
      <headerFooter alignWithMargins="0"/>
    </customSheetView>
    <customSheetView guid="{9B4B0DAB-FAB9-4E24-9A0E-9A6ECAA72FED}" fitToPage="1" topLeftCell="A4">
      <selection sqref="A1:A1048576"/>
      <pageMargins left="0.75" right="0.75" top="1" bottom="1" header="0.5" footer="0.5"/>
      <pageSetup paperSize="5" scale="77" orientation="landscape" r:id="rId2"/>
      <headerFooter alignWithMargins="0"/>
    </customSheetView>
  </customSheetViews>
  <phoneticPr fontId="8" type="noConversion"/>
  <hyperlinks>
    <hyperlink ref="A1" location="'Electric CE'!A1" display="Rtn to Summary"/>
  </hyperlinks>
  <pageMargins left="0.75" right="0.75" top="0.39" bottom="1" header="0.34" footer="0.5"/>
  <pageSetup paperSize="3" scale="90" orientation="landscape" r:id="rId3"/>
  <headerFooter alignWithMargins="0"/>
</worksheet>
</file>

<file path=xl/worksheets/sheet42.xml><?xml version="1.0" encoding="utf-8"?>
<worksheet xmlns="http://schemas.openxmlformats.org/spreadsheetml/2006/main" xmlns:r="http://schemas.openxmlformats.org/officeDocument/2006/relationships">
  <sheetPr codeName="Sheet13">
    <tabColor rgb="FFC00000"/>
  </sheetPr>
  <dimension ref="A1:P40"/>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140625" style="21"/>
    <col min="3" max="16" width="13.28515625" customWidth="1"/>
  </cols>
  <sheetData>
    <row r="1" spans="1:16" ht="25.5">
      <c r="A1" s="1454" t="s">
        <v>680</v>
      </c>
    </row>
    <row r="2" spans="1:16" ht="15.75">
      <c r="B2" s="20" t="s">
        <v>13</v>
      </c>
      <c r="C2" s="5"/>
      <c r="D2" s="5"/>
      <c r="E2" s="5"/>
      <c r="F2" s="5"/>
      <c r="G2" s="5"/>
      <c r="H2" s="5"/>
      <c r="I2" s="5"/>
      <c r="J2" s="5"/>
      <c r="K2" s="5"/>
      <c r="L2" s="19"/>
      <c r="M2" s="19"/>
      <c r="N2" s="19"/>
      <c r="O2" s="19"/>
      <c r="P2" s="19"/>
    </row>
    <row r="3" spans="1:16">
      <c r="B3" s="18"/>
      <c r="C3" s="2" t="s">
        <v>15</v>
      </c>
      <c r="D3" s="1"/>
      <c r="E3" s="1"/>
      <c r="F3" s="1"/>
      <c r="G3" s="1"/>
      <c r="H3" s="1"/>
      <c r="I3" s="1"/>
      <c r="J3" s="1"/>
      <c r="K3" s="33"/>
      <c r="L3" s="17"/>
      <c r="M3" s="17"/>
      <c r="N3" s="17"/>
      <c r="O3" s="17"/>
      <c r="P3" s="17"/>
    </row>
    <row r="4" spans="1:16">
      <c r="B4" s="16"/>
      <c r="C4" s="15"/>
      <c r="D4" s="15"/>
      <c r="E4" s="15"/>
      <c r="F4" s="15"/>
      <c r="G4" s="15"/>
      <c r="H4" s="15"/>
      <c r="I4" s="15"/>
      <c r="J4" s="15"/>
      <c r="K4" s="15"/>
      <c r="L4" s="14"/>
      <c r="M4" s="14"/>
      <c r="N4" s="14"/>
      <c r="O4" s="14"/>
      <c r="P4" s="14"/>
    </row>
    <row r="5" spans="1:16" ht="38.25">
      <c r="B5" s="13" t="s">
        <v>1</v>
      </c>
      <c r="C5" s="12" t="s">
        <v>16</v>
      </c>
      <c r="D5" s="11" t="s">
        <v>17</v>
      </c>
      <c r="E5" s="12" t="s">
        <v>18</v>
      </c>
      <c r="F5" s="11" t="s">
        <v>19</v>
      </c>
      <c r="G5" s="11" t="s">
        <v>20</v>
      </c>
      <c r="H5" s="11" t="s">
        <v>21</v>
      </c>
      <c r="I5" s="11" t="s">
        <v>22</v>
      </c>
      <c r="J5" s="11" t="s">
        <v>23</v>
      </c>
      <c r="K5" s="11" t="s">
        <v>24</v>
      </c>
      <c r="L5" s="11" t="s">
        <v>25</v>
      </c>
      <c r="M5" s="11" t="s">
        <v>26</v>
      </c>
      <c r="N5" s="11" t="s">
        <v>27</v>
      </c>
      <c r="O5" s="11" t="s">
        <v>28</v>
      </c>
      <c r="P5" s="11" t="s">
        <v>29</v>
      </c>
    </row>
    <row r="6" spans="1:16" ht="17.25">
      <c r="B6" s="10"/>
      <c r="C6" s="9" t="s">
        <v>0</v>
      </c>
      <c r="D6" s="9" t="s">
        <v>30</v>
      </c>
      <c r="E6" s="9" t="s">
        <v>31</v>
      </c>
      <c r="F6" s="9" t="s">
        <v>32</v>
      </c>
      <c r="G6" s="9" t="s">
        <v>33</v>
      </c>
      <c r="H6" s="9" t="s">
        <v>34</v>
      </c>
      <c r="I6" s="9" t="s">
        <v>35</v>
      </c>
      <c r="J6" s="9" t="s">
        <v>36</v>
      </c>
      <c r="K6" s="9" t="s">
        <v>37</v>
      </c>
      <c r="L6" s="8" t="s">
        <v>38</v>
      </c>
      <c r="M6" s="8" t="s">
        <v>39</v>
      </c>
      <c r="N6" s="7" t="s">
        <v>40</v>
      </c>
      <c r="O6" s="8" t="s">
        <v>41</v>
      </c>
      <c r="P6" s="7" t="s">
        <v>42</v>
      </c>
    </row>
    <row r="7" spans="1:16">
      <c r="B7" s="6">
        <v>1</v>
      </c>
      <c r="C7" s="23">
        <v>0.15455990613512277</v>
      </c>
      <c r="D7" s="29">
        <v>0.14466419381144191</v>
      </c>
      <c r="E7" s="29">
        <v>0.1336217367001924</v>
      </c>
      <c r="F7" s="29">
        <v>8.7710604730664804E-2</v>
      </c>
      <c r="G7" s="29">
        <v>7.6336953312507741E-2</v>
      </c>
      <c r="H7" s="29">
        <v>8.9891382344070458E-2</v>
      </c>
      <c r="I7" s="29">
        <v>9.0120375179855133E-2</v>
      </c>
      <c r="J7" s="29">
        <v>0.20107824474794775</v>
      </c>
      <c r="K7" s="29">
        <v>8.1504833724640402E-2</v>
      </c>
      <c r="L7" s="29">
        <v>5.2923203036007636E-2</v>
      </c>
      <c r="M7" s="29">
        <v>8.244840729457073E-2</v>
      </c>
      <c r="N7" s="29">
        <v>8.8818279823334331E-2</v>
      </c>
      <c r="O7" s="29">
        <v>8.2724233307783501E-2</v>
      </c>
      <c r="P7" s="29">
        <v>8.2598269115534736E-2</v>
      </c>
    </row>
    <row r="8" spans="1:16">
      <c r="B8" s="6">
        <v>2</v>
      </c>
      <c r="C8" s="23">
        <v>0.29999687918929768</v>
      </c>
      <c r="D8" s="29">
        <v>0.28085882659913913</v>
      </c>
      <c r="E8" s="29">
        <v>0.25945689378062231</v>
      </c>
      <c r="F8" s="29">
        <v>0.17078477799863101</v>
      </c>
      <c r="G8" s="29">
        <v>0.14871557548298223</v>
      </c>
      <c r="H8" s="29">
        <v>0.17495602807707211</v>
      </c>
      <c r="I8" s="29">
        <v>0.17542684379719004</v>
      </c>
      <c r="J8" s="29">
        <v>0.38964927037530528</v>
      </c>
      <c r="K8" s="29">
        <v>0.15867241435955814</v>
      </c>
      <c r="L8" s="29">
        <v>0.10353190207282785</v>
      </c>
      <c r="M8" s="29">
        <v>0.16059856040466303</v>
      </c>
      <c r="N8" s="29">
        <v>0.17289035901673339</v>
      </c>
      <c r="O8" s="29">
        <v>0.16104815898446473</v>
      </c>
      <c r="P8" s="29">
        <v>0.16088013695861114</v>
      </c>
    </row>
    <row r="9" spans="1:16">
      <c r="B9" s="6">
        <v>3</v>
      </c>
      <c r="C9" s="23">
        <v>0.43737824987207147</v>
      </c>
      <c r="D9" s="29">
        <v>0.40955934335810157</v>
      </c>
      <c r="E9" s="29">
        <v>0.37846656079811103</v>
      </c>
      <c r="F9" s="29">
        <v>0.24954391085685396</v>
      </c>
      <c r="G9" s="29">
        <v>0.21743228970741513</v>
      </c>
      <c r="H9" s="29">
        <v>0.25557816107017617</v>
      </c>
      <c r="I9" s="29">
        <v>0.25623368958764714</v>
      </c>
      <c r="J9" s="29">
        <v>0.56736811030969292</v>
      </c>
      <c r="K9" s="29">
        <v>0.23192623612628366</v>
      </c>
      <c r="L9" s="29">
        <v>0.15171501971971915</v>
      </c>
      <c r="M9" s="29">
        <v>0.23464693039074502</v>
      </c>
      <c r="N9" s="29">
        <v>0.25257119045614246</v>
      </c>
      <c r="O9" s="29">
        <v>0.23533521626565371</v>
      </c>
      <c r="P9" s="29">
        <v>0.23507386712627443</v>
      </c>
    </row>
    <row r="10" spans="1:16">
      <c r="B10" s="6">
        <v>4</v>
      </c>
      <c r="C10" s="23">
        <v>0.56582994523350094</v>
      </c>
      <c r="D10" s="29">
        <v>0.53006593893688281</v>
      </c>
      <c r="E10" s="29">
        <v>0.48977979409824246</v>
      </c>
      <c r="F10" s="29">
        <v>0.32372426573800206</v>
      </c>
      <c r="G10" s="29">
        <v>0.2822679089034148</v>
      </c>
      <c r="H10" s="29">
        <v>0.33147493526124372</v>
      </c>
      <c r="I10" s="29">
        <v>0.33234840948702132</v>
      </c>
      <c r="J10" s="29">
        <v>0.73327714515692932</v>
      </c>
      <c r="K10" s="29">
        <v>0.30101744293448507</v>
      </c>
      <c r="L10" s="29">
        <v>0.19779361250300698</v>
      </c>
      <c r="M10" s="29">
        <v>0.30445190679988432</v>
      </c>
      <c r="N10" s="29">
        <v>0.32767849187760967</v>
      </c>
      <c r="O10" s="29">
        <v>0.30537190400292352</v>
      </c>
      <c r="P10" s="29">
        <v>0.30501172989185393</v>
      </c>
    </row>
    <row r="11" spans="1:16">
      <c r="B11" s="6">
        <v>5</v>
      </c>
      <c r="C11" s="23">
        <v>0.68751442107994598</v>
      </c>
      <c r="D11" s="29">
        <v>0.64435318009454134</v>
      </c>
      <c r="E11" s="29">
        <v>0.59535160265516573</v>
      </c>
      <c r="F11" s="29">
        <v>0.394774709646734</v>
      </c>
      <c r="G11" s="29">
        <v>0.3444876341940592</v>
      </c>
      <c r="H11" s="29">
        <v>0.40409821272842539</v>
      </c>
      <c r="I11" s="29">
        <v>0.40522673138215576</v>
      </c>
      <c r="J11" s="29">
        <v>0.89017342727433202</v>
      </c>
      <c r="K11" s="29">
        <v>0.36741499526711868</v>
      </c>
      <c r="L11" s="29">
        <v>0.24337933863188463</v>
      </c>
      <c r="M11" s="29">
        <v>0.37143956490536945</v>
      </c>
      <c r="N11" s="29">
        <v>0.4000559315876755</v>
      </c>
      <c r="O11" s="29">
        <v>0.37260285239790247</v>
      </c>
      <c r="P11" s="29">
        <v>0.37213305115241652</v>
      </c>
    </row>
    <row r="12" spans="1:16">
      <c r="B12" s="6">
        <v>6</v>
      </c>
      <c r="C12" s="23">
        <v>0.80352513801184644</v>
      </c>
      <c r="D12" s="29">
        <v>0.75345221747224667</v>
      </c>
      <c r="E12" s="29">
        <v>0.69610647883999999</v>
      </c>
      <c r="F12" s="29">
        <v>0.46311115818173132</v>
      </c>
      <c r="G12" s="29">
        <v>0.40439151498064874</v>
      </c>
      <c r="H12" s="29">
        <v>0.47388311408729711</v>
      </c>
      <c r="I12" s="29">
        <v>0.47522677056200457</v>
      </c>
      <c r="J12" s="29">
        <v>1.0392730475515874</v>
      </c>
      <c r="K12" s="29">
        <v>0.43128180149869105</v>
      </c>
      <c r="L12" s="29">
        <v>0.28745850432423115</v>
      </c>
      <c r="M12" s="29">
        <v>0.4357671400371439</v>
      </c>
      <c r="N12" s="29">
        <v>0.46938208649684265</v>
      </c>
      <c r="O12" s="29">
        <v>0.43721990072378891</v>
      </c>
      <c r="P12" s="29">
        <v>0.43661169031889391</v>
      </c>
    </row>
    <row r="13" spans="1:16">
      <c r="B13" s="6">
        <v>7</v>
      </c>
      <c r="C13" s="23">
        <v>0.91327788818151034</v>
      </c>
      <c r="D13" s="29">
        <v>0.85684445885833493</v>
      </c>
      <c r="E13" s="29">
        <v>0.79136669988547359</v>
      </c>
      <c r="F13" s="29">
        <v>0.52818424090511129</v>
      </c>
      <c r="G13" s="29">
        <v>0.46134418723149095</v>
      </c>
      <c r="H13" s="29">
        <v>0.54019832334479423</v>
      </c>
      <c r="I13" s="29">
        <v>0.54181695905863736</v>
      </c>
      <c r="J13" s="29">
        <v>1.1794651969326497</v>
      </c>
      <c r="K13" s="29">
        <v>0.4919059861868208</v>
      </c>
      <c r="L13" s="29">
        <v>0.329738105098274</v>
      </c>
      <c r="M13" s="29">
        <v>0.49694234253663822</v>
      </c>
      <c r="N13" s="29">
        <v>0.53500404017047576</v>
      </c>
      <c r="O13" s="29">
        <v>0.49857863574435091</v>
      </c>
      <c r="P13" s="29">
        <v>0.49793336683206924</v>
      </c>
    </row>
    <row r="14" spans="1:16">
      <c r="B14" s="6">
        <v>8</v>
      </c>
      <c r="C14" s="23">
        <v>1.0168138882196709</v>
      </c>
      <c r="D14" s="29">
        <v>0.95448136428379071</v>
      </c>
      <c r="E14" s="29">
        <v>0.88137393620227911</v>
      </c>
      <c r="F14" s="29">
        <v>0.59020546540825847</v>
      </c>
      <c r="G14" s="29">
        <v>0.51572605842891739</v>
      </c>
      <c r="H14" s="29">
        <v>0.60333154336653616</v>
      </c>
      <c r="I14" s="29">
        <v>0.60531194732462024</v>
      </c>
      <c r="J14" s="29">
        <v>1.3113856730997047</v>
      </c>
      <c r="K14" s="29">
        <v>0.54966743075559432</v>
      </c>
      <c r="L14" s="29">
        <v>0.37063019380547529</v>
      </c>
      <c r="M14" s="29">
        <v>0.55535628593811337</v>
      </c>
      <c r="N14" s="29">
        <v>0.59754089605422145</v>
      </c>
      <c r="O14" s="29">
        <v>0.55707401570618653</v>
      </c>
      <c r="P14" s="29">
        <v>0.55647681653635062</v>
      </c>
    </row>
    <row r="15" spans="1:16">
      <c r="B15" s="6">
        <v>9</v>
      </c>
      <c r="C15" s="23">
        <v>1.1134471464697127</v>
      </c>
      <c r="D15" s="29">
        <v>1.0455085814804312</v>
      </c>
      <c r="E15" s="29">
        <v>0.96508217423429676</v>
      </c>
      <c r="F15" s="29">
        <v>0.64734036452105759</v>
      </c>
      <c r="G15" s="29">
        <v>0.56551673033829331</v>
      </c>
      <c r="H15" s="29">
        <v>0.66149962307983157</v>
      </c>
      <c r="I15" s="29">
        <v>0.66374072531467054</v>
      </c>
      <c r="J15" s="29">
        <v>1.4345809280670516</v>
      </c>
      <c r="K15" s="29">
        <v>0.60291328664170196</v>
      </c>
      <c r="L15" s="29">
        <v>0.40793495019928921</v>
      </c>
      <c r="M15" s="29">
        <v>0.60891646129934773</v>
      </c>
      <c r="N15" s="29">
        <v>0.65520954107124774</v>
      </c>
      <c r="O15" s="29">
        <v>0.61085047903788847</v>
      </c>
      <c r="P15" s="29">
        <v>0.61020881013572881</v>
      </c>
    </row>
    <row r="16" spans="1:16">
      <c r="B16" s="6">
        <v>10</v>
      </c>
      <c r="C16" s="23">
        <v>1.2052085430966839</v>
      </c>
      <c r="D16" s="29">
        <v>1.1322399001121952</v>
      </c>
      <c r="E16" s="29">
        <v>1.0446355917917645</v>
      </c>
      <c r="F16" s="29">
        <v>0.70225444949972815</v>
      </c>
      <c r="G16" s="29">
        <v>0.61342022814050079</v>
      </c>
      <c r="H16" s="29">
        <v>0.71729000017084144</v>
      </c>
      <c r="I16" s="29">
        <v>0.71984098138787167</v>
      </c>
      <c r="J16" s="29">
        <v>1.5514774203967716</v>
      </c>
      <c r="K16" s="29">
        <v>0.65434167702711821</v>
      </c>
      <c r="L16" s="29">
        <v>0.44540912306653169</v>
      </c>
      <c r="M16" s="29">
        <v>0.66044109008528884</v>
      </c>
      <c r="N16" s="29">
        <v>0.71115894145690994</v>
      </c>
      <c r="O16" s="29">
        <v>0.66268115359846069</v>
      </c>
      <c r="P16" s="29">
        <v>0.6619043817171244</v>
      </c>
    </row>
    <row r="17" spans="2:16">
      <c r="B17" s="6">
        <v>11</v>
      </c>
      <c r="C17" s="23">
        <v>1.2926933418719413</v>
      </c>
      <c r="D17" s="29">
        <v>1.2150220893470705</v>
      </c>
      <c r="E17" s="29">
        <v>1.120781134419095</v>
      </c>
      <c r="F17" s="29">
        <v>0.75569201804727992</v>
      </c>
      <c r="G17" s="29">
        <v>0.66027202102723792</v>
      </c>
      <c r="H17" s="29">
        <v>0.7715345935728849</v>
      </c>
      <c r="I17" s="29">
        <v>0.77445012403240243</v>
      </c>
      <c r="J17" s="29">
        <v>1.662969750840682</v>
      </c>
      <c r="K17" s="29">
        <v>0.70460559788336385</v>
      </c>
      <c r="L17" s="29">
        <v>0.48329185455332169</v>
      </c>
      <c r="M17" s="29">
        <v>0.71081401816862777</v>
      </c>
      <c r="N17" s="29">
        <v>0.76604901657950641</v>
      </c>
      <c r="O17" s="29">
        <v>0.71333558197893765</v>
      </c>
      <c r="P17" s="29">
        <v>0.71241803060006315</v>
      </c>
    </row>
    <row r="18" spans="2:16">
      <c r="B18" s="6">
        <v>12</v>
      </c>
      <c r="C18" s="23">
        <v>1.3746563727882506</v>
      </c>
      <c r="D18" s="29">
        <v>1.2926273876748091</v>
      </c>
      <c r="E18" s="29">
        <v>1.1920957732435506</v>
      </c>
      <c r="F18" s="29">
        <v>0.80545627451507174</v>
      </c>
      <c r="G18" s="29">
        <v>0.7038800334249854</v>
      </c>
      <c r="H18" s="29">
        <v>0.82207156094727507</v>
      </c>
      <c r="I18" s="29">
        <v>0.82520087190541347</v>
      </c>
      <c r="J18" s="29">
        <v>1.7669688023150005</v>
      </c>
      <c r="K18" s="29">
        <v>0.75133938147724977</v>
      </c>
      <c r="L18" s="29">
        <v>0.51774389811457655</v>
      </c>
      <c r="M18" s="29">
        <v>0.75747484054610936</v>
      </c>
      <c r="N18" s="29">
        <v>0.81659460802499151</v>
      </c>
      <c r="O18" s="29">
        <v>0.76037969221686463</v>
      </c>
      <c r="P18" s="29">
        <v>0.75927187887251479</v>
      </c>
    </row>
    <row r="19" spans="2:16">
      <c r="B19" s="6">
        <v>13</v>
      </c>
      <c r="C19" s="23">
        <v>1.448177809455383</v>
      </c>
      <c r="D19" s="29">
        <v>1.3620912917848103</v>
      </c>
      <c r="E19" s="29">
        <v>1.2559107122145972</v>
      </c>
      <c r="F19" s="29">
        <v>0.84952495921167437</v>
      </c>
      <c r="G19" s="29">
        <v>0.74236676536044344</v>
      </c>
      <c r="H19" s="29">
        <v>0.86686469505985653</v>
      </c>
      <c r="I19" s="29">
        <v>0.87025954578256681</v>
      </c>
      <c r="J19" s="29">
        <v>1.8604322620213094</v>
      </c>
      <c r="K19" s="29">
        <v>0.79238243783463824</v>
      </c>
      <c r="L19" s="29">
        <v>0.54720096955137454</v>
      </c>
      <c r="M19" s="29">
        <v>0.79881441566538147</v>
      </c>
      <c r="N19" s="29">
        <v>0.86092431962269511</v>
      </c>
      <c r="O19" s="29">
        <v>0.80184295073282619</v>
      </c>
      <c r="P19" s="29">
        <v>0.80075347782471695</v>
      </c>
    </row>
    <row r="20" spans="2:16">
      <c r="B20" s="6">
        <v>14</v>
      </c>
      <c r="C20" s="23">
        <v>1.5177176217275825</v>
      </c>
      <c r="D20" s="29">
        <v>1.4278553305658517</v>
      </c>
      <c r="E20" s="29">
        <v>1.3163197086533889</v>
      </c>
      <c r="F20" s="29">
        <v>0.89168732799737005</v>
      </c>
      <c r="G20" s="29">
        <v>0.77923098496578214</v>
      </c>
      <c r="H20" s="29">
        <v>0.90967067259111223</v>
      </c>
      <c r="I20" s="29">
        <v>0.91342048402939413</v>
      </c>
      <c r="J20" s="29">
        <v>1.9484811517071901</v>
      </c>
      <c r="K20" s="29">
        <v>0.83162096445071121</v>
      </c>
      <c r="L20" s="29">
        <v>0.57579402585884587</v>
      </c>
      <c r="M20" s="29">
        <v>0.83846428845432741</v>
      </c>
      <c r="N20" s="29">
        <v>0.90332827189554932</v>
      </c>
      <c r="O20" s="29">
        <v>0.84152780163647734</v>
      </c>
      <c r="P20" s="29">
        <v>0.84051375452198718</v>
      </c>
    </row>
    <row r="21" spans="2:16">
      <c r="B21" s="6">
        <v>15</v>
      </c>
      <c r="C21" s="23">
        <v>1.5838925724513431</v>
      </c>
      <c r="D21" s="29">
        <v>1.4904712992590716</v>
      </c>
      <c r="E21" s="29">
        <v>1.3739381806025568</v>
      </c>
      <c r="F21" s="29">
        <v>0.93186501914492781</v>
      </c>
      <c r="G21" s="29">
        <v>0.8144530138682099</v>
      </c>
      <c r="H21" s="29">
        <v>0.9504805965452906</v>
      </c>
      <c r="I21" s="29">
        <v>0.95443978524895223</v>
      </c>
      <c r="J21" s="29">
        <v>2.0319084332239044</v>
      </c>
      <c r="K21" s="29">
        <v>0.86920222889613219</v>
      </c>
      <c r="L21" s="29">
        <v>0.60325548860022871</v>
      </c>
      <c r="M21" s="29">
        <v>0.87618051239425299</v>
      </c>
      <c r="N21" s="29">
        <v>0.94382426354539417</v>
      </c>
      <c r="O21" s="29">
        <v>0.87941044672293356</v>
      </c>
      <c r="P21" s="29">
        <v>0.87836650186921894</v>
      </c>
    </row>
    <row r="22" spans="2:16">
      <c r="B22" s="6">
        <v>16</v>
      </c>
      <c r="C22" s="23">
        <v>1.6457238652303388</v>
      </c>
      <c r="D22" s="29">
        <v>1.5490523090205484</v>
      </c>
      <c r="E22" s="29">
        <v>1.4277358322032423</v>
      </c>
      <c r="F22" s="29">
        <v>0.96945243161636663</v>
      </c>
      <c r="G22" s="29">
        <v>0.84738125006889919</v>
      </c>
      <c r="H22" s="29">
        <v>0.9886591929097166</v>
      </c>
      <c r="I22" s="29">
        <v>0.9928325067534729</v>
      </c>
      <c r="J22" s="29">
        <v>2.1102799966607924</v>
      </c>
      <c r="K22" s="29">
        <v>0.90449089476905409</v>
      </c>
      <c r="L22" s="29">
        <v>0.6294860723462451</v>
      </c>
      <c r="M22" s="29">
        <v>0.91154188908181388</v>
      </c>
      <c r="N22" s="29">
        <v>0.98210163486113067</v>
      </c>
      <c r="O22" s="29">
        <v>0.91494915537255073</v>
      </c>
      <c r="P22" s="29">
        <v>0.91384418802951939</v>
      </c>
    </row>
    <row r="23" spans="2:16">
      <c r="B23" s="6">
        <v>17</v>
      </c>
      <c r="C23" s="23">
        <v>1.7046668965385772</v>
      </c>
      <c r="D23" s="29">
        <v>1.605046897560293</v>
      </c>
      <c r="E23" s="29">
        <v>1.4791857777513835</v>
      </c>
      <c r="F23" s="29">
        <v>1.0060142079592171</v>
      </c>
      <c r="G23" s="29">
        <v>0.87956562165826069</v>
      </c>
      <c r="H23" s="29">
        <v>1.0257920535976839</v>
      </c>
      <c r="I23" s="29">
        <v>1.0302786748161137</v>
      </c>
      <c r="J23" s="29">
        <v>2.1848800372726469</v>
      </c>
      <c r="K23" s="29">
        <v>0.93880431360326477</v>
      </c>
      <c r="L23" s="29">
        <v>0.65541284605880112</v>
      </c>
      <c r="M23" s="29">
        <v>0.9460988771163108</v>
      </c>
      <c r="N23" s="29">
        <v>1.0192418173795754</v>
      </c>
      <c r="O23" s="29">
        <v>0.94958853265565701</v>
      </c>
      <c r="P23" s="29">
        <v>0.94849600835156245</v>
      </c>
    </row>
    <row r="24" spans="2:16">
      <c r="B24" s="6">
        <v>18</v>
      </c>
      <c r="C24" s="23">
        <v>1.7610354015857719</v>
      </c>
      <c r="D24" s="29">
        <v>1.6586726613798581</v>
      </c>
      <c r="E24" s="29">
        <v>1.5284502279130001</v>
      </c>
      <c r="F24" s="29">
        <v>1.0411162583369884</v>
      </c>
      <c r="G24" s="29">
        <v>0.91048128387933969</v>
      </c>
      <c r="H24" s="29">
        <v>1.0614064861740238</v>
      </c>
      <c r="I24" s="29">
        <v>1.0661553680987303</v>
      </c>
      <c r="J24" s="29">
        <v>2.2555633361270462</v>
      </c>
      <c r="K24" s="29">
        <v>0.97166616436777398</v>
      </c>
      <c r="L24" s="29">
        <v>0.68008296533793333</v>
      </c>
      <c r="M24" s="29">
        <v>0.97915727001717823</v>
      </c>
      <c r="N24" s="29">
        <v>1.0544330861766569</v>
      </c>
      <c r="O24" s="29">
        <v>0.98271635630123111</v>
      </c>
      <c r="P24" s="29">
        <v>0.98168351625898809</v>
      </c>
    </row>
    <row r="25" spans="2:16">
      <c r="B25" s="6">
        <v>19</v>
      </c>
      <c r="C25" s="23">
        <v>1.8148547146119425</v>
      </c>
      <c r="D25" s="29">
        <v>1.7099082078012076</v>
      </c>
      <c r="E25" s="29">
        <v>1.5755116307444545</v>
      </c>
      <c r="F25" s="29">
        <v>1.074964523055544</v>
      </c>
      <c r="G25" s="29">
        <v>0.94029096915681543</v>
      </c>
      <c r="H25" s="29">
        <v>1.0956750017839254</v>
      </c>
      <c r="I25" s="29">
        <v>1.1006931226791203</v>
      </c>
      <c r="J25" s="29">
        <v>2.3227675934041119</v>
      </c>
      <c r="K25" s="29">
        <v>1.0032882607799998</v>
      </c>
      <c r="L25" s="29">
        <v>0.70414600649367276</v>
      </c>
      <c r="M25" s="29">
        <v>1.0110193872151234</v>
      </c>
      <c r="N25" s="29">
        <v>1.0883305381517641</v>
      </c>
      <c r="O25" s="29">
        <v>1.0146076189510793</v>
      </c>
      <c r="P25" s="29">
        <v>1.0136625167244415</v>
      </c>
    </row>
    <row r="26" spans="2:16">
      <c r="B26" s="6">
        <v>20</v>
      </c>
      <c r="C26" s="23">
        <v>1.8657861552269326</v>
      </c>
      <c r="D26" s="29">
        <v>1.7583803226173902</v>
      </c>
      <c r="E26" s="29">
        <v>1.6202056461900853</v>
      </c>
      <c r="F26" s="29">
        <v>1.1073572158167395</v>
      </c>
      <c r="G26" s="29">
        <v>0.96896730369728279</v>
      </c>
      <c r="H26" s="29">
        <v>1.1284609017702238</v>
      </c>
      <c r="I26" s="29">
        <v>1.1337588671292516</v>
      </c>
      <c r="J26" s="29">
        <v>2.3860694924692738</v>
      </c>
      <c r="K26" s="29">
        <v>1.0335882519502015</v>
      </c>
      <c r="L26" s="29">
        <v>0.727343035393752</v>
      </c>
      <c r="M26" s="29">
        <v>1.0416109867722172</v>
      </c>
      <c r="N26" s="29">
        <v>1.1207940813941168</v>
      </c>
      <c r="O26" s="29">
        <v>1.0451969533838172</v>
      </c>
      <c r="P26" s="29">
        <v>1.04434206807192</v>
      </c>
    </row>
    <row r="27" spans="2:16">
      <c r="B27" s="6">
        <v>21</v>
      </c>
      <c r="C27" s="23">
        <v>1.9162352740555839</v>
      </c>
      <c r="D27" s="29">
        <v>1.8043982906931921</v>
      </c>
      <c r="E27" s="29">
        <v>1.6627875859602734</v>
      </c>
      <c r="F27" s="29">
        <v>1.138106759184468</v>
      </c>
      <c r="G27" s="29">
        <v>0.99629776123280789</v>
      </c>
      <c r="H27" s="29">
        <v>1.1596174992837931</v>
      </c>
      <c r="I27" s="29">
        <v>1.1650599948901643</v>
      </c>
      <c r="J27" s="29">
        <v>2.4461129034688258</v>
      </c>
      <c r="K27" s="29">
        <v>1.0626452768113777</v>
      </c>
      <c r="L27" s="29">
        <v>0.74975575101031389</v>
      </c>
      <c r="M27" s="29">
        <v>1.070639110457738</v>
      </c>
      <c r="N27" s="29">
        <v>1.1519535006650474</v>
      </c>
      <c r="O27" s="29">
        <v>1.0743918884034345</v>
      </c>
      <c r="P27" s="29">
        <v>1.0734731644129254</v>
      </c>
    </row>
    <row r="28" spans="2:16">
      <c r="B28" s="6">
        <v>22</v>
      </c>
      <c r="C28" s="23">
        <v>1.9657703007735676</v>
      </c>
      <c r="D28" s="29">
        <v>1.847650547117198</v>
      </c>
      <c r="E28" s="29">
        <v>1.7028181487965612</v>
      </c>
      <c r="F28" s="29">
        <v>1.1670833915399825</v>
      </c>
      <c r="G28" s="29">
        <v>1.0220689858356271</v>
      </c>
      <c r="H28" s="29">
        <v>1.1889703813178893</v>
      </c>
      <c r="I28" s="29">
        <v>1.1945499187839814</v>
      </c>
      <c r="J28" s="29">
        <v>2.5024519675845331</v>
      </c>
      <c r="K28" s="29">
        <v>1.0900351973338134</v>
      </c>
      <c r="L28" s="29">
        <v>0.77095192833196313</v>
      </c>
      <c r="M28" s="29">
        <v>1.0979985439245323</v>
      </c>
      <c r="N28" s="29">
        <v>1.181312176295334</v>
      </c>
      <c r="O28" s="29">
        <v>1.1019081778651678</v>
      </c>
      <c r="P28" s="29">
        <v>1.1009299119291605</v>
      </c>
    </row>
    <row r="29" spans="2:16">
      <c r="B29" s="6">
        <v>23</v>
      </c>
      <c r="C29" s="23">
        <v>2.0145143975554971</v>
      </c>
      <c r="D29" s="29">
        <v>1.8883089751674769</v>
      </c>
      <c r="E29" s="29">
        <v>1.7404553919941876</v>
      </c>
      <c r="F29" s="29">
        <v>1.194392441465582</v>
      </c>
      <c r="G29" s="29">
        <v>1.0463724975583979</v>
      </c>
      <c r="H29" s="29">
        <v>1.2166272003827727</v>
      </c>
      <c r="I29" s="29">
        <v>1.2223366793354011</v>
      </c>
      <c r="J29" s="29">
        <v>2.5553230830430724</v>
      </c>
      <c r="K29" s="29">
        <v>1.1158565025878135</v>
      </c>
      <c r="L29" s="29">
        <v>0.79099874536123882</v>
      </c>
      <c r="M29" s="29">
        <v>1.1237880894142331</v>
      </c>
      <c r="N29" s="29">
        <v>1.2089773732075058</v>
      </c>
      <c r="O29" s="29">
        <v>1.1278452381845372</v>
      </c>
      <c r="P29" s="29">
        <v>1.1268114302942234</v>
      </c>
    </row>
    <row r="30" spans="2:16">
      <c r="B30" s="6">
        <v>24</v>
      </c>
      <c r="C30" s="23">
        <v>2.0625835049532233</v>
      </c>
      <c r="D30" s="29">
        <v>1.9265344102351851</v>
      </c>
      <c r="E30" s="29">
        <v>1.7758472452080891</v>
      </c>
      <c r="F30" s="29">
        <v>1.2201327706815861</v>
      </c>
      <c r="G30" s="29">
        <v>1.0692942701753589</v>
      </c>
      <c r="H30" s="29">
        <v>1.2426889671784793</v>
      </c>
      <c r="I30" s="29">
        <v>1.2485216551517335</v>
      </c>
      <c r="J30" s="29">
        <v>2.604947067411906</v>
      </c>
      <c r="K30" s="29">
        <v>1.1402016708743992</v>
      </c>
      <c r="L30" s="29">
        <v>0.80995958856310823</v>
      </c>
      <c r="M30" s="29">
        <v>1.1481005048654835</v>
      </c>
      <c r="N30" s="29">
        <v>1.2350497520988284</v>
      </c>
      <c r="O30" s="29">
        <v>1.1522964022806614</v>
      </c>
      <c r="P30" s="29">
        <v>1.151210776614134</v>
      </c>
    </row>
    <row r="31" spans="2:16">
      <c r="B31" s="6">
        <v>25</v>
      </c>
      <c r="C31" s="23">
        <v>2.1100869000224938</v>
      </c>
      <c r="D31" s="29">
        <v>1.9624773727742</v>
      </c>
      <c r="E31" s="29">
        <v>1.8091321804438134</v>
      </c>
      <c r="F31" s="29">
        <v>1.2443971847672215</v>
      </c>
      <c r="G31" s="29">
        <v>1.0909150788340454</v>
      </c>
      <c r="H31" s="29">
        <v>1.2672504744669015</v>
      </c>
      <c r="I31" s="29">
        <v>1.2731999878370976</v>
      </c>
      <c r="J31" s="29">
        <v>2.6515302145800752</v>
      </c>
      <c r="K31" s="29">
        <v>1.1631575491924275</v>
      </c>
      <c r="L31" s="29">
        <v>0.827894272618938</v>
      </c>
      <c r="M31" s="29">
        <v>1.1710228864152958</v>
      </c>
      <c r="N31" s="29">
        <v>1.2596237900545721</v>
      </c>
      <c r="O31" s="29">
        <v>1.1753493046607382</v>
      </c>
      <c r="P31" s="29">
        <v>1.1742153290112725</v>
      </c>
    </row>
    <row r="32" spans="2:16">
      <c r="B32" s="6">
        <v>26</v>
      </c>
      <c r="C32" s="23">
        <v>2.1571277147722547</v>
      </c>
      <c r="D32" s="29">
        <v>1.9962787512452995</v>
      </c>
      <c r="E32" s="29">
        <v>1.8404398364499031</v>
      </c>
      <c r="F32" s="29">
        <v>1.2672728169313994</v>
      </c>
      <c r="G32" s="29">
        <v>1.1113108251765091</v>
      </c>
      <c r="H32" s="29">
        <v>1.2904006930061471</v>
      </c>
      <c r="I32" s="29">
        <v>1.2964609789148749</v>
      </c>
      <c r="J32" s="29">
        <v>2.6952652782624571</v>
      </c>
      <c r="K32" s="29">
        <v>1.1848057079461176</v>
      </c>
      <c r="L32" s="29">
        <v>0.84485924704765558</v>
      </c>
      <c r="M32" s="29">
        <v>1.1926370258864452</v>
      </c>
      <c r="N32" s="29">
        <v>1.2827881734906663</v>
      </c>
      <c r="O32" s="29">
        <v>1.1970862413153247</v>
      </c>
      <c r="P32" s="29">
        <v>1.1959071451280503</v>
      </c>
    </row>
    <row r="33" spans="2:16">
      <c r="B33" s="6">
        <v>27</v>
      </c>
      <c r="C33" s="23">
        <v>2.2038034178742354</v>
      </c>
      <c r="D33" s="29">
        <v>2.0280704385472101</v>
      </c>
      <c r="E33" s="29">
        <v>1.8698916006899502</v>
      </c>
      <c r="F33" s="29">
        <v>1.2888414866545999</v>
      </c>
      <c r="G33" s="29">
        <v>1.1305528414359585</v>
      </c>
      <c r="H33" s="29">
        <v>1.3122231414425056</v>
      </c>
      <c r="I33" s="29">
        <v>1.3183884606565495</v>
      </c>
      <c r="J33" s="29">
        <v>2.7363323872366161</v>
      </c>
      <c r="K33" s="29">
        <v>1.2052227725579079</v>
      </c>
      <c r="L33" s="29">
        <v>0.8609077905054624</v>
      </c>
      <c r="M33" s="29">
        <v>1.2130197449462763</v>
      </c>
      <c r="N33" s="29">
        <v>1.3046261652998739</v>
      </c>
      <c r="O33" s="29">
        <v>1.2175845061219779</v>
      </c>
      <c r="P33" s="29">
        <v>1.216363297239889</v>
      </c>
    </row>
    <row r="34" spans="2:16">
      <c r="B34" s="6">
        <v>28</v>
      </c>
      <c r="C34" s="23">
        <v>2.2502062623540215</v>
      </c>
      <c r="D34" s="29">
        <v>2.057975925178364</v>
      </c>
      <c r="E34" s="29">
        <v>1.8976011518467375</v>
      </c>
      <c r="F34" s="29">
        <v>1.3091800348968798</v>
      </c>
      <c r="G34" s="29">
        <v>1.1487081749113319</v>
      </c>
      <c r="H34" s="29">
        <v>1.3327962319235951</v>
      </c>
      <c r="I34" s="29">
        <v>1.3390611425831649</v>
      </c>
      <c r="J34" s="29">
        <v>2.7748998971464252</v>
      </c>
      <c r="K34" s="29">
        <v>1.2244807335366601</v>
      </c>
      <c r="L34" s="29">
        <v>0.87609019352361028</v>
      </c>
      <c r="M34" s="29">
        <v>1.2322432075057992</v>
      </c>
      <c r="N34" s="29">
        <v>1.3252159479454984</v>
      </c>
      <c r="O34" s="29">
        <v>1.2369167053374512</v>
      </c>
      <c r="P34" s="29">
        <v>1.2356561855503156</v>
      </c>
    </row>
    <row r="35" spans="2:16">
      <c r="B35" s="6">
        <v>29</v>
      </c>
      <c r="C35" s="23">
        <v>2.2964237017845441</v>
      </c>
      <c r="D35" s="29">
        <v>2.0861108521426424</v>
      </c>
      <c r="E35" s="29">
        <v>1.9236749656013794</v>
      </c>
      <c r="F35" s="29">
        <v>1.3283606374497428</v>
      </c>
      <c r="G35" s="29">
        <v>1.1658398541261894</v>
      </c>
      <c r="H35" s="29">
        <v>1.3521935930738471</v>
      </c>
      <c r="I35" s="29">
        <v>1.3585529352830694</v>
      </c>
      <c r="J35" s="29">
        <v>2.8111251833589614</v>
      </c>
      <c r="K35" s="29">
        <v>1.2426472364444479</v>
      </c>
      <c r="L35" s="29">
        <v>0.89045393039532605</v>
      </c>
      <c r="M35" s="29">
        <v>1.2503752118196798</v>
      </c>
      <c r="N35" s="29">
        <v>1.344630944125758</v>
      </c>
      <c r="O35" s="29">
        <v>1.2551510516495665</v>
      </c>
      <c r="P35" s="29">
        <v>1.2538538311324439</v>
      </c>
    </row>
    <row r="36" spans="2:16">
      <c r="B36" s="6">
        <v>30</v>
      </c>
      <c r="C36" s="23">
        <v>2.3425387773174182</v>
      </c>
      <c r="D36" s="29">
        <v>2.112583526398454</v>
      </c>
      <c r="E36" s="29">
        <v>1.9482127862359451</v>
      </c>
      <c r="F36" s="29">
        <v>1.3464510979006257</v>
      </c>
      <c r="G36" s="29">
        <v>1.1820071378889083</v>
      </c>
      <c r="H36" s="29">
        <v>1.3704843718597333</v>
      </c>
      <c r="I36" s="29">
        <v>1.3769332530757454</v>
      </c>
      <c r="J36" s="29">
        <v>2.8451553790388133</v>
      </c>
      <c r="K36" s="29">
        <v>1.2597858531058801</v>
      </c>
      <c r="L36" s="29">
        <v>0.90404382087772805</v>
      </c>
      <c r="M36" s="29">
        <v>1.2674794636470827</v>
      </c>
      <c r="N36" s="29">
        <v>1.3629401165196064</v>
      </c>
      <c r="O36" s="29">
        <v>1.272351639158493</v>
      </c>
      <c r="P36" s="29">
        <v>1.2710201498802289</v>
      </c>
    </row>
    <row r="37" spans="2:16">
      <c r="B37" s="5"/>
      <c r="C37" s="5"/>
      <c r="D37" s="5"/>
      <c r="E37" s="5"/>
      <c r="F37" s="5"/>
      <c r="G37" s="5"/>
      <c r="H37" s="5"/>
      <c r="I37" s="5"/>
      <c r="J37" s="5"/>
      <c r="K37" s="4"/>
    </row>
    <row r="38" spans="2:16">
      <c r="B38" s="28"/>
      <c r="C38" s="28"/>
      <c r="D38" s="28"/>
      <c r="E38" s="28"/>
      <c r="F38" s="28"/>
      <c r="G38" s="28"/>
      <c r="H38" s="28"/>
      <c r="I38" s="28"/>
      <c r="J38" s="28"/>
      <c r="K38" s="28"/>
      <c r="L38" s="28"/>
      <c r="M38" s="28"/>
      <c r="N38" s="28"/>
      <c r="O38" s="28"/>
      <c r="P38" s="42"/>
    </row>
    <row r="39" spans="2:16">
      <c r="B39" s="3"/>
      <c r="C39" s="2"/>
      <c r="D39" s="2"/>
      <c r="E39" s="2"/>
      <c r="F39" s="2"/>
      <c r="G39" s="2"/>
      <c r="H39" s="2"/>
      <c r="I39" s="2"/>
      <c r="J39" s="2"/>
      <c r="K39" s="1"/>
    </row>
    <row r="40" spans="2:16">
      <c r="C40" s="28"/>
      <c r="D40" s="28"/>
      <c r="E40" s="28"/>
      <c r="F40" s="28"/>
      <c r="G40" s="28"/>
      <c r="H40" s="28"/>
      <c r="I40" s="28"/>
      <c r="J40" s="28"/>
      <c r="K40" s="28"/>
      <c r="L40" s="28"/>
      <c r="M40" s="28"/>
      <c r="N40" s="28"/>
      <c r="O40" s="28"/>
      <c r="P40" s="28"/>
    </row>
  </sheetData>
  <sheetProtection password="9E1F" sheet="1" objects="1" scenarios="1"/>
  <customSheetViews>
    <customSheetView guid="{F8CBED13-6556-4784-BBB1-9BE8F83E1036}" showPageBreaks="1" fitToPage="1">
      <pane xSplit="1" ySplit="1" topLeftCell="B2" activePane="bottomRight" state="frozen"/>
      <selection pane="bottomRight" sqref="A1:A1048576"/>
      <pageMargins left="0.75" right="0.75" top="1" bottom="1" header="0.5" footer="0.5"/>
      <pageSetup paperSize="5" scale="79" orientation="landscape" r:id="rId1"/>
      <headerFooter alignWithMargins="0"/>
    </customSheetView>
    <customSheetView guid="{9B4B0DAB-FAB9-4E24-9A0E-9A6ECAA72FED}" fitToPage="1">
      <selection sqref="A1:A1048576"/>
      <pageMargins left="0.75" right="0.75" top="1" bottom="1" header="0.5" footer="0.5"/>
      <pageSetup paperSize="5" scale="83" orientation="landscape" r:id="rId2"/>
      <headerFooter alignWithMargins="0"/>
    </customSheetView>
  </customSheetViews>
  <phoneticPr fontId="8" type="noConversion"/>
  <hyperlinks>
    <hyperlink ref="A1" location="'Electric CE'!A1" display="Rtn to Summary"/>
  </hyperlinks>
  <pageMargins left="0.75" right="0.75" top="0.48" bottom="1" header="0.34" footer="0.5"/>
  <pageSetup paperSize="3" scale="85" orientation="landscape" r:id="rId3"/>
  <headerFooter alignWithMargins="0"/>
</worksheet>
</file>

<file path=xl/worksheets/sheet43.xml><?xml version="1.0" encoding="utf-8"?>
<worksheet xmlns="http://schemas.openxmlformats.org/spreadsheetml/2006/main" xmlns:r="http://schemas.openxmlformats.org/officeDocument/2006/relationships">
  <sheetPr>
    <tabColor rgb="FFC00000"/>
  </sheetPr>
  <dimension ref="A1:P39"/>
  <sheetViews>
    <sheetView tabSelected="1" workbookViewId="0">
      <pane xSplit="1" ySplit="1" topLeftCell="B2" activePane="bottomRight" state="frozen"/>
      <selection activeCell="B13" sqref="B13"/>
      <selection pane="topRight" activeCell="B13" sqref="B13"/>
      <selection pane="bottomLeft" activeCell="B13" sqref="B13"/>
      <selection pane="bottomRight" activeCell="I30" sqref="I30"/>
    </sheetView>
  </sheetViews>
  <sheetFormatPr defaultRowHeight="12.75"/>
  <cols>
    <col min="1" max="1" width="9.140625" style="21"/>
    <col min="3" max="3" width="19.7109375" customWidth="1"/>
    <col min="4" max="4" width="19.85546875" customWidth="1"/>
    <col min="5" max="5" width="24" customWidth="1"/>
    <col min="6" max="6" width="20.85546875" customWidth="1"/>
    <col min="7" max="7" width="22.42578125" customWidth="1"/>
    <col min="8" max="15" width="13.28515625" customWidth="1"/>
    <col min="16" max="16" width="16.85546875" customWidth="1"/>
  </cols>
  <sheetData>
    <row r="1" spans="1:16" ht="25.5">
      <c r="A1" s="1454" t="s">
        <v>680</v>
      </c>
    </row>
    <row r="2" spans="1:16" s="17" customFormat="1" ht="15.75">
      <c r="A2" s="1419"/>
      <c r="B2" s="1277" t="s">
        <v>670</v>
      </c>
      <c r="C2" s="1"/>
      <c r="D2" s="1"/>
      <c r="E2" s="1"/>
      <c r="F2" s="1"/>
      <c r="G2" s="1"/>
      <c r="H2" s="1"/>
      <c r="I2" s="1"/>
      <c r="J2" s="1"/>
      <c r="K2" s="1"/>
    </row>
    <row r="3" spans="1:16">
      <c r="B3" s="18"/>
      <c r="C3" s="2" t="s">
        <v>14</v>
      </c>
      <c r="D3" s="1"/>
      <c r="E3" s="1"/>
      <c r="F3" s="1"/>
      <c r="G3" s="1"/>
      <c r="H3" s="1"/>
      <c r="I3" s="1"/>
      <c r="J3" s="1"/>
      <c r="K3" s="1"/>
      <c r="L3" s="17"/>
      <c r="M3" s="17"/>
      <c r="N3" s="17"/>
      <c r="O3" s="17"/>
      <c r="P3" s="17"/>
    </row>
    <row r="4" spans="1:16">
      <c r="B4" s="16"/>
      <c r="C4" s="1"/>
      <c r="D4" s="1"/>
      <c r="E4" s="1"/>
      <c r="F4" s="1"/>
      <c r="G4" s="1"/>
      <c r="H4" s="1"/>
      <c r="I4" s="1"/>
      <c r="J4" s="1"/>
      <c r="K4" s="1"/>
      <c r="L4" s="17"/>
      <c r="M4" s="17"/>
      <c r="N4" s="17"/>
      <c r="O4" s="17"/>
      <c r="P4" s="17"/>
    </row>
    <row r="5" spans="1:16" ht="25.5">
      <c r="B5" s="56" t="s">
        <v>1</v>
      </c>
      <c r="C5" s="12" t="s">
        <v>16</v>
      </c>
      <c r="D5" s="12" t="s">
        <v>157</v>
      </c>
      <c r="E5" s="12" t="s">
        <v>158</v>
      </c>
      <c r="F5" s="12" t="s">
        <v>159</v>
      </c>
      <c r="G5" s="12" t="s">
        <v>160</v>
      </c>
      <c r="H5" s="11" t="s">
        <v>161</v>
      </c>
      <c r="I5" s="57"/>
      <c r="J5" s="57"/>
      <c r="K5" s="57"/>
      <c r="L5" s="57"/>
      <c r="M5" s="57"/>
      <c r="N5" s="57"/>
      <c r="O5" s="57"/>
      <c r="P5" s="58"/>
    </row>
    <row r="6" spans="1:16" ht="15">
      <c r="B6" s="59"/>
      <c r="C6" s="60" t="s">
        <v>162</v>
      </c>
      <c r="D6" s="60" t="s">
        <v>163</v>
      </c>
      <c r="E6" s="60" t="s">
        <v>164</v>
      </c>
      <c r="F6" s="60" t="s">
        <v>165</v>
      </c>
      <c r="G6" s="60" t="s">
        <v>166</v>
      </c>
      <c r="H6" s="61" t="s">
        <v>41</v>
      </c>
      <c r="I6" s="62"/>
      <c r="J6" s="62"/>
      <c r="K6" s="62"/>
      <c r="L6" s="62"/>
      <c r="M6" s="63"/>
      <c r="N6" s="62"/>
      <c r="O6" s="62"/>
      <c r="P6" s="62"/>
    </row>
    <row r="7" spans="1:16">
      <c r="B7" s="64">
        <v>1</v>
      </c>
      <c r="C7" s="65">
        <v>0.41074318487668204</v>
      </c>
      <c r="D7" s="65">
        <v>0.26913875323620962</v>
      </c>
      <c r="E7" s="65">
        <v>0.41780212869357669</v>
      </c>
      <c r="F7" s="65">
        <v>0.27212458932811168</v>
      </c>
      <c r="G7" s="65">
        <v>0.27052047237268662</v>
      </c>
      <c r="H7" s="65">
        <v>0.27003926849774834</v>
      </c>
      <c r="I7" s="66"/>
      <c r="J7" s="66"/>
      <c r="K7" s="66"/>
      <c r="L7" s="66"/>
      <c r="M7" s="66"/>
      <c r="N7" s="66"/>
      <c r="O7" s="66"/>
      <c r="P7" s="66"/>
    </row>
    <row r="8" spans="1:16">
      <c r="B8" s="64">
        <v>2</v>
      </c>
      <c r="C8" s="65">
        <v>0.87102762244502263</v>
      </c>
      <c r="D8" s="65">
        <v>0.60326377906830031</v>
      </c>
      <c r="E8" s="65">
        <v>0.88185273763350946</v>
      </c>
      <c r="F8" s="65">
        <v>0.60956698649151675</v>
      </c>
      <c r="G8" s="65">
        <v>0.60619492068899405</v>
      </c>
      <c r="H8" s="65">
        <v>0.6051646586874464</v>
      </c>
      <c r="I8" s="66"/>
      <c r="J8" s="66"/>
      <c r="K8" s="66"/>
      <c r="L8" s="66"/>
      <c r="M8" s="66"/>
      <c r="N8" s="66"/>
      <c r="O8" s="66"/>
      <c r="P8" s="66"/>
    </row>
    <row r="9" spans="1:16">
      <c r="B9" s="64">
        <v>3</v>
      </c>
      <c r="C9" s="65">
        <v>1.3294824213099907</v>
      </c>
      <c r="D9" s="65">
        <v>0.94502284372357293</v>
      </c>
      <c r="E9" s="65">
        <v>1.3428926467549798</v>
      </c>
      <c r="F9" s="65">
        <v>0.95482363907071954</v>
      </c>
      <c r="G9" s="65">
        <v>0.94961953440521274</v>
      </c>
      <c r="H9" s="65">
        <v>0.9478045597793423</v>
      </c>
      <c r="I9" s="66"/>
      <c r="J9" s="66"/>
      <c r="K9" s="66"/>
      <c r="L9" s="66"/>
      <c r="M9" s="66"/>
      <c r="N9" s="66"/>
      <c r="O9" s="66"/>
      <c r="P9" s="66"/>
    </row>
    <row r="10" spans="1:16">
      <c r="B10" s="64">
        <v>4</v>
      </c>
      <c r="C10" s="65">
        <v>1.7694882278878634</v>
      </c>
      <c r="D10" s="65">
        <v>1.2732139626643453</v>
      </c>
      <c r="E10" s="65">
        <v>1.7855685628991211</v>
      </c>
      <c r="F10" s="65">
        <v>1.2864278179737245</v>
      </c>
      <c r="G10" s="65">
        <v>1.2794462292038649</v>
      </c>
      <c r="H10" s="65">
        <v>1.2766764017913537</v>
      </c>
      <c r="I10" s="66"/>
      <c r="J10" s="66"/>
      <c r="K10" s="66"/>
      <c r="L10" s="66"/>
      <c r="M10" s="66"/>
      <c r="N10" s="66"/>
      <c r="O10" s="66"/>
      <c r="P10" s="66"/>
    </row>
    <row r="11" spans="1:16">
      <c r="B11" s="64">
        <v>5</v>
      </c>
      <c r="C11" s="65">
        <v>2.3406483047182909</v>
      </c>
      <c r="D11" s="65">
        <v>1.6202732797458723</v>
      </c>
      <c r="E11" s="65">
        <v>2.3544172920904916</v>
      </c>
      <c r="F11" s="65">
        <v>1.6406769642212313</v>
      </c>
      <c r="G11" s="65">
        <v>1.6299040912495113</v>
      </c>
      <c r="H11" s="65">
        <v>1.6262391943609189</v>
      </c>
      <c r="I11" s="66"/>
      <c r="J11" s="66"/>
      <c r="K11" s="66"/>
      <c r="L11" s="66"/>
      <c r="M11" s="66"/>
      <c r="N11" s="66"/>
      <c r="O11" s="66"/>
      <c r="P11" s="66"/>
    </row>
    <row r="12" spans="1:16">
      <c r="B12" s="64">
        <v>6</v>
      </c>
      <c r="C12" s="65">
        <v>2.9033544788196846</v>
      </c>
      <c r="D12" s="65">
        <v>1.9783561538153649</v>
      </c>
      <c r="E12" s="65">
        <v>2.9139024647670122</v>
      </c>
      <c r="F12" s="65">
        <v>2.0055878022893499</v>
      </c>
      <c r="G12" s="65">
        <v>1.9912190602819073</v>
      </c>
      <c r="H12" s="65">
        <v>1.9867385093990642</v>
      </c>
      <c r="I12" s="66"/>
      <c r="J12" s="66"/>
      <c r="K12" s="66"/>
      <c r="L12" s="66"/>
      <c r="M12" s="66"/>
      <c r="N12" s="66"/>
      <c r="O12" s="66"/>
      <c r="P12" s="66"/>
    </row>
    <row r="13" spans="1:16">
      <c r="B13" s="64">
        <v>7</v>
      </c>
      <c r="C13" s="65">
        <v>3.4623500633560882</v>
      </c>
      <c r="D13" s="65">
        <v>2.3453058742964998</v>
      </c>
      <c r="E13" s="65">
        <v>3.4687020082501214</v>
      </c>
      <c r="F13" s="65">
        <v>2.3791935374224957</v>
      </c>
      <c r="G13" s="65">
        <v>2.3613226031459589</v>
      </c>
      <c r="H13" s="65">
        <v>2.3560990074096262</v>
      </c>
      <c r="I13" s="66"/>
      <c r="J13" s="66"/>
      <c r="K13" s="66"/>
      <c r="L13" s="66"/>
      <c r="M13" s="66"/>
      <c r="N13" s="66"/>
      <c r="O13" s="66"/>
      <c r="P13" s="66"/>
    </row>
    <row r="14" spans="1:16">
      <c r="B14" s="64">
        <v>8</v>
      </c>
      <c r="C14" s="65">
        <v>4.0093679284081007</v>
      </c>
      <c r="D14" s="65">
        <v>2.7169118045989769</v>
      </c>
      <c r="E14" s="65">
        <v>4.0108948799907518</v>
      </c>
      <c r="F14" s="65">
        <v>2.7571131491323695</v>
      </c>
      <c r="G14" s="65">
        <v>2.7359239447555614</v>
      </c>
      <c r="H14" s="65">
        <v>2.7300237140161245</v>
      </c>
      <c r="I14" s="66"/>
      <c r="J14" s="66"/>
      <c r="K14" s="66"/>
      <c r="L14" s="66"/>
      <c r="M14" s="66"/>
      <c r="N14" s="66"/>
      <c r="O14" s="66"/>
      <c r="P14" s="66"/>
    </row>
    <row r="15" spans="1:16">
      <c r="B15" s="64">
        <v>9</v>
      </c>
      <c r="C15" s="65">
        <v>4.5393091613896326</v>
      </c>
      <c r="D15" s="65">
        <v>3.0792277985661531</v>
      </c>
      <c r="E15" s="65">
        <v>4.5381379091347718</v>
      </c>
      <c r="F15" s="65">
        <v>3.1250428354637116</v>
      </c>
      <c r="G15" s="65">
        <v>3.100888237499599</v>
      </c>
      <c r="H15" s="65">
        <v>3.0944113008971561</v>
      </c>
      <c r="I15" s="66"/>
      <c r="J15" s="66"/>
      <c r="K15" s="66"/>
      <c r="L15" s="66"/>
      <c r="M15" s="66"/>
      <c r="N15" s="66"/>
      <c r="O15" s="66"/>
      <c r="P15" s="66"/>
    </row>
    <row r="16" spans="1:16">
      <c r="B16" s="64">
        <v>10</v>
      </c>
      <c r="C16" s="65">
        <v>5.0450464277600915</v>
      </c>
      <c r="D16" s="65">
        <v>3.4280632963638427</v>
      </c>
      <c r="E16" s="65">
        <v>5.0413860880556722</v>
      </c>
      <c r="F16" s="65">
        <v>3.4792990812058315</v>
      </c>
      <c r="G16" s="65">
        <v>3.4522787686572762</v>
      </c>
      <c r="H16" s="65">
        <v>3.4451423244801318</v>
      </c>
      <c r="I16" s="66"/>
      <c r="J16" s="66"/>
      <c r="K16" s="66"/>
      <c r="L16" s="66"/>
      <c r="M16" s="66"/>
      <c r="N16" s="66"/>
      <c r="O16" s="66"/>
      <c r="P16" s="66"/>
    </row>
    <row r="17" spans="2:16">
      <c r="B17" s="64">
        <v>11</v>
      </c>
      <c r="C17" s="65">
        <v>5.5218417415800092</v>
      </c>
      <c r="D17" s="65">
        <v>3.7562276802263161</v>
      </c>
      <c r="E17" s="65">
        <v>5.516365429162791</v>
      </c>
      <c r="F17" s="65">
        <v>3.8124911934660881</v>
      </c>
      <c r="G17" s="65">
        <v>3.7828174804037937</v>
      </c>
      <c r="H17" s="65">
        <v>3.774966922755489</v>
      </c>
      <c r="I17" s="66"/>
      <c r="J17" s="66"/>
      <c r="K17" s="66"/>
      <c r="L17" s="66"/>
      <c r="M17" s="66"/>
      <c r="N17" s="66"/>
      <c r="O17" s="66"/>
      <c r="P17" s="66"/>
    </row>
    <row r="18" spans="2:16">
      <c r="B18" s="64">
        <v>12</v>
      </c>
      <c r="C18" s="65">
        <v>5.9801959892617278</v>
      </c>
      <c r="D18" s="65">
        <v>4.0748342684682148</v>
      </c>
      <c r="E18" s="65">
        <v>5.9726246046902025</v>
      </c>
      <c r="F18" s="65">
        <v>4.1358634470288473</v>
      </c>
      <c r="G18" s="65">
        <v>4.1036661753822097</v>
      </c>
      <c r="H18" s="65">
        <v>4.0952489909359713</v>
      </c>
      <c r="I18" s="66"/>
      <c r="J18" s="66"/>
      <c r="K18" s="66"/>
      <c r="L18" s="66"/>
      <c r="M18" s="66"/>
      <c r="N18" s="66"/>
      <c r="O18" s="66"/>
      <c r="P18" s="66"/>
    </row>
    <row r="19" spans="2:16">
      <c r="B19" s="64">
        <v>13</v>
      </c>
      <c r="C19" s="65">
        <v>6.4121106415344773</v>
      </c>
      <c r="D19" s="65">
        <v>4.3735190265478288</v>
      </c>
      <c r="E19" s="65">
        <v>6.4032017768119136</v>
      </c>
      <c r="F19" s="65">
        <v>4.4390753387637671</v>
      </c>
      <c r="G19" s="65">
        <v>4.4044905687422942</v>
      </c>
      <c r="H19" s="65">
        <v>4.3939620971839668</v>
      </c>
      <c r="I19" s="66"/>
      <c r="J19" s="66"/>
      <c r="K19" s="66"/>
      <c r="L19" s="66"/>
      <c r="M19" s="66"/>
      <c r="N19" s="66"/>
      <c r="O19" s="66"/>
      <c r="P19" s="66"/>
    </row>
    <row r="20" spans="2:16">
      <c r="B20" s="64">
        <v>14</v>
      </c>
      <c r="C20" s="65">
        <v>6.8231482882400503</v>
      </c>
      <c r="D20" s="65">
        <v>4.6612011248741876</v>
      </c>
      <c r="E20" s="65">
        <v>6.8129885503096501</v>
      </c>
      <c r="F20" s="65">
        <v>4.7309008163061579</v>
      </c>
      <c r="G20" s="65">
        <v>4.6941255752027642</v>
      </c>
      <c r="H20" s="65">
        <v>4.6830125774616791</v>
      </c>
      <c r="I20" s="66"/>
      <c r="J20" s="66"/>
      <c r="K20" s="66"/>
      <c r="L20" s="66"/>
      <c r="M20" s="66"/>
      <c r="N20" s="66"/>
      <c r="O20" s="66"/>
      <c r="P20" s="66"/>
    </row>
    <row r="21" spans="2:16">
      <c r="B21" s="64">
        <v>15</v>
      </c>
      <c r="C21" s="65">
        <v>7.214407974727739</v>
      </c>
      <c r="D21" s="65">
        <v>4.936624671033373</v>
      </c>
      <c r="E21" s="65">
        <v>7.2032307245752607</v>
      </c>
      <c r="F21" s="65">
        <v>5.0102076714825561</v>
      </c>
      <c r="G21" s="65">
        <v>4.9713877884190882</v>
      </c>
      <c r="H21" s="65">
        <v>4.9596606079275052</v>
      </c>
      <c r="I21" s="66"/>
      <c r="J21" s="66"/>
      <c r="K21" s="66"/>
      <c r="L21" s="66"/>
      <c r="M21" s="66"/>
      <c r="N21" s="66"/>
      <c r="O21" s="66"/>
      <c r="P21" s="66"/>
    </row>
    <row r="22" spans="2:16">
      <c r="B22" s="64">
        <v>16</v>
      </c>
      <c r="C22" s="65">
        <v>7.5831965583876171</v>
      </c>
      <c r="D22" s="65">
        <v>5.1964436521830626</v>
      </c>
      <c r="E22" s="65">
        <v>7.571295064905625</v>
      </c>
      <c r="F22" s="65">
        <v>5.2737447022474084</v>
      </c>
      <c r="G22" s="65">
        <v>5.2329739474867143</v>
      </c>
      <c r="H22" s="65">
        <v>5.2205783962025603</v>
      </c>
      <c r="I22" s="66"/>
      <c r="J22" s="66"/>
      <c r="K22" s="66"/>
      <c r="L22" s="66"/>
      <c r="M22" s="66"/>
      <c r="N22" s="66"/>
      <c r="O22" s="66"/>
      <c r="P22" s="66"/>
    </row>
    <row r="23" spans="2:16">
      <c r="B23" s="64">
        <v>17</v>
      </c>
      <c r="C23" s="65">
        <v>7.936584325167769</v>
      </c>
      <c r="D23" s="65">
        <v>5.4455089506911474</v>
      </c>
      <c r="E23" s="65">
        <v>7.9241831287383873</v>
      </c>
      <c r="F23" s="65">
        <v>5.5262877947816245</v>
      </c>
      <c r="G23" s="65">
        <v>5.4836886977404635</v>
      </c>
      <c r="H23" s="65">
        <v>5.4707036054807601</v>
      </c>
      <c r="I23" s="66"/>
      <c r="J23" s="66"/>
      <c r="K23" s="66"/>
      <c r="L23" s="66"/>
      <c r="M23" s="66"/>
      <c r="N23" s="66"/>
      <c r="O23" s="66"/>
      <c r="P23" s="66"/>
    </row>
    <row r="24" spans="2:16">
      <c r="B24" s="64">
        <v>18</v>
      </c>
      <c r="C24" s="65">
        <v>8.273893819205755</v>
      </c>
      <c r="D24" s="65">
        <v>5.6847674439614329</v>
      </c>
      <c r="E24" s="65">
        <v>8.2611806194871882</v>
      </c>
      <c r="F24" s="65">
        <v>5.7688711194665157</v>
      </c>
      <c r="G24" s="65">
        <v>5.7245317917130087</v>
      </c>
      <c r="H24" s="65">
        <v>5.7109238940987535</v>
      </c>
      <c r="I24" s="66"/>
      <c r="J24" s="66"/>
      <c r="K24" s="66"/>
      <c r="L24" s="66"/>
      <c r="M24" s="66"/>
      <c r="N24" s="66"/>
      <c r="O24" s="66"/>
      <c r="P24" s="66"/>
    </row>
    <row r="25" spans="2:16">
      <c r="B25" s="64">
        <v>19</v>
      </c>
      <c r="C25" s="65">
        <v>8.5950749334873215</v>
      </c>
      <c r="D25" s="65">
        <v>5.9127061031975465</v>
      </c>
      <c r="E25" s="65">
        <v>8.5825581471538221</v>
      </c>
      <c r="F25" s="65">
        <v>5.9998968760969102</v>
      </c>
      <c r="G25" s="65">
        <v>5.9539434601876717</v>
      </c>
      <c r="H25" s="65">
        <v>5.9397313434132766</v>
      </c>
      <c r="I25" s="66"/>
      <c r="J25" s="66"/>
      <c r="K25" s="66"/>
      <c r="L25" s="66"/>
      <c r="M25" s="66"/>
      <c r="N25" s="66"/>
      <c r="O25" s="66"/>
      <c r="P25" s="66"/>
    </row>
    <row r="26" spans="2:16">
      <c r="B26" s="64">
        <v>20</v>
      </c>
      <c r="C26" s="65">
        <v>8.9040325425654796</v>
      </c>
      <c r="D26" s="65">
        <v>6.1335718568642026</v>
      </c>
      <c r="E26" s="65">
        <v>8.891918175446575</v>
      </c>
      <c r="F26" s="65">
        <v>6.2236963302564572</v>
      </c>
      <c r="G26" s="65">
        <v>6.1762117317652683</v>
      </c>
      <c r="H26" s="65">
        <v>6.1613947311954433</v>
      </c>
      <c r="I26" s="66"/>
      <c r="J26" s="66"/>
      <c r="K26" s="66"/>
      <c r="L26" s="66"/>
      <c r="M26" s="66"/>
      <c r="N26" s="66"/>
      <c r="O26" s="66"/>
      <c r="P26" s="66"/>
    </row>
    <row r="27" spans="2:16">
      <c r="B27" s="64">
        <v>21</v>
      </c>
      <c r="C27" s="65">
        <v>9.1964870524403679</v>
      </c>
      <c r="D27" s="65">
        <v>6.3433121716573506</v>
      </c>
      <c r="E27" s="65">
        <v>9.1847969727089733</v>
      </c>
      <c r="F27" s="65">
        <v>6.4361912155029088</v>
      </c>
      <c r="G27" s="65">
        <v>6.3872693002142409</v>
      </c>
      <c r="H27" s="65">
        <v>6.371877155033733</v>
      </c>
      <c r="I27" s="66"/>
      <c r="J27" s="66"/>
      <c r="K27" s="66"/>
      <c r="L27" s="66"/>
      <c r="M27" s="66"/>
      <c r="N27" s="66"/>
      <c r="O27" s="66"/>
      <c r="P27" s="66"/>
    </row>
    <row r="28" spans="2:16">
      <c r="B28" s="64">
        <v>22</v>
      </c>
      <c r="C28" s="65">
        <v>9.4757505871769876</v>
      </c>
      <c r="D28" s="65">
        <v>6.5429572800545284</v>
      </c>
      <c r="E28" s="65">
        <v>9.4644252953955625</v>
      </c>
      <c r="F28" s="65">
        <v>6.6384878350463792</v>
      </c>
      <c r="G28" s="65">
        <v>6.5881820285465862</v>
      </c>
      <c r="H28" s="65">
        <v>6.572243015809538</v>
      </c>
      <c r="I28" s="66"/>
      <c r="J28" s="66"/>
      <c r="K28" s="66"/>
      <c r="L28" s="66"/>
      <c r="M28" s="66"/>
      <c r="N28" s="66"/>
      <c r="O28" s="66"/>
      <c r="P28" s="66"/>
    </row>
    <row r="29" spans="2:16">
      <c r="B29" s="64">
        <v>23</v>
      </c>
      <c r="C29" s="65">
        <v>9.7400982996828382</v>
      </c>
      <c r="D29" s="65">
        <v>6.7325466826044105</v>
      </c>
      <c r="E29" s="65">
        <v>9.7291574966866978</v>
      </c>
      <c r="F29" s="65">
        <v>6.830566858161534</v>
      </c>
      <c r="G29" s="65">
        <v>6.7789619920970736</v>
      </c>
      <c r="H29" s="65">
        <v>6.7625029986128506</v>
      </c>
      <c r="I29" s="66"/>
      <c r="J29" s="66"/>
      <c r="K29" s="66"/>
      <c r="L29" s="66"/>
      <c r="M29" s="66"/>
      <c r="N29" s="66"/>
      <c r="O29" s="66"/>
      <c r="P29" s="66"/>
    </row>
    <row r="30" spans="2:16">
      <c r="B30" s="64">
        <v>24</v>
      </c>
      <c r="C30" s="65">
        <v>9.9903493279300335</v>
      </c>
      <c r="D30" s="65">
        <v>6.9125921441968217</v>
      </c>
      <c r="E30" s="65">
        <v>9.9798090227852647</v>
      </c>
      <c r="F30" s="65">
        <v>7.0129502904066801</v>
      </c>
      <c r="G30" s="65">
        <v>6.9601258106264412</v>
      </c>
      <c r="H30" s="65">
        <v>6.9431724013111857</v>
      </c>
      <c r="I30" s="66"/>
      <c r="J30" s="66"/>
      <c r="K30" s="66"/>
      <c r="L30" s="66"/>
      <c r="M30" s="66"/>
      <c r="N30" s="66"/>
      <c r="O30" s="66"/>
      <c r="P30" s="66"/>
    </row>
    <row r="31" spans="2:16">
      <c r="B31" s="64">
        <v>25</v>
      </c>
      <c r="C31" s="65">
        <v>10.227276328726633</v>
      </c>
      <c r="D31" s="65">
        <v>7.0835790115571218</v>
      </c>
      <c r="E31" s="65">
        <v>10.217149217275036</v>
      </c>
      <c r="F31" s="65">
        <v>7.186133050625827</v>
      </c>
      <c r="G31" s="65">
        <v>7.1321633698901721</v>
      </c>
      <c r="H31" s="65">
        <v>7.1147398527578405</v>
      </c>
      <c r="I31" s="66"/>
      <c r="J31" s="66"/>
      <c r="K31" s="66"/>
      <c r="L31" s="66"/>
      <c r="M31" s="66"/>
      <c r="N31" s="66"/>
      <c r="O31" s="66"/>
      <c r="P31" s="66"/>
    </row>
    <row r="32" spans="2:16">
      <c r="B32" s="64">
        <v>26</v>
      </c>
      <c r="C32" s="65">
        <v>10.451608212166695</v>
      </c>
      <c r="D32" s="65">
        <v>7.2459676030633675</v>
      </c>
      <c r="E32" s="65">
        <v>10.441904022702543</v>
      </c>
      <c r="F32" s="65">
        <v>7.3505844055787524</v>
      </c>
      <c r="G32" s="65">
        <v>7.2955392325663295</v>
      </c>
      <c r="H32" s="65">
        <v>7.2776687205244404</v>
      </c>
      <c r="I32" s="66"/>
      <c r="J32" s="66"/>
      <c r="K32" s="66"/>
      <c r="L32" s="66"/>
      <c r="M32" s="66"/>
      <c r="N32" s="66"/>
      <c r="O32" s="66"/>
      <c r="P32" s="66"/>
    </row>
    <row r="33" spans="2:16">
      <c r="B33" s="64">
        <v>27</v>
      </c>
      <c r="C33" s="65">
        <v>10.665767881854553</v>
      </c>
      <c r="D33" s="65">
        <v>7.4005291641034647</v>
      </c>
      <c r="E33" s="65">
        <v>10.656437952153949</v>
      </c>
      <c r="F33" s="65">
        <v>7.5071306610602209</v>
      </c>
      <c r="G33" s="65">
        <v>7.4510504376588758</v>
      </c>
      <c r="H33" s="65">
        <v>7.4327549072660615</v>
      </c>
      <c r="I33" s="66"/>
      <c r="J33" s="66"/>
      <c r="K33" s="66"/>
      <c r="L33" s="66"/>
      <c r="M33" s="66"/>
      <c r="N33" s="66"/>
      <c r="O33" s="66"/>
      <c r="P33" s="66"/>
    </row>
    <row r="34" spans="2:16">
      <c r="B34" s="64">
        <v>28</v>
      </c>
      <c r="C34" s="65">
        <v>10.868543577351977</v>
      </c>
      <c r="D34" s="65">
        <v>7.547318976553095</v>
      </c>
      <c r="E34" s="65">
        <v>10.859596652226223</v>
      </c>
      <c r="F34" s="65">
        <v>7.6557848496171657</v>
      </c>
      <c r="G34" s="65">
        <v>7.5987325760414022</v>
      </c>
      <c r="H34" s="65">
        <v>7.5800329233761419</v>
      </c>
      <c r="I34" s="66"/>
      <c r="J34" s="66"/>
      <c r="K34" s="66"/>
      <c r="L34" s="66"/>
      <c r="M34" s="66"/>
      <c r="N34" s="66"/>
      <c r="O34" s="66"/>
      <c r="P34" s="66"/>
    </row>
    <row r="35" spans="2:16">
      <c r="B35" s="64">
        <v>29</v>
      </c>
      <c r="C35" s="65">
        <v>11.060556842362123</v>
      </c>
      <c r="D35" s="65">
        <v>7.6867316360689486</v>
      </c>
      <c r="E35" s="65">
        <v>11.051999272548919</v>
      </c>
      <c r="F35" s="65">
        <v>7.7969491277948864</v>
      </c>
      <c r="G35" s="65">
        <v>7.7389838304793583</v>
      </c>
      <c r="H35" s="65">
        <v>7.7198999242619113</v>
      </c>
      <c r="I35" s="66"/>
      <c r="J35" s="66"/>
      <c r="K35" s="66"/>
      <c r="L35" s="66"/>
      <c r="M35" s="66"/>
      <c r="N35" s="66"/>
      <c r="O35" s="66"/>
      <c r="P35" s="66"/>
    </row>
    <row r="36" spans="2:16">
      <c r="B36" s="64">
        <v>30</v>
      </c>
      <c r="C36" s="65">
        <v>11.242394187140158</v>
      </c>
      <c r="D36" s="65">
        <v>7.8191414337507537</v>
      </c>
      <c r="E36" s="65">
        <v>11.234230189125816</v>
      </c>
      <c r="F36" s="65">
        <v>7.9310048567931215</v>
      </c>
      <c r="G36" s="65">
        <v>7.8721818471745779</v>
      </c>
      <c r="H36" s="65">
        <v>7.8527325792771734</v>
      </c>
      <c r="I36" s="66"/>
      <c r="J36" s="66"/>
      <c r="K36" s="66"/>
      <c r="L36" s="66"/>
      <c r="M36" s="66"/>
      <c r="N36" s="66"/>
      <c r="O36" s="66"/>
      <c r="P36" s="66"/>
    </row>
    <row r="37" spans="2:16">
      <c r="B37" s="5"/>
      <c r="C37" s="1"/>
      <c r="D37" s="1"/>
      <c r="E37" s="1"/>
      <c r="F37" s="1"/>
      <c r="G37" s="1"/>
      <c r="H37" s="1"/>
      <c r="I37" s="1"/>
      <c r="J37" s="1"/>
      <c r="K37" s="67"/>
    </row>
    <row r="38" spans="2:16">
      <c r="B38" s="3"/>
      <c r="C38" s="2"/>
      <c r="D38" s="2"/>
      <c r="E38" s="2"/>
      <c r="F38" s="2"/>
      <c r="G38" s="2"/>
      <c r="H38" s="2"/>
      <c r="I38" s="2"/>
      <c r="J38" s="2"/>
      <c r="K38" s="1"/>
    </row>
    <row r="39" spans="2:16">
      <c r="B39" s="3"/>
      <c r="C39" s="2"/>
      <c r="D39" s="2"/>
      <c r="E39" s="2"/>
      <c r="F39" s="2"/>
      <c r="G39" s="2"/>
      <c r="H39" s="2"/>
      <c r="I39" s="2"/>
      <c r="J39" s="2"/>
      <c r="K39" s="1"/>
    </row>
  </sheetData>
  <sheetProtection password="9E1F" sheet="1" objects="1" scenarios="1"/>
  <customSheetViews>
    <customSheetView guid="{F8CBED13-6556-4784-BBB1-9BE8F83E1036}" showPageBreaks="1">
      <pane xSplit="1" ySplit="1" topLeftCell="B2" activePane="bottomRight" state="frozen"/>
      <selection pane="bottomRight" activeCell="B2" sqref="B2"/>
      <pageMargins left="0.7" right="0.7" top="0.75" bottom="0.75" header="0.3" footer="0.3"/>
      <pageSetup paperSize="3" orientation="landscape" r:id="rId1"/>
    </customSheetView>
    <customSheetView guid="{9B4B0DAB-FAB9-4E24-9A0E-9A6ECAA72FED}">
      <selection sqref="A1:A1048576"/>
      <pageMargins left="0.7" right="0.7" top="0.75" bottom="0.75" header="0.3" footer="0.3"/>
      <pageSetup paperSize="3" orientation="landscape" r:id="rId2"/>
    </customSheetView>
  </customSheetViews>
  <hyperlinks>
    <hyperlink ref="A1" location="'Gas CE'!A1" display="Rtn to Summary"/>
  </hyperlinks>
  <pageMargins left="0.7" right="0.7" top="0.51" bottom="0.75" header="0.3" footer="0.3"/>
  <pageSetup paperSize="3" orientation="landscape" r:id="rId3"/>
</worksheet>
</file>

<file path=xl/worksheets/sheet5.xml><?xml version="1.0" encoding="utf-8"?>
<worksheet xmlns="http://schemas.openxmlformats.org/spreadsheetml/2006/main" xmlns:r="http://schemas.openxmlformats.org/officeDocument/2006/relationships">
  <sheetPr>
    <tabColor theme="2" tint="-0.249977111117893"/>
  </sheetPr>
  <dimension ref="A1:TI18"/>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4.25"/>
  <cols>
    <col min="1" max="1" width="9.140625" style="686"/>
    <col min="2" max="2" width="12.85546875" style="689" customWidth="1"/>
    <col min="3" max="3" width="36.42578125" style="689" customWidth="1"/>
    <col min="4" max="5" width="11.140625" style="689" customWidth="1"/>
    <col min="6" max="6" width="20.7109375" style="689" customWidth="1"/>
    <col min="7" max="7" width="11.42578125" style="689" customWidth="1"/>
    <col min="8" max="8" width="10.42578125" style="689" customWidth="1"/>
    <col min="9" max="9" width="12.85546875" style="689" customWidth="1"/>
    <col min="10" max="10" width="14" style="689" customWidth="1"/>
    <col min="11" max="11" width="15.85546875" style="689" customWidth="1"/>
    <col min="12" max="12" width="13.5703125" style="689" customWidth="1"/>
    <col min="13" max="13" width="11.140625" style="689" customWidth="1"/>
    <col min="14" max="14" width="16.5703125" style="689" customWidth="1"/>
    <col min="15" max="15" width="16.140625" style="689" customWidth="1"/>
    <col min="16" max="16" width="14" style="689" customWidth="1"/>
    <col min="17" max="17" width="17.85546875" style="689" customWidth="1"/>
    <col min="18" max="18" width="14.7109375" style="689" customWidth="1"/>
    <col min="19" max="19" width="14.28515625" style="689" customWidth="1"/>
    <col min="20" max="20" width="14.140625" style="689" customWidth="1"/>
    <col min="21" max="21" width="17.42578125" style="689" customWidth="1"/>
    <col min="22" max="23" width="14.140625" style="689" customWidth="1"/>
    <col min="24" max="24" width="18.28515625" style="689" customWidth="1"/>
    <col min="25" max="25" width="12" style="689" customWidth="1"/>
    <col min="26" max="26" width="5.140625" style="686" customWidth="1"/>
    <col min="27" max="27" width="17.7109375" style="686" customWidth="1"/>
    <col min="28" max="28" width="17.5703125" style="686" customWidth="1"/>
    <col min="29" max="29" width="10.140625" style="686" customWidth="1"/>
    <col min="30" max="30" width="18.5703125" style="686" customWidth="1"/>
    <col min="31" max="31" width="11.85546875" style="686" customWidth="1"/>
    <col min="32" max="67" width="9.140625" style="686"/>
    <col min="68" max="16384" width="9.140625" style="689"/>
  </cols>
  <sheetData>
    <row r="1" spans="1:67" ht="25.5">
      <c r="A1" s="1454" t="s">
        <v>680</v>
      </c>
      <c r="B1" t="s">
        <v>592</v>
      </c>
    </row>
    <row r="2" spans="1:67" s="98" customFormat="1" ht="15">
      <c r="A2" s="97"/>
      <c r="B2" s="832" t="s">
        <v>605</v>
      </c>
      <c r="C2" s="833">
        <v>8.1000000000000003E-2</v>
      </c>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row>
    <row r="3" spans="1:67" s="341" customFormat="1" ht="15.75" thickBot="1">
      <c r="A3" s="340"/>
      <c r="C3" s="607"/>
      <c r="D3" s="338"/>
      <c r="E3" s="338"/>
      <c r="F3" s="338"/>
      <c r="G3" s="338"/>
      <c r="H3" s="338"/>
      <c r="I3" s="338"/>
      <c r="J3" s="338"/>
      <c r="K3" s="338"/>
      <c r="L3" s="338"/>
      <c r="M3" s="338"/>
      <c r="N3" s="1474"/>
      <c r="O3" s="1475"/>
      <c r="P3" s="1475"/>
      <c r="Q3" s="1475"/>
      <c r="R3" s="1475"/>
      <c r="S3" s="1475"/>
      <c r="T3" s="339"/>
      <c r="U3" s="1474"/>
      <c r="V3" s="1474"/>
      <c r="W3" s="1474"/>
      <c r="X3" s="1474"/>
      <c r="Y3" s="357"/>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67" s="98" customFormat="1" ht="45.75" thickBot="1">
      <c r="A4" s="97"/>
      <c r="B4" s="834" t="s">
        <v>579</v>
      </c>
      <c r="C4" s="835" t="s">
        <v>558</v>
      </c>
      <c r="D4" s="835" t="s">
        <v>1</v>
      </c>
      <c r="E4" s="835" t="s">
        <v>141</v>
      </c>
      <c r="F4" s="835" t="s">
        <v>4</v>
      </c>
      <c r="G4" s="835" t="s">
        <v>43</v>
      </c>
      <c r="H4" s="835" t="s">
        <v>578</v>
      </c>
      <c r="I4" s="835" t="s">
        <v>48</v>
      </c>
      <c r="J4" s="835" t="s">
        <v>50</v>
      </c>
      <c r="K4" s="835" t="s">
        <v>97</v>
      </c>
      <c r="L4" s="835" t="s">
        <v>45</v>
      </c>
      <c r="M4" s="835" t="s">
        <v>589</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row>
    <row r="5" spans="1:67" s="97" customFormat="1" ht="15">
      <c r="B5" s="248" t="s">
        <v>57</v>
      </c>
      <c r="C5" s="249" t="s">
        <v>357</v>
      </c>
      <c r="D5" s="115">
        <v>5</v>
      </c>
      <c r="E5" s="603">
        <f>(L5/$L$17)*D5</f>
        <v>2.0186242114749176E-2</v>
      </c>
      <c r="F5" s="118" t="s">
        <v>35</v>
      </c>
      <c r="G5" s="119">
        <v>16800</v>
      </c>
      <c r="H5" s="120">
        <v>20</v>
      </c>
      <c r="I5" s="128">
        <v>1.7</v>
      </c>
      <c r="J5" s="128">
        <v>3</v>
      </c>
      <c r="K5" s="128">
        <f t="shared" ref="K5:K16" si="0">IF(J5&gt;I5,J5-I5,0)</f>
        <v>1.3</v>
      </c>
      <c r="L5" s="121">
        <f>H5*G5</f>
        <v>336000</v>
      </c>
      <c r="M5" s="128">
        <v>0.8</v>
      </c>
      <c r="N5" s="126">
        <f>M5*G5</f>
        <v>13440</v>
      </c>
      <c r="O5" s="126">
        <f t="shared" ref="O5:O16" si="1">I5*G5</f>
        <v>28560</v>
      </c>
      <c r="P5" s="126">
        <f t="shared" ref="P5:P16" si="2">K5*G5</f>
        <v>21840</v>
      </c>
      <c r="Q5" s="126">
        <f>P5+O5</f>
        <v>50400</v>
      </c>
      <c r="R5" s="126">
        <v>0</v>
      </c>
      <c r="S5" s="126">
        <f t="shared" ref="S5:S16" si="3">N5+Q5+R5</f>
        <v>63840</v>
      </c>
      <c r="T5" s="126">
        <v>0</v>
      </c>
      <c r="U5" s="126">
        <f>S5/(1+$C$2)^1</f>
        <v>59056.429232192415</v>
      </c>
      <c r="V5" s="126">
        <f>T5/(1+$C$2)^1</f>
        <v>0</v>
      </c>
      <c r="W5" s="128">
        <f>IF(L5=0,0,(HLOOKUP(F5,'2012-2013 CE W T&amp;D &amp; ConsCredit'!$C$6:$P$36,D5+1,FALSE)))</f>
        <v>0.44574940452037132</v>
      </c>
      <c r="X5" s="126">
        <f t="shared" ref="X5:X10" si="4">W5*L5</f>
        <v>149771.79991884477</v>
      </c>
      <c r="Y5" s="129">
        <f t="shared" ref="Y5:Y17" si="5">(X5+V5)/U5</f>
        <v>2.5360795067711654</v>
      </c>
      <c r="Z5" s="130"/>
      <c r="AA5" s="126">
        <f>S5-P5-R5</f>
        <v>42000</v>
      </c>
      <c r="AB5" s="126">
        <f>AA5/(1+$C$2)^1</f>
        <v>38852.91396854764</v>
      </c>
      <c r="AC5" s="128">
        <f>IF(L5=0,0,(HLOOKUP(F5,'2012-2013 CE W T&amp;D No ConsCredi'!$C$6:$P$36,D5+1,FALSE)))</f>
        <v>0.40522673138215576</v>
      </c>
      <c r="AD5" s="126">
        <f>AC5*L5</f>
        <v>136156.18174440434</v>
      </c>
      <c r="AE5" s="1204">
        <f>AD5/AB5</f>
        <v>3.5044007729928834</v>
      </c>
    </row>
    <row r="6" spans="1:67" s="97" customFormat="1" ht="15">
      <c r="B6" s="90" t="s">
        <v>57</v>
      </c>
      <c r="C6" s="192"/>
      <c r="D6" s="105"/>
      <c r="E6" s="604">
        <f t="shared" ref="E6:E15" si="6">(L6/$L$17)*D6</f>
        <v>0</v>
      </c>
      <c r="F6" s="106"/>
      <c r="G6" s="107"/>
      <c r="H6" s="145"/>
      <c r="I6" s="148"/>
      <c r="J6" s="148"/>
      <c r="K6" s="148">
        <f t="shared" si="0"/>
        <v>0</v>
      </c>
      <c r="L6" s="146">
        <f t="shared" ref="L6:L13" si="7">H6*G6</f>
        <v>0</v>
      </c>
      <c r="M6" s="148"/>
      <c r="N6" s="147">
        <f t="shared" ref="N6:N16" si="8">M6*G6</f>
        <v>0</v>
      </c>
      <c r="O6" s="147">
        <f t="shared" si="1"/>
        <v>0</v>
      </c>
      <c r="P6" s="147">
        <f t="shared" si="2"/>
        <v>0</v>
      </c>
      <c r="Q6" s="147">
        <f t="shared" ref="Q6:Q16" si="9">P6+O6</f>
        <v>0</v>
      </c>
      <c r="R6" s="147">
        <v>0</v>
      </c>
      <c r="S6" s="147">
        <f t="shared" si="3"/>
        <v>0</v>
      </c>
      <c r="T6" s="147">
        <v>0</v>
      </c>
      <c r="U6" s="147">
        <f t="shared" ref="U6:U16" si="10">S6/(1+$C$2)^1</f>
        <v>0</v>
      </c>
      <c r="V6" s="147">
        <f t="shared" ref="V6:V16" si="11">T6/(1+$C$2)^1</f>
        <v>0</v>
      </c>
      <c r="W6" s="148">
        <f>IF(L6=0,0,(HLOOKUP(F6,'2012-2013 CE W T&amp;D &amp; ConsCredit'!$C$6:$P$36,D6+1,FALSE)))</f>
        <v>0</v>
      </c>
      <c r="X6" s="147">
        <f t="shared" si="4"/>
        <v>0</v>
      </c>
      <c r="Y6" s="91" t="e">
        <f t="shared" si="5"/>
        <v>#DIV/0!</v>
      </c>
      <c r="Z6" s="250"/>
      <c r="AA6" s="147">
        <f t="shared" ref="AA6:AA16" si="12">S6-P6-R6</f>
        <v>0</v>
      </c>
      <c r="AB6" s="147">
        <f t="shared" ref="AB6:AB16" si="13">AA6/(1+$C$2)^1</f>
        <v>0</v>
      </c>
      <c r="AC6" s="148">
        <f>IF(L6=0,0,(HLOOKUP(F6,'2012-2013 CE W T&amp;D No ConsCredi'!$C$6:$P$36,D6+1,FALSE)))</f>
        <v>0</v>
      </c>
      <c r="AD6" s="147">
        <f t="shared" ref="AD6:AD15" si="14">AC6*L6</f>
        <v>0</v>
      </c>
      <c r="AE6" s="1205" t="e">
        <f>AD6/AB6</f>
        <v>#DIV/0!</v>
      </c>
    </row>
    <row r="7" spans="1:67" s="97" customFormat="1" ht="15">
      <c r="B7" s="90" t="s">
        <v>57</v>
      </c>
      <c r="C7" s="192" t="s">
        <v>358</v>
      </c>
      <c r="D7" s="105">
        <v>5</v>
      </c>
      <c r="E7" s="604">
        <f t="shared" si="6"/>
        <v>2.263742865725443</v>
      </c>
      <c r="F7" s="106" t="s">
        <v>35</v>
      </c>
      <c r="G7" s="107">
        <v>2355000</v>
      </c>
      <c r="H7" s="145">
        <v>16</v>
      </c>
      <c r="I7" s="148">
        <v>1.17</v>
      </c>
      <c r="J7" s="148">
        <v>3</v>
      </c>
      <c r="K7" s="148">
        <f t="shared" si="0"/>
        <v>1.83</v>
      </c>
      <c r="L7" s="146">
        <f t="shared" si="7"/>
        <v>37680000</v>
      </c>
      <c r="M7" s="148">
        <v>0.64053400000000005</v>
      </c>
      <c r="N7" s="147">
        <f t="shared" si="8"/>
        <v>1508457.57</v>
      </c>
      <c r="O7" s="147">
        <f t="shared" si="1"/>
        <v>2755350</v>
      </c>
      <c r="P7" s="147">
        <f t="shared" si="2"/>
        <v>4309650</v>
      </c>
      <c r="Q7" s="147">
        <f t="shared" si="9"/>
        <v>7065000</v>
      </c>
      <c r="R7" s="147">
        <v>0</v>
      </c>
      <c r="S7" s="147">
        <f t="shared" si="3"/>
        <v>8573457.5700000003</v>
      </c>
      <c r="T7" s="147">
        <v>0</v>
      </c>
      <c r="U7" s="147">
        <f t="shared" si="10"/>
        <v>7931043.0804810366</v>
      </c>
      <c r="V7" s="147">
        <f t="shared" si="11"/>
        <v>0</v>
      </c>
      <c r="W7" s="148">
        <f>IF(L7=0,0,(HLOOKUP(F7,'2012-2013 CE W T&amp;D &amp; ConsCredit'!$C$6:$P$36,D7+1,FALSE)))</f>
        <v>0.44574940452037132</v>
      </c>
      <c r="X7" s="147">
        <f t="shared" si="4"/>
        <v>16795837.56232759</v>
      </c>
      <c r="Y7" s="91">
        <f t="shared" si="5"/>
        <v>2.1177337447155669</v>
      </c>
      <c r="Z7" s="250"/>
      <c r="AA7" s="147">
        <f t="shared" si="12"/>
        <v>4263807.57</v>
      </c>
      <c r="AB7" s="147">
        <f t="shared" si="13"/>
        <v>3944317.826086957</v>
      </c>
      <c r="AC7" s="148">
        <f>IF(L7=0,0,(HLOOKUP(F7,'2012-2013 CE W T&amp;D No ConsCredi'!$C$6:$P$36,D7+1,FALSE)))</f>
        <v>0.40522673138215576</v>
      </c>
      <c r="AD7" s="147">
        <f t="shared" si="14"/>
        <v>15268943.238479629</v>
      </c>
      <c r="AE7" s="1205">
        <f t="shared" ref="AE7:AE17" si="15">AD7/AB7</f>
        <v>3.8711239590009163</v>
      </c>
    </row>
    <row r="8" spans="1:67" s="97" customFormat="1" ht="15">
      <c r="B8" s="90" t="s">
        <v>57</v>
      </c>
      <c r="C8" s="192" t="s">
        <v>359</v>
      </c>
      <c r="D8" s="105">
        <v>7</v>
      </c>
      <c r="E8" s="604">
        <f t="shared" si="6"/>
        <v>2.4450585761489938</v>
      </c>
      <c r="F8" s="106" t="s">
        <v>35</v>
      </c>
      <c r="G8" s="107">
        <v>1530000</v>
      </c>
      <c r="H8" s="145">
        <v>19</v>
      </c>
      <c r="I8" s="148">
        <v>2.4500000000000002</v>
      </c>
      <c r="J8" s="148">
        <v>2</v>
      </c>
      <c r="K8" s="148">
        <f t="shared" si="0"/>
        <v>0</v>
      </c>
      <c r="L8" s="146">
        <f t="shared" si="7"/>
        <v>29070000</v>
      </c>
      <c r="M8" s="148">
        <v>0.76100000000000001</v>
      </c>
      <c r="N8" s="147">
        <f t="shared" si="8"/>
        <v>1164330</v>
      </c>
      <c r="O8" s="147">
        <f t="shared" si="1"/>
        <v>3748500.0000000005</v>
      </c>
      <c r="P8" s="147">
        <f t="shared" si="2"/>
        <v>0</v>
      </c>
      <c r="Q8" s="147">
        <f t="shared" si="9"/>
        <v>3748500.0000000005</v>
      </c>
      <c r="R8" s="147">
        <v>0</v>
      </c>
      <c r="S8" s="147">
        <f t="shared" si="3"/>
        <v>4912830</v>
      </c>
      <c r="T8" s="147">
        <v>0</v>
      </c>
      <c r="U8" s="147">
        <f t="shared" si="10"/>
        <v>4544708.6031452361</v>
      </c>
      <c r="V8" s="147">
        <f t="shared" si="11"/>
        <v>0</v>
      </c>
      <c r="W8" s="148">
        <f>IF(L8=0,0,(HLOOKUP(F8,'2012-2013 CE W T&amp;D &amp; ConsCredit'!$C$6:$P$36,D8+1,FALSE)))</f>
        <v>0.59599865496450111</v>
      </c>
      <c r="X8" s="147">
        <f t="shared" si="4"/>
        <v>17325680.899818048</v>
      </c>
      <c r="Y8" s="91">
        <f t="shared" si="5"/>
        <v>3.8122754202167202</v>
      </c>
      <c r="Z8" s="250"/>
      <c r="AA8" s="147">
        <f t="shared" si="12"/>
        <v>4912830</v>
      </c>
      <c r="AB8" s="147">
        <f t="shared" si="13"/>
        <v>4544708.6031452361</v>
      </c>
      <c r="AC8" s="148">
        <f>IF(L8=0,0,(HLOOKUP(F8,'2012-2013 CE W T&amp;D No ConsCredi'!$C$6:$P$36,D8+1,FALSE)))</f>
        <v>0.54181695905863736</v>
      </c>
      <c r="AD8" s="147">
        <f t="shared" si="14"/>
        <v>15750618.999834588</v>
      </c>
      <c r="AE8" s="1205">
        <f t="shared" si="15"/>
        <v>3.4657049274697451</v>
      </c>
    </row>
    <row r="9" spans="1:67" s="97" customFormat="1" ht="15">
      <c r="B9" s="90" t="s">
        <v>57</v>
      </c>
      <c r="C9" s="192" t="s">
        <v>360</v>
      </c>
      <c r="D9" s="105">
        <v>15</v>
      </c>
      <c r="E9" s="604">
        <f t="shared" si="6"/>
        <v>0.27125262841694203</v>
      </c>
      <c r="F9" s="106" t="s">
        <v>35</v>
      </c>
      <c r="G9" s="107">
        <v>35000</v>
      </c>
      <c r="H9" s="145">
        <v>43</v>
      </c>
      <c r="I9" s="148">
        <v>10</v>
      </c>
      <c r="J9" s="148">
        <v>20</v>
      </c>
      <c r="K9" s="148">
        <f t="shared" si="0"/>
        <v>10</v>
      </c>
      <c r="L9" s="146">
        <f t="shared" si="7"/>
        <v>1505000</v>
      </c>
      <c r="M9" s="148">
        <v>1.72</v>
      </c>
      <c r="N9" s="147">
        <f t="shared" si="8"/>
        <v>60200</v>
      </c>
      <c r="O9" s="147">
        <f t="shared" si="1"/>
        <v>350000</v>
      </c>
      <c r="P9" s="147">
        <f t="shared" si="2"/>
        <v>350000</v>
      </c>
      <c r="Q9" s="147">
        <f t="shared" si="9"/>
        <v>700000</v>
      </c>
      <c r="R9" s="147">
        <v>0</v>
      </c>
      <c r="S9" s="147">
        <f t="shared" si="3"/>
        <v>760200</v>
      </c>
      <c r="T9" s="147">
        <v>0</v>
      </c>
      <c r="U9" s="147">
        <f t="shared" si="10"/>
        <v>703237.74283071235</v>
      </c>
      <c r="V9" s="147">
        <f t="shared" si="11"/>
        <v>0</v>
      </c>
      <c r="W9" s="148">
        <f>IF(L9=0,0,(HLOOKUP(F9,'2012-2013 CE W T&amp;D &amp; ConsCredit'!$C$6:$P$36,D9+1,FALSE)))</f>
        <v>1.0498837637738472</v>
      </c>
      <c r="X9" s="147">
        <f t="shared" si="4"/>
        <v>1580075.06447964</v>
      </c>
      <c r="Y9" s="91">
        <f t="shared" si="5"/>
        <v>2.2468575962937263</v>
      </c>
      <c r="Z9" s="250"/>
      <c r="AA9" s="147">
        <f t="shared" si="12"/>
        <v>410200</v>
      </c>
      <c r="AB9" s="147">
        <f t="shared" si="13"/>
        <v>379463.45975948195</v>
      </c>
      <c r="AC9" s="148">
        <f>IF(L9=0,0,(HLOOKUP(F9,'2012-2013 CE W T&amp;D No ConsCredi'!$C$6:$P$36,D9+1,FALSE)))</f>
        <v>0.95443978524895223</v>
      </c>
      <c r="AD9" s="147">
        <f t="shared" si="14"/>
        <v>1436431.8767996731</v>
      </c>
      <c r="AE9" s="1205">
        <f t="shared" si="15"/>
        <v>3.7854287148231269</v>
      </c>
    </row>
    <row r="10" spans="1:67" s="97" customFormat="1" ht="15">
      <c r="B10" s="90" t="s">
        <v>57</v>
      </c>
      <c r="C10" s="192" t="s">
        <v>361</v>
      </c>
      <c r="D10" s="105">
        <v>15</v>
      </c>
      <c r="E10" s="604">
        <f t="shared" si="6"/>
        <v>0.10814058275758485</v>
      </c>
      <c r="F10" s="106" t="s">
        <v>35</v>
      </c>
      <c r="G10" s="107">
        <v>5000</v>
      </c>
      <c r="H10" s="145">
        <v>120</v>
      </c>
      <c r="I10" s="148">
        <v>10</v>
      </c>
      <c r="J10" s="148">
        <v>15</v>
      </c>
      <c r="K10" s="148">
        <f t="shared" si="0"/>
        <v>5</v>
      </c>
      <c r="L10" s="146">
        <f t="shared" si="7"/>
        <v>600000</v>
      </c>
      <c r="M10" s="148">
        <v>4.8</v>
      </c>
      <c r="N10" s="147">
        <f t="shared" si="8"/>
        <v>24000</v>
      </c>
      <c r="O10" s="147">
        <f t="shared" si="1"/>
        <v>50000</v>
      </c>
      <c r="P10" s="147">
        <f t="shared" si="2"/>
        <v>25000</v>
      </c>
      <c r="Q10" s="147">
        <f t="shared" si="9"/>
        <v>75000</v>
      </c>
      <c r="R10" s="147">
        <v>0</v>
      </c>
      <c r="S10" s="147">
        <f t="shared" si="3"/>
        <v>99000</v>
      </c>
      <c r="T10" s="147">
        <v>0</v>
      </c>
      <c r="U10" s="147">
        <f t="shared" si="10"/>
        <v>91581.868640148008</v>
      </c>
      <c r="V10" s="147">
        <f t="shared" si="11"/>
        <v>0</v>
      </c>
      <c r="W10" s="148">
        <f>IF(L10=0,0,(HLOOKUP(F10,'2012-2013 CE W T&amp;D &amp; ConsCredit'!$C$6:$P$36,D10+1,FALSE)))</f>
        <v>1.0498837637738472</v>
      </c>
      <c r="X10" s="147">
        <f t="shared" si="4"/>
        <v>629930.25826430833</v>
      </c>
      <c r="Y10" s="91">
        <f t="shared" si="5"/>
        <v>6.8783293856941148</v>
      </c>
      <c r="Z10" s="250"/>
      <c r="AA10" s="147">
        <f t="shared" si="12"/>
        <v>74000</v>
      </c>
      <c r="AB10" s="147">
        <f t="shared" si="13"/>
        <v>68455.134135060129</v>
      </c>
      <c r="AC10" s="148">
        <f>IF(L10=0,0,(HLOOKUP(F10,'2012-2013 CE W T&amp;D No ConsCredi'!$C$6:$P$36,D10+1,FALSE)))</f>
        <v>0.95443978524895223</v>
      </c>
      <c r="AD10" s="147">
        <f t="shared" si="14"/>
        <v>572663.87114937138</v>
      </c>
      <c r="AE10" s="1205">
        <f t="shared" si="15"/>
        <v>8.3655357393577088</v>
      </c>
    </row>
    <row r="11" spans="1:67" s="97" customFormat="1" ht="15">
      <c r="B11" s="90" t="s">
        <v>57</v>
      </c>
      <c r="C11" s="192" t="s">
        <v>362</v>
      </c>
      <c r="D11" s="105">
        <v>30</v>
      </c>
      <c r="E11" s="604">
        <f t="shared" si="6"/>
        <v>2.6170021027335539</v>
      </c>
      <c r="F11" s="106" t="s">
        <v>35</v>
      </c>
      <c r="G11" s="107">
        <v>220000</v>
      </c>
      <c r="H11" s="145">
        <v>33</v>
      </c>
      <c r="I11" s="148">
        <v>7</v>
      </c>
      <c r="J11" s="148">
        <v>26.94</v>
      </c>
      <c r="K11" s="148">
        <f t="shared" si="0"/>
        <v>19.940000000000001</v>
      </c>
      <c r="L11" s="146">
        <f t="shared" si="7"/>
        <v>7260000</v>
      </c>
      <c r="M11" s="148">
        <v>1.32</v>
      </c>
      <c r="N11" s="147">
        <f t="shared" si="8"/>
        <v>290400</v>
      </c>
      <c r="O11" s="147">
        <f t="shared" si="1"/>
        <v>1540000</v>
      </c>
      <c r="P11" s="147">
        <f t="shared" si="2"/>
        <v>4386800</v>
      </c>
      <c r="Q11" s="147">
        <f t="shared" si="9"/>
        <v>5926800</v>
      </c>
      <c r="R11" s="147">
        <v>0</v>
      </c>
      <c r="S11" s="147">
        <f t="shared" si="3"/>
        <v>6217200</v>
      </c>
      <c r="T11" s="147">
        <v>0</v>
      </c>
      <c r="U11" s="147">
        <f t="shared" si="10"/>
        <v>5751341.350601295</v>
      </c>
      <c r="V11" s="147">
        <f t="shared" si="11"/>
        <v>0</v>
      </c>
      <c r="W11" s="148">
        <f>IF(L11=0,0,(HLOOKUP(F11,'2012-2013 CE W T&amp;D &amp; ConsCredit'!$C$6:$P$36,D11+1,FALSE)))</f>
        <v>1.5146265783833199</v>
      </c>
      <c r="X11" s="147">
        <f t="shared" ref="X11:X16" si="16">W11*L11</f>
        <v>10996188.959062902</v>
      </c>
      <c r="Y11" s="91">
        <f t="shared" si="5"/>
        <v>1.9119346755367363</v>
      </c>
      <c r="Z11" s="250"/>
      <c r="AA11" s="147">
        <f t="shared" si="12"/>
        <v>1830400</v>
      </c>
      <c r="AB11" s="147">
        <f t="shared" si="13"/>
        <v>1693246.9935245144</v>
      </c>
      <c r="AC11" s="148">
        <f>IF(L11=0,0,(HLOOKUP(F11,'2012-2013 CE W T&amp;D No ConsCredi'!$C$6:$P$36,D11+1,FALSE)))</f>
        <v>1.3769332530757454</v>
      </c>
      <c r="AD11" s="147">
        <f t="shared" si="14"/>
        <v>9996535.4173299111</v>
      </c>
      <c r="AE11" s="1205">
        <f t="shared" si="15"/>
        <v>5.9037668193474833</v>
      </c>
    </row>
    <row r="12" spans="1:67" s="97" customFormat="1" ht="15">
      <c r="B12" s="90" t="s">
        <v>57</v>
      </c>
      <c r="C12" s="192" t="s">
        <v>363</v>
      </c>
      <c r="D12" s="105">
        <v>30</v>
      </c>
      <c r="E12" s="604">
        <f t="shared" si="6"/>
        <v>0.96821868428957636</v>
      </c>
      <c r="F12" s="106" t="s">
        <v>35</v>
      </c>
      <c r="G12" s="107">
        <v>79000</v>
      </c>
      <c r="H12" s="145">
        <v>34</v>
      </c>
      <c r="I12" s="148">
        <v>7.5</v>
      </c>
      <c r="J12" s="148">
        <v>39.279999999999994</v>
      </c>
      <c r="K12" s="148">
        <f t="shared" si="0"/>
        <v>31.779999999999994</v>
      </c>
      <c r="L12" s="146">
        <f>H12*G12</f>
        <v>2686000</v>
      </c>
      <c r="M12" s="148">
        <v>1.32</v>
      </c>
      <c r="N12" s="147">
        <f t="shared" si="8"/>
        <v>104280</v>
      </c>
      <c r="O12" s="147">
        <f t="shared" si="1"/>
        <v>592500</v>
      </c>
      <c r="P12" s="147">
        <f t="shared" si="2"/>
        <v>2510619.9999999995</v>
      </c>
      <c r="Q12" s="147">
        <f t="shared" si="9"/>
        <v>3103119.9999999995</v>
      </c>
      <c r="R12" s="147">
        <v>0</v>
      </c>
      <c r="S12" s="147">
        <f t="shared" si="3"/>
        <v>3207399.9999999995</v>
      </c>
      <c r="T12" s="147">
        <v>0</v>
      </c>
      <c r="U12" s="147">
        <f t="shared" si="10"/>
        <v>2967067.5300647547</v>
      </c>
      <c r="V12" s="147">
        <f t="shared" si="11"/>
        <v>0</v>
      </c>
      <c r="W12" s="148">
        <f>IF(L12=0,0,(HLOOKUP(F12,'2012-2013 CE W T&amp;D &amp; ConsCredit'!$C$6:$P$36,D12+1,FALSE)))</f>
        <v>1.5146265783833199</v>
      </c>
      <c r="X12" s="147">
        <f t="shared" si="16"/>
        <v>4068286.9895375972</v>
      </c>
      <c r="Y12" s="91">
        <f t="shared" si="5"/>
        <v>1.3711474202438558</v>
      </c>
      <c r="Z12" s="250"/>
      <c r="AA12" s="147">
        <f t="shared" si="12"/>
        <v>696780</v>
      </c>
      <c r="AB12" s="147">
        <f t="shared" si="13"/>
        <v>644569.84273820533</v>
      </c>
      <c r="AC12" s="148">
        <f>IF(L12=0,0,(HLOOKUP(F12,'2012-2013 CE W T&amp;D No ConsCredi'!$C$6:$P$36,D12+1,FALSE)))</f>
        <v>1.3769332530757454</v>
      </c>
      <c r="AD12" s="147">
        <f t="shared" si="14"/>
        <v>3698442.7177614523</v>
      </c>
      <c r="AE12" s="1205">
        <f t="shared" si="15"/>
        <v>5.7378463473408106</v>
      </c>
    </row>
    <row r="13" spans="1:67" s="97" customFormat="1" ht="15">
      <c r="B13" s="90" t="s">
        <v>57</v>
      </c>
      <c r="C13" s="192" t="s">
        <v>364</v>
      </c>
      <c r="D13" s="105">
        <v>30</v>
      </c>
      <c r="E13" s="604">
        <f t="shared" si="6"/>
        <v>7.930309402222889E-2</v>
      </c>
      <c r="F13" s="106" t="s">
        <v>35</v>
      </c>
      <c r="G13" s="107">
        <v>10000</v>
      </c>
      <c r="H13" s="145">
        <v>22</v>
      </c>
      <c r="I13" s="148">
        <v>10</v>
      </c>
      <c r="J13" s="148">
        <v>15.82</v>
      </c>
      <c r="K13" s="148">
        <f t="shared" si="0"/>
        <v>5.82</v>
      </c>
      <c r="L13" s="146">
        <f t="shared" si="7"/>
        <v>220000</v>
      </c>
      <c r="M13" s="148">
        <v>0.88</v>
      </c>
      <c r="N13" s="147">
        <f t="shared" si="8"/>
        <v>8800</v>
      </c>
      <c r="O13" s="147">
        <f t="shared" si="1"/>
        <v>100000</v>
      </c>
      <c r="P13" s="147">
        <f t="shared" si="2"/>
        <v>58200</v>
      </c>
      <c r="Q13" s="147">
        <f t="shared" si="9"/>
        <v>158200</v>
      </c>
      <c r="R13" s="147">
        <v>0</v>
      </c>
      <c r="S13" s="147">
        <f t="shared" si="3"/>
        <v>167000</v>
      </c>
      <c r="T13" s="147">
        <v>0</v>
      </c>
      <c r="U13" s="147">
        <f t="shared" si="10"/>
        <v>154486.58649398707</v>
      </c>
      <c r="V13" s="147">
        <f t="shared" si="11"/>
        <v>0</v>
      </c>
      <c r="W13" s="148">
        <f>IF(L13=0,0,(HLOOKUP(F13,'2012-2013 CE W T&amp;D &amp; ConsCredit'!$C$6:$P$36,D13+1,FALSE)))</f>
        <v>1.5146265783833199</v>
      </c>
      <c r="X13" s="147">
        <f t="shared" si="16"/>
        <v>333217.84724433039</v>
      </c>
      <c r="Y13" s="91">
        <f t="shared" si="5"/>
        <v>2.1569370830606056</v>
      </c>
      <c r="Z13" s="250"/>
      <c r="AA13" s="147">
        <f t="shared" si="12"/>
        <v>108800</v>
      </c>
      <c r="AB13" s="147">
        <f t="shared" si="13"/>
        <v>100647.54856614246</v>
      </c>
      <c r="AC13" s="148">
        <f>IF(L13=0,0,(HLOOKUP(F13,'2012-2013 CE W T&amp;D No ConsCredi'!$C$6:$P$36,D13+1,FALSE)))</f>
        <v>1.3769332530757454</v>
      </c>
      <c r="AD13" s="147">
        <f t="shared" si="14"/>
        <v>302925.315676664</v>
      </c>
      <c r="AE13" s="1205">
        <f t="shared" si="15"/>
        <v>3.00976347653009</v>
      </c>
    </row>
    <row r="14" spans="1:67" s="97" customFormat="1" ht="15">
      <c r="B14" s="90" t="s">
        <v>57</v>
      </c>
      <c r="C14" s="192" t="s">
        <v>365</v>
      </c>
      <c r="D14" s="105">
        <v>18</v>
      </c>
      <c r="E14" s="604">
        <f t="shared" si="6"/>
        <v>0.4109342144788225</v>
      </c>
      <c r="F14" s="106" t="s">
        <v>35</v>
      </c>
      <c r="G14" s="107">
        <v>38000</v>
      </c>
      <c r="H14" s="145">
        <v>50</v>
      </c>
      <c r="I14" s="148">
        <v>12</v>
      </c>
      <c r="J14" s="148">
        <v>24.509999999999998</v>
      </c>
      <c r="K14" s="148">
        <f t="shared" si="0"/>
        <v>12.509999999999998</v>
      </c>
      <c r="L14" s="146">
        <f>H14*G14</f>
        <v>1900000</v>
      </c>
      <c r="M14" s="148">
        <v>1.99</v>
      </c>
      <c r="N14" s="147">
        <f t="shared" si="8"/>
        <v>75620</v>
      </c>
      <c r="O14" s="147">
        <f t="shared" si="1"/>
        <v>456000</v>
      </c>
      <c r="P14" s="147">
        <f t="shared" si="2"/>
        <v>475379.99999999994</v>
      </c>
      <c r="Q14" s="147">
        <f t="shared" si="9"/>
        <v>931380</v>
      </c>
      <c r="R14" s="147">
        <v>0</v>
      </c>
      <c r="S14" s="147">
        <f t="shared" si="3"/>
        <v>1007000</v>
      </c>
      <c r="T14" s="147">
        <v>0</v>
      </c>
      <c r="U14" s="147">
        <f t="shared" si="10"/>
        <v>931544.86586493987</v>
      </c>
      <c r="V14" s="147">
        <f t="shared" si="11"/>
        <v>0</v>
      </c>
      <c r="W14" s="148">
        <f>IF(L14=0,0,(HLOOKUP(F14,'2012-2013 CE W T&amp;D &amp; ConsCredit'!$C$6:$P$36,D14+1,FALSE)))</f>
        <v>1.1727709049086033</v>
      </c>
      <c r="X14" s="147">
        <f t="shared" si="16"/>
        <v>2228264.7193263462</v>
      </c>
      <c r="Y14" s="91">
        <f t="shared" si="5"/>
        <v>2.3920100909550945</v>
      </c>
      <c r="Z14" s="250"/>
      <c r="AA14" s="147">
        <f t="shared" si="12"/>
        <v>531620</v>
      </c>
      <c r="AB14" s="147">
        <f t="shared" si="13"/>
        <v>491785.38390379283</v>
      </c>
      <c r="AC14" s="148">
        <f>IF(L14=0,0,(HLOOKUP(F14,'2012-2013 CE W T&amp;D No ConsCredi'!$C$6:$P$36,D14+1,FALSE)))</f>
        <v>1.0661553680987303</v>
      </c>
      <c r="AD14" s="147">
        <f t="shared" si="14"/>
        <v>2025695.1993875876</v>
      </c>
      <c r="AE14" s="1205">
        <f t="shared" si="15"/>
        <v>4.119063448587303</v>
      </c>
    </row>
    <row r="15" spans="1:67" s="97" customFormat="1" ht="15">
      <c r="B15" s="90" t="s">
        <v>57</v>
      </c>
      <c r="C15" s="192" t="s">
        <v>366</v>
      </c>
      <c r="D15" s="105">
        <v>18</v>
      </c>
      <c r="E15" s="604">
        <f t="shared" si="6"/>
        <v>0.37113848002403127</v>
      </c>
      <c r="F15" s="106" t="s">
        <v>35</v>
      </c>
      <c r="G15" s="107">
        <v>12000</v>
      </c>
      <c r="H15" s="145">
        <v>143</v>
      </c>
      <c r="I15" s="148">
        <v>12</v>
      </c>
      <c r="J15" s="148">
        <v>24.990000000000002</v>
      </c>
      <c r="K15" s="148">
        <f t="shared" si="0"/>
        <v>12.990000000000002</v>
      </c>
      <c r="L15" s="146">
        <f>H15*G15</f>
        <v>1716000</v>
      </c>
      <c r="M15" s="148">
        <v>5.71</v>
      </c>
      <c r="N15" s="147">
        <f t="shared" si="8"/>
        <v>68520</v>
      </c>
      <c r="O15" s="147">
        <f t="shared" si="1"/>
        <v>144000</v>
      </c>
      <c r="P15" s="147">
        <f t="shared" si="2"/>
        <v>155880.00000000003</v>
      </c>
      <c r="Q15" s="147">
        <f t="shared" si="9"/>
        <v>299880</v>
      </c>
      <c r="R15" s="147">
        <v>0</v>
      </c>
      <c r="S15" s="147">
        <f t="shared" si="3"/>
        <v>368400</v>
      </c>
      <c r="T15" s="147">
        <v>0</v>
      </c>
      <c r="U15" s="147">
        <f t="shared" si="10"/>
        <v>340795.55966697505</v>
      </c>
      <c r="V15" s="147">
        <f t="shared" si="11"/>
        <v>0</v>
      </c>
      <c r="W15" s="148">
        <f>IF(L15=0,0,(HLOOKUP(F15,'2012-2013 CE W T&amp;D &amp; ConsCredit'!$C$6:$P$36,D15+1,FALSE)))</f>
        <v>1.1727709049086033</v>
      </c>
      <c r="X15" s="147">
        <f t="shared" si="16"/>
        <v>2012474.8728231632</v>
      </c>
      <c r="Y15" s="91">
        <f t="shared" si="5"/>
        <v>5.9052262147715506</v>
      </c>
      <c r="Z15" s="250"/>
      <c r="AA15" s="147">
        <f t="shared" si="12"/>
        <v>212519.99999999997</v>
      </c>
      <c r="AB15" s="147">
        <f t="shared" si="13"/>
        <v>196595.74468085106</v>
      </c>
      <c r="AC15" s="148">
        <f>IF(L15=0,0,(HLOOKUP(F15,'2012-2013 CE W T&amp;D No ConsCredi'!$C$6:$P$36,D15+1,FALSE)))</f>
        <v>1.0661553680987303</v>
      </c>
      <c r="AD15" s="147">
        <f t="shared" si="14"/>
        <v>1829522.6116574213</v>
      </c>
      <c r="AE15" s="1205">
        <f t="shared" si="15"/>
        <v>9.3060132844046333</v>
      </c>
    </row>
    <row r="16" spans="1:67" s="97" customFormat="1" ht="15.75" thickBot="1">
      <c r="B16" s="162" t="s">
        <v>57</v>
      </c>
      <c r="C16" s="194" t="s">
        <v>367</v>
      </c>
      <c r="D16" s="116">
        <v>25</v>
      </c>
      <c r="E16" s="830"/>
      <c r="F16" s="122" t="s">
        <v>35</v>
      </c>
      <c r="G16" s="123">
        <v>3000</v>
      </c>
      <c r="H16" s="124">
        <v>84</v>
      </c>
      <c r="I16" s="132">
        <v>10</v>
      </c>
      <c r="J16" s="132">
        <v>19.97</v>
      </c>
      <c r="K16" s="132">
        <f t="shared" si="0"/>
        <v>9.9699999999999989</v>
      </c>
      <c r="L16" s="125">
        <f>H16*G16</f>
        <v>252000</v>
      </c>
      <c r="M16" s="132">
        <v>3.36</v>
      </c>
      <c r="N16" s="127">
        <f t="shared" si="8"/>
        <v>10080</v>
      </c>
      <c r="O16" s="127">
        <f t="shared" si="1"/>
        <v>30000</v>
      </c>
      <c r="P16" s="127">
        <f t="shared" si="2"/>
        <v>29909.999999999996</v>
      </c>
      <c r="Q16" s="127">
        <f t="shared" si="9"/>
        <v>59910</v>
      </c>
      <c r="R16" s="127">
        <v>0</v>
      </c>
      <c r="S16" s="127">
        <f t="shared" si="3"/>
        <v>69990</v>
      </c>
      <c r="T16" s="127">
        <v>0</v>
      </c>
      <c r="U16" s="127">
        <f t="shared" si="10"/>
        <v>64745.605920444039</v>
      </c>
      <c r="V16" s="127">
        <f t="shared" si="11"/>
        <v>0</v>
      </c>
      <c r="W16" s="132">
        <f>IF(L16=0,0,(HLOOKUP(F16,'2012-2013 CE W T&amp;D &amp; ConsCredit'!$C$6:$P$36,D16+1,FALSE)))</f>
        <v>1.4005199866208073</v>
      </c>
      <c r="X16" s="127">
        <f t="shared" si="16"/>
        <v>352931.03662844346</v>
      </c>
      <c r="Y16" s="133">
        <f t="shared" si="5"/>
        <v>5.4510423002621424</v>
      </c>
      <c r="Z16" s="134"/>
      <c r="AA16" s="127">
        <f t="shared" si="12"/>
        <v>40080</v>
      </c>
      <c r="AB16" s="127">
        <f t="shared" si="13"/>
        <v>37076.780758556895</v>
      </c>
      <c r="AC16" s="132">
        <f>IF(L16=0,0,(HLOOKUP(F16,'2012-2013 CE W T&amp;D No ConsCredi'!$C$6:$P$36,D16+1,FALSE)))</f>
        <v>1.2731999878370976</v>
      </c>
      <c r="AD16" s="127">
        <f>AC16*L16</f>
        <v>320846.39693494863</v>
      </c>
      <c r="AE16" s="1206">
        <f>AD16/AB16</f>
        <v>8.653566743679626</v>
      </c>
    </row>
    <row r="17" spans="1:529" s="220" customFormat="1" ht="15" thickBot="1">
      <c r="A17" s="99"/>
      <c r="B17" s="842"/>
      <c r="C17" s="862" t="s">
        <v>580</v>
      </c>
      <c r="D17" s="843"/>
      <c r="E17" s="844">
        <f>SUM(E5:E15)</f>
        <v>9.5549774707119273</v>
      </c>
      <c r="F17" s="843"/>
      <c r="G17" s="843"/>
      <c r="H17" s="843"/>
      <c r="I17" s="843"/>
      <c r="J17" s="845"/>
      <c r="K17" s="845"/>
      <c r="L17" s="831">
        <f>SUM(L5:L16)</f>
        <v>83225000</v>
      </c>
      <c r="M17" s="849"/>
      <c r="N17" s="1022">
        <f t="shared" ref="N17:V17" si="17">SUM(N5:N16)</f>
        <v>3328127.5700000003</v>
      </c>
      <c r="O17" s="1022">
        <f t="shared" si="17"/>
        <v>9794910</v>
      </c>
      <c r="P17" s="1022">
        <f t="shared" si="17"/>
        <v>12323280</v>
      </c>
      <c r="Q17" s="1022">
        <f t="shared" si="17"/>
        <v>22118190</v>
      </c>
      <c r="R17" s="1022">
        <f t="shared" si="17"/>
        <v>0</v>
      </c>
      <c r="S17" s="1022">
        <f>O17+P17+N17</f>
        <v>25446317.57</v>
      </c>
      <c r="T17" s="1022">
        <f t="shared" si="17"/>
        <v>0</v>
      </c>
      <c r="U17" s="1022">
        <f t="shared" si="17"/>
        <v>23539609.222941723</v>
      </c>
      <c r="V17" s="849">
        <f t="shared" si="17"/>
        <v>0</v>
      </c>
      <c r="W17" s="849"/>
      <c r="X17" s="1022">
        <f>SUM(X5:X16)</f>
        <v>56472660.009431221</v>
      </c>
      <c r="Y17" s="1203">
        <f t="shared" si="5"/>
        <v>2.3990483221103314</v>
      </c>
      <c r="Z17" s="849"/>
      <c r="AA17" s="1022">
        <f>SUM(AA5:AA16)</f>
        <v>13123037.57</v>
      </c>
      <c r="AB17" s="1022">
        <f>SUM(AB5:AB16)</f>
        <v>12139720.231267344</v>
      </c>
      <c r="AC17" s="849"/>
      <c r="AD17" s="1022">
        <f>SUM(AD5:AD16)</f>
        <v>51338781.82675565</v>
      </c>
      <c r="AE17" s="1207">
        <f t="shared" si="15"/>
        <v>4.2289921718728163</v>
      </c>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c r="IW17" s="99"/>
      <c r="IX17" s="99"/>
      <c r="IY17" s="99"/>
      <c r="IZ17" s="99"/>
      <c r="JA17" s="99"/>
      <c r="JB17" s="99"/>
      <c r="JC17" s="99"/>
      <c r="JD17" s="99"/>
      <c r="JE17" s="99"/>
      <c r="JF17" s="99"/>
      <c r="JG17" s="99"/>
      <c r="JH17" s="99"/>
      <c r="JI17" s="99"/>
      <c r="JJ17" s="99"/>
      <c r="JK17" s="99"/>
      <c r="JL17" s="99"/>
      <c r="JM17" s="99"/>
      <c r="JN17" s="99"/>
      <c r="JO17" s="99"/>
      <c r="JP17" s="99"/>
      <c r="JQ17" s="99"/>
      <c r="JR17" s="99"/>
      <c r="JS17" s="99"/>
      <c r="JT17" s="99"/>
      <c r="JU17" s="99"/>
      <c r="JV17" s="99"/>
      <c r="JW17" s="99"/>
      <c r="JX17" s="99"/>
      <c r="JY17" s="99"/>
      <c r="JZ17" s="99"/>
      <c r="KA17" s="99"/>
      <c r="KB17" s="99"/>
      <c r="KC17" s="99"/>
      <c r="KD17" s="99"/>
      <c r="KE17" s="99"/>
      <c r="KF17" s="99"/>
      <c r="KG17" s="99"/>
      <c r="KH17" s="99"/>
      <c r="KI17" s="99"/>
      <c r="KJ17" s="99"/>
      <c r="KK17" s="99"/>
      <c r="KL17" s="99"/>
      <c r="KM17" s="99"/>
      <c r="KN17" s="99"/>
      <c r="KO17" s="99"/>
      <c r="KP17" s="99"/>
      <c r="KQ17" s="99"/>
      <c r="KR17" s="99"/>
      <c r="KS17" s="99"/>
      <c r="KT17" s="99"/>
      <c r="KU17" s="99"/>
      <c r="KV17" s="99"/>
      <c r="KW17" s="99"/>
      <c r="KX17" s="99"/>
      <c r="KY17" s="99"/>
      <c r="KZ17" s="99"/>
      <c r="LA17" s="99"/>
      <c r="LB17" s="99"/>
      <c r="LC17" s="99"/>
      <c r="LD17" s="99"/>
      <c r="LE17" s="99"/>
      <c r="LF17" s="99"/>
      <c r="LG17" s="99"/>
      <c r="LH17" s="99"/>
      <c r="LI17" s="99"/>
      <c r="LJ17" s="99"/>
      <c r="LK17" s="99"/>
      <c r="LL17" s="99"/>
      <c r="LM17" s="99"/>
      <c r="LN17" s="99"/>
      <c r="LO17" s="99"/>
      <c r="LP17" s="99"/>
      <c r="LQ17" s="99"/>
      <c r="LR17" s="99"/>
      <c r="LS17" s="99"/>
      <c r="LT17" s="99"/>
      <c r="LU17" s="99"/>
      <c r="LV17" s="99"/>
      <c r="LW17" s="99"/>
      <c r="LX17" s="99"/>
      <c r="LY17" s="99"/>
      <c r="LZ17" s="99"/>
      <c r="MA17" s="99"/>
      <c r="MB17" s="99"/>
      <c r="MC17" s="99"/>
      <c r="MD17" s="99"/>
      <c r="ME17" s="99"/>
      <c r="MF17" s="99"/>
      <c r="MG17" s="99"/>
      <c r="MH17" s="99"/>
      <c r="MI17" s="99"/>
      <c r="MJ17" s="99"/>
      <c r="MK17" s="99"/>
      <c r="ML17" s="99"/>
      <c r="MM17" s="99"/>
      <c r="MN17" s="99"/>
      <c r="MO17" s="99"/>
      <c r="MP17" s="99"/>
      <c r="MQ17" s="99"/>
      <c r="MR17" s="99"/>
      <c r="MS17" s="99"/>
      <c r="MT17" s="99"/>
      <c r="MU17" s="99"/>
      <c r="MV17" s="99"/>
      <c r="MW17" s="99"/>
      <c r="MX17" s="99"/>
      <c r="MY17" s="99"/>
      <c r="MZ17" s="99"/>
      <c r="NA17" s="99"/>
      <c r="NB17" s="99"/>
      <c r="NC17" s="99"/>
      <c r="ND17" s="99"/>
      <c r="NE17" s="99"/>
      <c r="NF17" s="99"/>
      <c r="NG17" s="99"/>
      <c r="NH17" s="99"/>
      <c r="NI17" s="99"/>
      <c r="NJ17" s="99"/>
      <c r="NK17" s="99"/>
      <c r="NL17" s="99"/>
      <c r="NM17" s="99"/>
      <c r="NN17" s="99"/>
      <c r="NO17" s="99"/>
      <c r="NP17" s="99"/>
      <c r="NQ17" s="99"/>
      <c r="NR17" s="99"/>
      <c r="NS17" s="99"/>
      <c r="NT17" s="99"/>
      <c r="NU17" s="99"/>
      <c r="NV17" s="99"/>
      <c r="NW17" s="99"/>
      <c r="NX17" s="99"/>
      <c r="NY17" s="99"/>
      <c r="NZ17" s="99"/>
      <c r="OA17" s="99"/>
      <c r="OB17" s="99"/>
      <c r="OC17" s="99"/>
      <c r="OD17" s="99"/>
      <c r="OE17" s="99"/>
      <c r="OF17" s="99"/>
      <c r="OG17" s="99"/>
      <c r="OH17" s="99"/>
      <c r="OI17" s="99"/>
      <c r="OJ17" s="99"/>
      <c r="OK17" s="99"/>
      <c r="OL17" s="99"/>
      <c r="OM17" s="99"/>
      <c r="ON17" s="99"/>
      <c r="OO17" s="99"/>
      <c r="OP17" s="99"/>
      <c r="OQ17" s="99"/>
      <c r="OR17" s="99"/>
      <c r="OS17" s="99"/>
      <c r="OT17" s="99"/>
      <c r="OU17" s="99"/>
      <c r="OV17" s="99"/>
      <c r="OW17" s="99"/>
      <c r="OX17" s="99"/>
      <c r="OY17" s="99"/>
      <c r="OZ17" s="99"/>
      <c r="PA17" s="99"/>
      <c r="PB17" s="99"/>
      <c r="PC17" s="99"/>
      <c r="PD17" s="99"/>
      <c r="PE17" s="99"/>
      <c r="PF17" s="99"/>
      <c r="PG17" s="99"/>
      <c r="PH17" s="99"/>
      <c r="PI17" s="99"/>
      <c r="PJ17" s="99"/>
      <c r="PK17" s="99"/>
      <c r="PL17" s="99"/>
      <c r="PM17" s="99"/>
      <c r="PN17" s="99"/>
      <c r="PO17" s="99"/>
      <c r="PP17" s="99"/>
      <c r="PQ17" s="99"/>
      <c r="PR17" s="99"/>
      <c r="PS17" s="99"/>
      <c r="PT17" s="99"/>
      <c r="PU17" s="99"/>
      <c r="PV17" s="99"/>
      <c r="PW17" s="99"/>
      <c r="PX17" s="99"/>
      <c r="PY17" s="99"/>
      <c r="PZ17" s="99"/>
      <c r="QA17" s="99"/>
      <c r="QB17" s="99"/>
      <c r="QC17" s="99"/>
      <c r="QD17" s="99"/>
      <c r="QE17" s="99"/>
      <c r="QF17" s="99"/>
      <c r="QG17" s="99"/>
      <c r="QH17" s="99"/>
      <c r="QI17" s="99"/>
      <c r="QJ17" s="99"/>
      <c r="QK17" s="99"/>
      <c r="QL17" s="99"/>
      <c r="QM17" s="99"/>
      <c r="QN17" s="99"/>
      <c r="QO17" s="99"/>
      <c r="QP17" s="99"/>
      <c r="QQ17" s="99"/>
      <c r="QR17" s="99"/>
      <c r="QS17" s="99"/>
      <c r="QT17" s="99"/>
      <c r="QU17" s="99"/>
      <c r="QV17" s="99"/>
      <c r="QW17" s="99"/>
      <c r="QX17" s="99"/>
      <c r="QY17" s="99"/>
      <c r="QZ17" s="99"/>
      <c r="RA17" s="99"/>
      <c r="RB17" s="99"/>
      <c r="RC17" s="99"/>
      <c r="RD17" s="99"/>
      <c r="RE17" s="99"/>
      <c r="RF17" s="99"/>
      <c r="RG17" s="99"/>
      <c r="RH17" s="99"/>
      <c r="RI17" s="99"/>
      <c r="RJ17" s="99"/>
      <c r="RK17" s="99"/>
      <c r="RL17" s="99"/>
      <c r="RM17" s="99"/>
      <c r="RN17" s="99"/>
      <c r="RO17" s="99"/>
      <c r="RP17" s="99"/>
      <c r="RQ17" s="99"/>
      <c r="RR17" s="99"/>
      <c r="RS17" s="99"/>
      <c r="RT17" s="99"/>
      <c r="RU17" s="99"/>
      <c r="RV17" s="99"/>
      <c r="RW17" s="99"/>
      <c r="RX17" s="99"/>
      <c r="RY17" s="99"/>
      <c r="RZ17" s="99"/>
      <c r="SA17" s="99"/>
      <c r="SB17" s="99"/>
      <c r="SC17" s="99"/>
      <c r="SD17" s="99"/>
      <c r="SE17" s="99"/>
      <c r="SF17" s="99"/>
      <c r="SG17" s="99"/>
      <c r="SH17" s="99"/>
      <c r="SI17" s="99"/>
      <c r="SJ17" s="99"/>
      <c r="SK17" s="99"/>
      <c r="SL17" s="99"/>
      <c r="SM17" s="99"/>
      <c r="SN17" s="99"/>
      <c r="SO17" s="99"/>
      <c r="SP17" s="99"/>
      <c r="SQ17" s="99"/>
      <c r="SR17" s="99"/>
      <c r="SS17" s="99"/>
      <c r="ST17" s="99"/>
      <c r="SU17" s="99"/>
      <c r="SV17" s="99"/>
      <c r="SW17" s="99"/>
      <c r="SX17" s="99"/>
      <c r="SY17" s="99"/>
      <c r="SZ17" s="99"/>
      <c r="TA17" s="99"/>
      <c r="TB17" s="99"/>
      <c r="TC17" s="99"/>
      <c r="TD17" s="99"/>
      <c r="TE17" s="99"/>
      <c r="TF17" s="99"/>
      <c r="TG17" s="99"/>
      <c r="TH17" s="99"/>
      <c r="TI17" s="99"/>
    </row>
    <row r="18" spans="1:529" s="98" customFormat="1" ht="15">
      <c r="A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U1">
      <selection sqref="A1:A1048576"/>
      <pageMargins left="0.7" right="0.7" top="0.75" bottom="0.75" header="0.3" footer="0.3"/>
      <pageSetup paperSize="3" scale="60" orientation="landscape" r:id="rId2"/>
    </customSheetView>
  </customSheetViews>
  <mergeCells count="2">
    <mergeCell ref="N3:S3"/>
    <mergeCell ref="U3:X3"/>
  </mergeCells>
  <dataValidations count="4">
    <dataValidation type="list" allowBlank="1" showInputMessage="1" showErrorMessage="1" sqref="F5:F16">
      <formula1>INDIRECT($F5)</formula1>
    </dataValidation>
    <dataValidation type="decimal" operator="greaterThan" allowBlank="1" showInputMessage="1" showErrorMessage="1" errorTitle="Measure Life" error="Measure Life must be greater than zero." sqref="D5:D16">
      <formula1>0</formula1>
    </dataValidation>
    <dataValidation type="decimal" operator="greaterThanOrEqual" allowBlank="1" showInputMessage="1" sqref="G5:G16">
      <formula1>0</formula1>
    </dataValidation>
    <dataValidation type="decimal" operator="greaterThan" allowBlank="1" showInputMessage="1" showErrorMessage="1" errorTitle="Overhead" error="Overhead must be greater than zero." sqref="M5:M16">
      <formula1>0</formula1>
    </dataValidation>
  </dataValidations>
  <hyperlinks>
    <hyperlink ref="A1" location="'Electric CE'!A1" display="Rtn to Summary"/>
  </hyperlinks>
  <pageMargins left="0.7" right="0.23" top="0.75" bottom="0.75" header="0.3" footer="0.3"/>
  <pageSetup paperSize="3" scale="45" orientation="landscape" r:id="rId3"/>
</worksheet>
</file>

<file path=xl/worksheets/sheet6.xml><?xml version="1.0" encoding="utf-8"?>
<worksheet xmlns="http://schemas.openxmlformats.org/spreadsheetml/2006/main" xmlns:r="http://schemas.openxmlformats.org/officeDocument/2006/relationships">
  <sheetPr>
    <tabColor theme="2" tint="-0.249977111117893"/>
  </sheetPr>
  <dimension ref="A1:RR13"/>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78.42578125" style="98" customWidth="1"/>
    <col min="4" max="5" width="10.85546875" style="98" customWidth="1"/>
    <col min="6" max="6" width="20.7109375" style="98" customWidth="1"/>
    <col min="7" max="7" width="11.42578125" style="98" customWidth="1"/>
    <col min="8" max="8" width="10.5703125" style="98" customWidth="1"/>
    <col min="9" max="9" width="12.5703125" style="98" customWidth="1"/>
    <col min="10" max="10" width="14" style="98" customWidth="1"/>
    <col min="11" max="11" width="15.85546875" style="98" customWidth="1"/>
    <col min="12" max="12" width="14.7109375" style="98" customWidth="1"/>
    <col min="13" max="13" width="11.140625" style="98" customWidth="1"/>
    <col min="14" max="14" width="14.7109375" style="98" customWidth="1"/>
    <col min="15" max="15" width="14.42578125" style="98" customWidth="1"/>
    <col min="16" max="16" width="16.85546875" style="98" customWidth="1"/>
    <col min="17" max="17" width="17.28515625" style="98" customWidth="1"/>
    <col min="18" max="18" width="14.7109375" style="98" customWidth="1"/>
    <col min="19" max="19" width="14.5703125" style="98" customWidth="1"/>
    <col min="20" max="20" width="14.140625" style="98" customWidth="1"/>
    <col min="21" max="21" width="17.7109375" style="98" customWidth="1"/>
    <col min="22" max="23" width="14.140625" style="98" customWidth="1"/>
    <col min="24" max="24" width="18.28515625" style="98" customWidth="1"/>
    <col min="25" max="25" width="12.140625" style="98" customWidth="1"/>
    <col min="26" max="26" width="5.85546875" style="97" customWidth="1"/>
    <col min="27" max="27" width="17.42578125" style="97" customWidth="1"/>
    <col min="28" max="28" width="18.28515625" style="97" customWidth="1"/>
    <col min="29" max="29" width="11" style="97" customWidth="1"/>
    <col min="30" max="30" width="17.140625" style="97" customWidth="1"/>
    <col min="31" max="31" width="11.5703125" style="97" customWidth="1"/>
    <col min="32" max="67" width="9.140625" style="97"/>
    <col min="68" max="16384" width="9.140625" style="98"/>
  </cols>
  <sheetData>
    <row r="1" spans="1:486" ht="26.25">
      <c r="A1" s="1454" t="s">
        <v>680</v>
      </c>
      <c r="B1" t="s">
        <v>588</v>
      </c>
    </row>
    <row r="2" spans="1:486">
      <c r="B2" s="832" t="s">
        <v>605</v>
      </c>
      <c r="C2" s="833">
        <v>8.1000000000000003E-2</v>
      </c>
    </row>
    <row r="3" spans="1:486" s="341" customFormat="1" ht="15.75" thickBot="1">
      <c r="A3" s="340"/>
      <c r="D3" s="338"/>
      <c r="E3" s="338"/>
      <c r="F3" s="338"/>
      <c r="G3" s="338"/>
      <c r="H3" s="338"/>
      <c r="I3" s="338"/>
      <c r="J3" s="338"/>
      <c r="K3" s="338"/>
      <c r="L3" s="338"/>
      <c r="M3" s="338"/>
      <c r="N3" s="1474" t="s">
        <v>12</v>
      </c>
      <c r="O3" s="1475"/>
      <c r="P3" s="1475"/>
      <c r="Q3" s="1475"/>
      <c r="R3" s="1475"/>
      <c r="S3" s="1475"/>
      <c r="T3" s="339"/>
      <c r="U3" s="1474"/>
      <c r="V3" s="1474"/>
      <c r="W3" s="1474"/>
      <c r="X3" s="1474"/>
      <c r="Y3" s="357"/>
      <c r="Z3" s="358"/>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86" ht="45.75" thickBot="1">
      <c r="B4" s="834" t="s">
        <v>579</v>
      </c>
      <c r="C4" s="835" t="s">
        <v>558</v>
      </c>
      <c r="D4" s="835" t="s">
        <v>1</v>
      </c>
      <c r="E4" s="835" t="s">
        <v>141</v>
      </c>
      <c r="F4" s="835" t="s">
        <v>4</v>
      </c>
      <c r="G4" s="835" t="s">
        <v>43</v>
      </c>
      <c r="H4" s="835" t="s">
        <v>578</v>
      </c>
      <c r="I4" s="835" t="s">
        <v>48</v>
      </c>
      <c r="J4" s="835" t="s">
        <v>50</v>
      </c>
      <c r="K4" s="835" t="s">
        <v>97</v>
      </c>
      <c r="L4" s="835" t="s">
        <v>45</v>
      </c>
      <c r="M4" s="835" t="s">
        <v>96</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486" s="234" customFormat="1">
      <c r="A5" s="97"/>
      <c r="B5" s="174" t="s">
        <v>57</v>
      </c>
      <c r="C5" s="175" t="s">
        <v>222</v>
      </c>
      <c r="D5" s="115">
        <v>30</v>
      </c>
      <c r="E5" s="180">
        <f t="shared" ref="E5:E11" si="0">(L5/$L$12)*D5</f>
        <v>0.67084753693152754</v>
      </c>
      <c r="F5" s="118" t="s">
        <v>30</v>
      </c>
      <c r="G5" s="232">
        <v>34</v>
      </c>
      <c r="H5" s="120">
        <v>4037</v>
      </c>
      <c r="I5" s="178">
        <v>1500</v>
      </c>
      <c r="J5" s="178">
        <v>3889</v>
      </c>
      <c r="K5" s="178">
        <f t="shared" ref="K5:K11" si="1">IF(J5&gt;I5,J5-I5,0)</f>
        <v>2389</v>
      </c>
      <c r="L5" s="103">
        <f>H5*G5</f>
        <v>137258</v>
      </c>
      <c r="M5" s="233">
        <v>0.05</v>
      </c>
      <c r="N5" s="178">
        <f t="shared" ref="N5:N11" si="2">M5*$N$12</f>
        <v>42301.25</v>
      </c>
      <c r="O5" s="178">
        <f>I5*G5</f>
        <v>51000</v>
      </c>
      <c r="P5" s="178">
        <f>K5*G5</f>
        <v>81226</v>
      </c>
      <c r="Q5" s="178">
        <f t="shared" ref="Q5:Q11" si="3">J5*G5</f>
        <v>132226</v>
      </c>
      <c r="R5" s="178">
        <v>0</v>
      </c>
      <c r="S5" s="178">
        <f>N5+Q5+R5</f>
        <v>174527.25</v>
      </c>
      <c r="T5" s="178">
        <v>0</v>
      </c>
      <c r="U5" s="178">
        <f>S5/(1+$C$2)^1</f>
        <v>161449.81498612397</v>
      </c>
      <c r="V5" s="178">
        <f>T5/(1+$C$2)^1</f>
        <v>0</v>
      </c>
      <c r="W5" s="179">
        <f>IF(L5=0,0,(HLOOKUP(F5,'2012-2013 CE W T&amp;D &amp; ConsCredit'!$C$6:$P$36,D5+1,FALSE)))</f>
        <v>2.3238418790382989</v>
      </c>
      <c r="X5" s="178">
        <f>W5*L5</f>
        <v>318965.88863303885</v>
      </c>
      <c r="Y5" s="180">
        <f t="shared" ref="Y5:Y12" si="4">(X5+V5)/U5</f>
        <v>1.9756348971998068</v>
      </c>
      <c r="Z5" s="181"/>
      <c r="AA5" s="178">
        <f>S5-P5-R5</f>
        <v>93301.25</v>
      </c>
      <c r="AB5" s="178">
        <f>AA5/(1+$C$2)^1</f>
        <v>86310.129509713239</v>
      </c>
      <c r="AC5" s="179">
        <f>IF(L5=0,0,(HLOOKUP(F5,'2012-2013 CE W T&amp;D No ConsCredi'!$C$6:$P$36,D5+1,FALSE)))</f>
        <v>2.112583526398454</v>
      </c>
      <c r="AD5" s="178">
        <f>AC5*L5</f>
        <v>289968.98966639902</v>
      </c>
      <c r="AE5" s="1208">
        <f>AD5/AB5</f>
        <v>3.3596171308463423</v>
      </c>
    </row>
    <row r="6" spans="1:486" s="211" customFormat="1">
      <c r="A6" s="97"/>
      <c r="B6" s="90" t="s">
        <v>57</v>
      </c>
      <c r="C6" s="183" t="s">
        <v>223</v>
      </c>
      <c r="D6" s="105">
        <v>20</v>
      </c>
      <c r="E6" s="190">
        <f t="shared" si="0"/>
        <v>4.6186810415443436</v>
      </c>
      <c r="F6" s="106" t="s">
        <v>30</v>
      </c>
      <c r="G6" s="235">
        <v>405</v>
      </c>
      <c r="H6" s="145">
        <v>3500</v>
      </c>
      <c r="I6" s="147">
        <v>1200</v>
      </c>
      <c r="J6" s="147">
        <v>3407</v>
      </c>
      <c r="K6" s="147">
        <f t="shared" si="1"/>
        <v>2207</v>
      </c>
      <c r="L6" s="146">
        <f t="shared" ref="L6:L11" si="5">H6*G6</f>
        <v>1417500</v>
      </c>
      <c r="M6" s="236">
        <v>0.15</v>
      </c>
      <c r="N6" s="147">
        <f t="shared" si="2"/>
        <v>126903.75</v>
      </c>
      <c r="O6" s="147">
        <f t="shared" ref="O6:O11" si="6">I6*G6</f>
        <v>486000</v>
      </c>
      <c r="P6" s="147">
        <f t="shared" ref="P6:P11" si="7">K6*G6</f>
        <v>893835</v>
      </c>
      <c r="Q6" s="147">
        <f t="shared" si="3"/>
        <v>1379835</v>
      </c>
      <c r="R6" s="147">
        <v>0</v>
      </c>
      <c r="S6" s="147">
        <f t="shared" ref="S6:S11" si="8">N6+Q6+R6</f>
        <v>1506738.75</v>
      </c>
      <c r="T6" s="147">
        <v>0</v>
      </c>
      <c r="U6" s="147">
        <f t="shared" ref="U6:U11" si="9">S6/(1+$C$2)^1</f>
        <v>1393837.8815911193</v>
      </c>
      <c r="V6" s="147">
        <f t="shared" ref="V6:V11" si="10">T6/(1+$C$2)^1</f>
        <v>0</v>
      </c>
      <c r="W6" s="148">
        <f>IF(L6=0,0,(HLOOKUP(F6,'2012-2013 CE W T&amp;D &amp; ConsCredit'!$C$6:$P$36,D6+1,FALSE)))</f>
        <v>1.9342183548791292</v>
      </c>
      <c r="X6" s="147">
        <f t="shared" ref="X6:X11" si="11">W6*L6</f>
        <v>2741754.5180411655</v>
      </c>
      <c r="Y6" s="91">
        <f t="shared" si="4"/>
        <v>1.9670540987961582</v>
      </c>
      <c r="Z6" s="172"/>
      <c r="AA6" s="147">
        <f t="shared" ref="AA6:AA11" si="12">S6-P6-R6</f>
        <v>612903.75</v>
      </c>
      <c r="AB6" s="147">
        <f t="shared" ref="AB6:AB11" si="13">AA6/(1+$C$2)^1</f>
        <v>566978.49213691032</v>
      </c>
      <c r="AC6" s="189">
        <f>IF(L6=0,0,(HLOOKUP(F6,'2012-2013 CE W T&amp;D No ConsCredi'!$C$6:$P$36,D6+1,FALSE)))</f>
        <v>1.7583803226173902</v>
      </c>
      <c r="AD6" s="188">
        <f t="shared" ref="AD6:AD11" si="14">AC6*L6</f>
        <v>2492504.1073101507</v>
      </c>
      <c r="AE6" s="1209">
        <f>AD6/AB6</f>
        <v>4.3961175633242133</v>
      </c>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c r="IX6" s="97"/>
      <c r="IY6" s="97"/>
      <c r="IZ6" s="97"/>
      <c r="JA6" s="97"/>
      <c r="JB6" s="97"/>
      <c r="JC6" s="97"/>
      <c r="JD6" s="97"/>
      <c r="JE6" s="97"/>
      <c r="JF6" s="97"/>
      <c r="JG6" s="97"/>
      <c r="JH6" s="97"/>
      <c r="JI6" s="97"/>
      <c r="JJ6" s="97"/>
      <c r="JK6" s="97"/>
      <c r="JL6" s="97"/>
      <c r="JM6" s="97"/>
      <c r="JN6" s="97"/>
      <c r="JO6" s="97"/>
      <c r="JP6" s="97"/>
      <c r="JQ6" s="97"/>
      <c r="JR6" s="97"/>
      <c r="JS6" s="97"/>
      <c r="JT6" s="97"/>
      <c r="JU6" s="97"/>
      <c r="JV6" s="97"/>
      <c r="JW6" s="97"/>
      <c r="JX6" s="97"/>
      <c r="JY6" s="97"/>
      <c r="JZ6" s="97"/>
      <c r="KA6" s="97"/>
      <c r="KB6" s="97"/>
      <c r="KC6" s="97"/>
      <c r="KD6" s="97"/>
      <c r="KE6" s="97"/>
      <c r="KF6" s="97"/>
      <c r="KG6" s="97"/>
      <c r="KH6" s="97"/>
      <c r="KI6" s="97"/>
      <c r="KJ6" s="97"/>
      <c r="KK6" s="97"/>
      <c r="KL6" s="97"/>
      <c r="KM6" s="97"/>
      <c r="KN6" s="97"/>
      <c r="KO6" s="97"/>
      <c r="KP6" s="97"/>
      <c r="KQ6" s="97"/>
      <c r="KR6" s="97"/>
      <c r="KS6" s="97"/>
      <c r="KT6" s="97"/>
      <c r="KU6" s="97"/>
      <c r="KV6" s="97"/>
      <c r="KW6" s="97"/>
      <c r="KX6" s="97"/>
      <c r="KY6" s="97"/>
      <c r="KZ6" s="97"/>
      <c r="LA6" s="97"/>
      <c r="LB6" s="97"/>
      <c r="LC6" s="97"/>
      <c r="LD6" s="97"/>
      <c r="LE6" s="97"/>
      <c r="LF6" s="97"/>
      <c r="LG6" s="97"/>
      <c r="LH6" s="97"/>
      <c r="LI6" s="97"/>
      <c r="LJ6" s="97"/>
      <c r="LK6" s="97"/>
      <c r="LL6" s="97"/>
      <c r="LM6" s="97"/>
      <c r="LN6" s="97"/>
      <c r="LO6" s="97"/>
      <c r="LP6" s="97"/>
      <c r="LQ6" s="97"/>
      <c r="LR6" s="97"/>
      <c r="LS6" s="97"/>
      <c r="LT6" s="97"/>
      <c r="LU6" s="97"/>
      <c r="LV6" s="97"/>
      <c r="LW6" s="97"/>
      <c r="LX6" s="97"/>
      <c r="LY6" s="97"/>
      <c r="LZ6" s="97"/>
      <c r="MA6" s="97"/>
      <c r="MB6" s="97"/>
      <c r="MC6" s="97"/>
      <c r="MD6" s="97"/>
      <c r="ME6" s="97"/>
      <c r="MF6" s="97"/>
      <c r="MG6" s="97"/>
      <c r="MH6" s="97"/>
      <c r="MI6" s="97"/>
      <c r="MJ6" s="97"/>
      <c r="MK6" s="97"/>
      <c r="ML6" s="97"/>
      <c r="MM6" s="97"/>
      <c r="MN6" s="97"/>
      <c r="MO6" s="97"/>
      <c r="MP6" s="97"/>
      <c r="MQ6" s="97"/>
      <c r="MR6" s="97"/>
      <c r="MS6" s="97"/>
      <c r="MT6" s="97"/>
      <c r="MU6" s="97"/>
      <c r="MV6" s="97"/>
      <c r="MW6" s="97"/>
      <c r="MX6" s="97"/>
      <c r="MY6" s="97"/>
      <c r="MZ6" s="97"/>
      <c r="NA6" s="97"/>
      <c r="NB6" s="97"/>
      <c r="NC6" s="97"/>
      <c r="ND6" s="97"/>
      <c r="NE6" s="97"/>
      <c r="NF6" s="97"/>
      <c r="NG6" s="97"/>
      <c r="NH6" s="97"/>
      <c r="NI6" s="97"/>
      <c r="NJ6" s="97"/>
      <c r="NK6" s="97"/>
      <c r="NL6" s="97"/>
      <c r="NM6" s="97"/>
      <c r="NN6" s="97"/>
      <c r="NO6" s="97"/>
      <c r="NP6" s="97"/>
      <c r="NQ6" s="97"/>
      <c r="NR6" s="97"/>
      <c r="NS6" s="97"/>
      <c r="NT6" s="97"/>
      <c r="NU6" s="97"/>
      <c r="NV6" s="97"/>
      <c r="NW6" s="97"/>
      <c r="NX6" s="97"/>
      <c r="NY6" s="97"/>
      <c r="NZ6" s="97"/>
      <c r="OA6" s="97"/>
      <c r="OB6" s="97"/>
      <c r="OC6" s="97"/>
      <c r="OD6" s="97"/>
      <c r="OE6" s="97"/>
      <c r="OF6" s="97"/>
      <c r="OG6" s="97"/>
      <c r="OH6" s="97"/>
      <c r="OI6" s="97"/>
      <c r="OJ6" s="97"/>
      <c r="OK6" s="97"/>
      <c r="OL6" s="97"/>
      <c r="OM6" s="97"/>
      <c r="ON6" s="97"/>
      <c r="OO6" s="97"/>
      <c r="OP6" s="97"/>
      <c r="OQ6" s="97"/>
      <c r="OR6" s="97"/>
      <c r="OS6" s="97"/>
      <c r="OT6" s="97"/>
      <c r="OU6" s="97"/>
      <c r="OV6" s="97"/>
      <c r="OW6" s="97"/>
      <c r="OX6" s="97"/>
      <c r="OY6" s="97"/>
      <c r="OZ6" s="97"/>
      <c r="PA6" s="97"/>
      <c r="PB6" s="97"/>
      <c r="PC6" s="97"/>
      <c r="PD6" s="97"/>
      <c r="PE6" s="97"/>
      <c r="PF6" s="97"/>
      <c r="PG6" s="97"/>
      <c r="PH6" s="97"/>
      <c r="PI6" s="97"/>
      <c r="PJ6" s="97"/>
      <c r="PK6" s="97"/>
      <c r="PL6" s="97"/>
      <c r="PM6" s="97"/>
      <c r="PN6" s="97"/>
      <c r="PO6" s="97"/>
      <c r="PP6" s="97"/>
      <c r="PQ6" s="97"/>
      <c r="PR6" s="97"/>
      <c r="PS6" s="97"/>
      <c r="PT6" s="97"/>
      <c r="PU6" s="97"/>
      <c r="PV6" s="97"/>
      <c r="PW6" s="97"/>
      <c r="PX6" s="97"/>
      <c r="PY6" s="97"/>
      <c r="PZ6" s="97"/>
      <c r="QA6" s="97"/>
      <c r="QB6" s="97"/>
      <c r="QC6" s="97"/>
      <c r="QD6" s="97"/>
      <c r="QE6" s="97"/>
      <c r="QF6" s="97"/>
      <c r="QG6" s="97"/>
      <c r="QH6" s="97"/>
      <c r="QI6" s="97"/>
      <c r="QJ6" s="97"/>
      <c r="QK6" s="97"/>
      <c r="QL6" s="97"/>
      <c r="QM6" s="97"/>
      <c r="QN6" s="97"/>
      <c r="QO6" s="97"/>
      <c r="QP6" s="97"/>
      <c r="QQ6" s="97"/>
      <c r="QR6" s="97"/>
      <c r="QS6" s="97"/>
      <c r="QT6" s="97"/>
      <c r="QU6" s="97"/>
      <c r="QV6" s="97"/>
      <c r="QW6" s="97"/>
      <c r="QX6" s="97"/>
      <c r="QY6" s="97"/>
      <c r="QZ6" s="97"/>
      <c r="RA6" s="97"/>
      <c r="RB6" s="97"/>
      <c r="RC6" s="97"/>
      <c r="RD6" s="97"/>
      <c r="RE6" s="97"/>
      <c r="RF6" s="97"/>
      <c r="RG6" s="97"/>
      <c r="RH6" s="97"/>
      <c r="RI6" s="97"/>
      <c r="RJ6" s="97"/>
      <c r="RK6" s="97"/>
      <c r="RL6" s="97"/>
      <c r="RM6" s="97"/>
      <c r="RN6" s="97"/>
      <c r="RO6" s="97"/>
      <c r="RP6" s="97"/>
      <c r="RQ6" s="97"/>
      <c r="RR6" s="97"/>
    </row>
    <row r="7" spans="1:486">
      <c r="B7" s="90" t="s">
        <v>57</v>
      </c>
      <c r="C7" s="183" t="s">
        <v>224</v>
      </c>
      <c r="D7" s="105">
        <v>20</v>
      </c>
      <c r="E7" s="190">
        <f t="shared" si="0"/>
        <v>0.59291157091198676</v>
      </c>
      <c r="F7" s="106" t="s">
        <v>30</v>
      </c>
      <c r="G7" s="235">
        <v>446</v>
      </c>
      <c r="H7" s="145">
        <v>408</v>
      </c>
      <c r="I7" s="147">
        <v>200</v>
      </c>
      <c r="J7" s="147">
        <v>742</v>
      </c>
      <c r="K7" s="147">
        <f t="shared" si="1"/>
        <v>542</v>
      </c>
      <c r="L7" s="185">
        <f t="shared" si="5"/>
        <v>181968</v>
      </c>
      <c r="M7" s="236">
        <v>0.11</v>
      </c>
      <c r="N7" s="147">
        <f t="shared" si="2"/>
        <v>93062.75</v>
      </c>
      <c r="O7" s="147">
        <f t="shared" si="6"/>
        <v>89200</v>
      </c>
      <c r="P7" s="147">
        <f t="shared" si="7"/>
        <v>241732</v>
      </c>
      <c r="Q7" s="147">
        <f t="shared" si="3"/>
        <v>330932</v>
      </c>
      <c r="R7" s="147">
        <v>0</v>
      </c>
      <c r="S7" s="147">
        <f t="shared" si="8"/>
        <v>423994.75</v>
      </c>
      <c r="T7" s="147">
        <v>0</v>
      </c>
      <c r="U7" s="147">
        <f t="shared" si="9"/>
        <v>392224.56059204444</v>
      </c>
      <c r="V7" s="147">
        <f t="shared" si="10"/>
        <v>0</v>
      </c>
      <c r="W7" s="148">
        <f>IF(L7=0,0,(HLOOKUP(F7,'2012-2013 CE W T&amp;D &amp; ConsCredit'!$C$6:$P$36,D7+1,FALSE)))</f>
        <v>1.9342183548791292</v>
      </c>
      <c r="X7" s="147">
        <f t="shared" si="11"/>
        <v>351965.84560064541</v>
      </c>
      <c r="Y7" s="91">
        <f t="shared" si="4"/>
        <v>0.89735799581079168</v>
      </c>
      <c r="Z7" s="172"/>
      <c r="AA7" s="147">
        <f t="shared" si="12"/>
        <v>182262.75</v>
      </c>
      <c r="AB7" s="147">
        <f t="shared" si="13"/>
        <v>168605.68917668826</v>
      </c>
      <c r="AC7" s="189">
        <f>IF(L7=0,0,(HLOOKUP(F7,'2012-2013 CE W T&amp;D No ConsCredi'!$C$6:$P$36,D7+1,FALSE)))</f>
        <v>1.7583803226173902</v>
      </c>
      <c r="AD7" s="188">
        <f t="shared" si="14"/>
        <v>319968.95054604125</v>
      </c>
      <c r="AE7" s="1209">
        <f t="shared" ref="AE7:AE12" si="15">AD7/AB7</f>
        <v>1.8977351957010995</v>
      </c>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c r="HX7" s="97"/>
      <c r="HY7" s="97"/>
      <c r="HZ7" s="97"/>
      <c r="IA7" s="97"/>
      <c r="IB7" s="97"/>
      <c r="IC7" s="97"/>
      <c r="ID7" s="97"/>
      <c r="IE7" s="97"/>
      <c r="IF7" s="97"/>
      <c r="IG7" s="97"/>
      <c r="IH7" s="97"/>
      <c r="II7" s="97"/>
      <c r="IJ7" s="97"/>
      <c r="IK7" s="97"/>
      <c r="IL7" s="97"/>
      <c r="IM7" s="97"/>
      <c r="IN7" s="97"/>
      <c r="IO7" s="97"/>
      <c r="IP7" s="97"/>
      <c r="IQ7" s="97"/>
      <c r="IR7" s="97"/>
      <c r="IS7" s="97"/>
      <c r="IT7" s="97"/>
      <c r="IU7" s="97"/>
      <c r="IV7" s="97"/>
      <c r="IW7" s="97"/>
      <c r="IX7" s="97"/>
      <c r="IY7" s="97"/>
      <c r="IZ7" s="97"/>
      <c r="JA7" s="97"/>
      <c r="JB7" s="97"/>
      <c r="JC7" s="97"/>
      <c r="JD7" s="97"/>
      <c r="JE7" s="97"/>
      <c r="JF7" s="97"/>
      <c r="JG7" s="97"/>
      <c r="JH7" s="97"/>
      <c r="JI7" s="97"/>
      <c r="JJ7" s="97"/>
      <c r="JK7" s="97"/>
      <c r="JL7" s="97"/>
      <c r="JM7" s="97"/>
      <c r="JN7" s="97"/>
      <c r="JO7" s="97"/>
      <c r="JP7" s="97"/>
      <c r="JQ7" s="97"/>
      <c r="JR7" s="97"/>
      <c r="JS7" s="97"/>
      <c r="JT7" s="97"/>
      <c r="JU7" s="97"/>
      <c r="JV7" s="97"/>
      <c r="JW7" s="97"/>
      <c r="JX7" s="97"/>
      <c r="JY7" s="97"/>
      <c r="JZ7" s="97"/>
      <c r="KA7" s="97"/>
      <c r="KB7" s="97"/>
      <c r="KC7" s="97"/>
      <c r="KD7" s="97"/>
      <c r="KE7" s="97"/>
      <c r="KF7" s="97"/>
      <c r="KG7" s="97"/>
      <c r="KH7" s="97"/>
      <c r="KI7" s="97"/>
      <c r="KJ7" s="97"/>
      <c r="KK7" s="97"/>
      <c r="KL7" s="97"/>
      <c r="KM7" s="97"/>
      <c r="KN7" s="97"/>
      <c r="KO7" s="97"/>
      <c r="KP7" s="97"/>
      <c r="KQ7" s="97"/>
      <c r="KR7" s="97"/>
      <c r="KS7" s="97"/>
      <c r="KT7" s="97"/>
      <c r="KU7" s="97"/>
      <c r="KV7" s="97"/>
      <c r="KW7" s="97"/>
      <c r="KX7" s="97"/>
      <c r="KY7" s="97"/>
      <c r="KZ7" s="97"/>
      <c r="LA7" s="97"/>
      <c r="LB7" s="97"/>
      <c r="LC7" s="97"/>
      <c r="LD7" s="97"/>
      <c r="LE7" s="97"/>
      <c r="LF7" s="97"/>
      <c r="LG7" s="97"/>
      <c r="LH7" s="97"/>
      <c r="LI7" s="97"/>
      <c r="LJ7" s="97"/>
      <c r="LK7" s="97"/>
      <c r="LL7" s="97"/>
      <c r="LM7" s="97"/>
      <c r="LN7" s="97"/>
      <c r="LO7" s="97"/>
      <c r="LP7" s="97"/>
      <c r="LQ7" s="97"/>
      <c r="LR7" s="97"/>
      <c r="LS7" s="97"/>
      <c r="LT7" s="97"/>
      <c r="LU7" s="97"/>
      <c r="LV7" s="97"/>
      <c r="LW7" s="97"/>
      <c r="LX7" s="97"/>
      <c r="LY7" s="97"/>
      <c r="LZ7" s="97"/>
      <c r="MA7" s="97"/>
      <c r="MB7" s="97"/>
      <c r="MC7" s="97"/>
      <c r="MD7" s="97"/>
      <c r="ME7" s="97"/>
      <c r="MF7" s="97"/>
      <c r="MG7" s="97"/>
      <c r="MH7" s="97"/>
      <c r="MI7" s="97"/>
      <c r="MJ7" s="97"/>
      <c r="MK7" s="97"/>
      <c r="ML7" s="97"/>
      <c r="MM7" s="97"/>
      <c r="MN7" s="97"/>
      <c r="MO7" s="97"/>
      <c r="MP7" s="97"/>
      <c r="MQ7" s="97"/>
      <c r="MR7" s="97"/>
      <c r="MS7" s="97"/>
      <c r="MT7" s="97"/>
      <c r="MU7" s="97"/>
      <c r="MV7" s="97"/>
      <c r="MW7" s="97"/>
      <c r="MX7" s="97"/>
      <c r="MY7" s="97"/>
      <c r="MZ7" s="97"/>
      <c r="NA7" s="97"/>
      <c r="NB7" s="97"/>
      <c r="NC7" s="97"/>
      <c r="ND7" s="97"/>
      <c r="NE7" s="97"/>
      <c r="NF7" s="97"/>
      <c r="NG7" s="97"/>
      <c r="NH7" s="97"/>
      <c r="NI7" s="97"/>
      <c r="NJ7" s="97"/>
      <c r="NK7" s="97"/>
      <c r="NL7" s="97"/>
      <c r="NM7" s="97"/>
      <c r="NN7" s="97"/>
      <c r="NO7" s="97"/>
      <c r="NP7" s="97"/>
      <c r="NQ7" s="97"/>
      <c r="NR7" s="97"/>
      <c r="NS7" s="97"/>
      <c r="NT7" s="97"/>
      <c r="NU7" s="97"/>
      <c r="NV7" s="97"/>
      <c r="NW7" s="97"/>
      <c r="NX7" s="97"/>
      <c r="NY7" s="97"/>
      <c r="NZ7" s="97"/>
      <c r="OA7" s="97"/>
      <c r="OB7" s="97"/>
      <c r="OC7" s="97"/>
      <c r="OD7" s="97"/>
      <c r="OE7" s="97"/>
      <c r="OF7" s="97"/>
      <c r="OG7" s="97"/>
      <c r="OH7" s="97"/>
      <c r="OI7" s="97"/>
      <c r="OJ7" s="97"/>
      <c r="OK7" s="97"/>
      <c r="OL7" s="97"/>
      <c r="OM7" s="97"/>
      <c r="ON7" s="97"/>
      <c r="OO7" s="97"/>
      <c r="OP7" s="97"/>
      <c r="OQ7" s="97"/>
      <c r="OR7" s="97"/>
      <c r="OS7" s="97"/>
      <c r="OT7" s="97"/>
      <c r="OU7" s="97"/>
      <c r="OV7" s="97"/>
      <c r="OW7" s="97"/>
      <c r="OX7" s="97"/>
      <c r="OY7" s="97"/>
      <c r="OZ7" s="97"/>
      <c r="PA7" s="97"/>
      <c r="PB7" s="97"/>
      <c r="PC7" s="97"/>
      <c r="PD7" s="97"/>
      <c r="PE7" s="97"/>
      <c r="PF7" s="97"/>
      <c r="PG7" s="97"/>
      <c r="PH7" s="97"/>
      <c r="PI7" s="97"/>
      <c r="PJ7" s="97"/>
      <c r="PK7" s="97"/>
      <c r="PL7" s="97"/>
      <c r="PM7" s="97"/>
      <c r="PN7" s="97"/>
      <c r="PO7" s="97"/>
      <c r="PP7" s="97"/>
      <c r="PQ7" s="97"/>
      <c r="PR7" s="97"/>
      <c r="PS7" s="97"/>
      <c r="PT7" s="97"/>
      <c r="PU7" s="97"/>
      <c r="PV7" s="97"/>
      <c r="PW7" s="97"/>
      <c r="PX7" s="97"/>
      <c r="PY7" s="97"/>
      <c r="PZ7" s="97"/>
      <c r="QA7" s="97"/>
      <c r="QB7" s="97"/>
      <c r="QC7" s="97"/>
      <c r="QD7" s="97"/>
      <c r="QE7" s="97"/>
      <c r="QF7" s="97"/>
      <c r="QG7" s="97"/>
      <c r="QH7" s="97"/>
      <c r="QI7" s="97"/>
      <c r="QJ7" s="97"/>
      <c r="QK7" s="97"/>
      <c r="QL7" s="97"/>
      <c r="QM7" s="97"/>
      <c r="QN7" s="97"/>
      <c r="QO7" s="97"/>
      <c r="QP7" s="97"/>
      <c r="QQ7" s="97"/>
      <c r="QR7" s="97"/>
      <c r="QS7" s="97"/>
      <c r="QT7" s="97"/>
      <c r="QU7" s="97"/>
      <c r="QV7" s="97"/>
      <c r="QW7" s="97"/>
      <c r="QX7" s="97"/>
      <c r="QY7" s="97"/>
      <c r="QZ7" s="97"/>
      <c r="RA7" s="97"/>
      <c r="RB7" s="97"/>
      <c r="RC7" s="97"/>
      <c r="RD7" s="97"/>
      <c r="RE7" s="97"/>
      <c r="RF7" s="97"/>
      <c r="RG7" s="97"/>
      <c r="RH7" s="97"/>
      <c r="RI7" s="97"/>
      <c r="RJ7" s="97"/>
      <c r="RK7" s="97"/>
      <c r="RL7" s="97"/>
      <c r="RM7" s="97"/>
      <c r="RN7" s="97"/>
      <c r="RO7" s="97"/>
      <c r="RP7" s="97"/>
      <c r="RQ7" s="97"/>
      <c r="RR7" s="97"/>
    </row>
    <row r="8" spans="1:486" s="97" customFormat="1">
      <c r="B8" s="90" t="s">
        <v>57</v>
      </c>
      <c r="C8" s="192" t="s">
        <v>225</v>
      </c>
      <c r="D8" s="105">
        <v>20</v>
      </c>
      <c r="E8" s="190">
        <f t="shared" si="0"/>
        <v>1.9513283880591372</v>
      </c>
      <c r="F8" s="106" t="s">
        <v>30</v>
      </c>
      <c r="G8" s="235">
        <v>1081</v>
      </c>
      <c r="H8" s="145">
        <v>554</v>
      </c>
      <c r="I8" s="147">
        <v>350</v>
      </c>
      <c r="J8" s="147">
        <v>844</v>
      </c>
      <c r="K8" s="147">
        <f t="shared" si="1"/>
        <v>494</v>
      </c>
      <c r="L8" s="146">
        <f t="shared" si="5"/>
        <v>598874</v>
      </c>
      <c r="M8" s="236">
        <v>0.34</v>
      </c>
      <c r="N8" s="147">
        <f t="shared" si="2"/>
        <v>287648.5</v>
      </c>
      <c r="O8" s="147">
        <f t="shared" si="6"/>
        <v>378350</v>
      </c>
      <c r="P8" s="147">
        <f t="shared" si="7"/>
        <v>534014</v>
      </c>
      <c r="Q8" s="147">
        <f t="shared" si="3"/>
        <v>912364</v>
      </c>
      <c r="R8" s="147">
        <v>0</v>
      </c>
      <c r="S8" s="147">
        <f t="shared" si="8"/>
        <v>1200012.5</v>
      </c>
      <c r="T8" s="147">
        <v>0</v>
      </c>
      <c r="U8" s="147">
        <f t="shared" si="9"/>
        <v>1110094.8196114709</v>
      </c>
      <c r="V8" s="147">
        <f t="shared" si="10"/>
        <v>0</v>
      </c>
      <c r="W8" s="148">
        <f>IF(L8=0,0,(HLOOKUP(F8,'2012-2013 CE W T&amp;D &amp; ConsCredit'!$C$6:$P$36,D8+1,FALSE)))</f>
        <v>1.9342183548791292</v>
      </c>
      <c r="X8" s="147">
        <f t="shared" si="11"/>
        <v>1158353.0830598837</v>
      </c>
      <c r="Y8" s="91">
        <f t="shared" si="4"/>
        <v>1.0434721994877005</v>
      </c>
      <c r="Z8" s="172"/>
      <c r="AA8" s="147">
        <f t="shared" si="12"/>
        <v>665998.5</v>
      </c>
      <c r="AB8" s="147">
        <f t="shared" si="13"/>
        <v>616094.81961147091</v>
      </c>
      <c r="AC8" s="189">
        <f>IF(L8=0,0,(HLOOKUP(F8,'2012-2013 CE W T&amp;D No ConsCredi'!$C$6:$P$36,D8+1,FALSE)))</f>
        <v>1.7583803226173902</v>
      </c>
      <c r="AD8" s="188">
        <f t="shared" si="14"/>
        <v>1053048.2573271669</v>
      </c>
      <c r="AE8" s="1209">
        <f t="shared" si="15"/>
        <v>1.7092308258512103</v>
      </c>
    </row>
    <row r="9" spans="1:486" s="97" customFormat="1">
      <c r="B9" s="90" t="s">
        <v>57</v>
      </c>
      <c r="C9" s="192" t="s">
        <v>226</v>
      </c>
      <c r="D9" s="105">
        <v>20</v>
      </c>
      <c r="E9" s="190">
        <f t="shared" si="0"/>
        <v>9.6468427771648493</v>
      </c>
      <c r="F9" s="106" t="s">
        <v>30</v>
      </c>
      <c r="G9" s="235">
        <v>572</v>
      </c>
      <c r="H9" s="145">
        <v>5176</v>
      </c>
      <c r="I9" s="147">
        <v>1500</v>
      </c>
      <c r="J9" s="147">
        <v>5663</v>
      </c>
      <c r="K9" s="147">
        <f t="shared" si="1"/>
        <v>4163</v>
      </c>
      <c r="L9" s="146">
        <f t="shared" si="5"/>
        <v>2960672</v>
      </c>
      <c r="M9" s="236">
        <v>0.15</v>
      </c>
      <c r="N9" s="147">
        <f t="shared" si="2"/>
        <v>126903.75</v>
      </c>
      <c r="O9" s="147">
        <f t="shared" si="6"/>
        <v>858000</v>
      </c>
      <c r="P9" s="147">
        <f t="shared" si="7"/>
        <v>2381236</v>
      </c>
      <c r="Q9" s="147">
        <f t="shared" si="3"/>
        <v>3239236</v>
      </c>
      <c r="R9" s="147">
        <v>0</v>
      </c>
      <c r="S9" s="147">
        <f t="shared" si="8"/>
        <v>3366139.75</v>
      </c>
      <c r="T9" s="147">
        <v>0</v>
      </c>
      <c r="U9" s="147">
        <f t="shared" si="9"/>
        <v>3113912.8122109161</v>
      </c>
      <c r="V9" s="147">
        <f t="shared" si="10"/>
        <v>0</v>
      </c>
      <c r="W9" s="148">
        <f>IF(L9=0,0,(HLOOKUP(F9,'2012-2013 CE W T&amp;D &amp; ConsCredit'!$C$6:$P$36,D9+1,FALSE)))</f>
        <v>1.9342183548791292</v>
      </c>
      <c r="X9" s="147">
        <f t="shared" si="11"/>
        <v>5726586.1251767008</v>
      </c>
      <c r="Y9" s="91">
        <f t="shared" si="4"/>
        <v>1.8390322627918265</v>
      </c>
      <c r="Z9" s="172"/>
      <c r="AA9" s="147">
        <f t="shared" si="12"/>
        <v>984903.75</v>
      </c>
      <c r="AB9" s="147">
        <f t="shared" si="13"/>
        <v>911104.30157261796</v>
      </c>
      <c r="AC9" s="189">
        <f>IF(L9=0,0,(HLOOKUP(F9,'2012-2013 CE W T&amp;D No ConsCredi'!$C$6:$P$36,D9+1,FALSE)))</f>
        <v>1.7583803226173902</v>
      </c>
      <c r="AD9" s="188">
        <f t="shared" si="14"/>
        <v>5205987.386524274</v>
      </c>
      <c r="AE9" s="1209">
        <f t="shared" si="15"/>
        <v>5.7139313002237424</v>
      </c>
    </row>
    <row r="10" spans="1:486">
      <c r="B10" s="90" t="s">
        <v>57</v>
      </c>
      <c r="C10" s="192" t="s">
        <v>227</v>
      </c>
      <c r="D10" s="105">
        <v>20</v>
      </c>
      <c r="E10" s="190">
        <f t="shared" si="0"/>
        <v>2.1310903866919424</v>
      </c>
      <c r="F10" s="106" t="s">
        <v>30</v>
      </c>
      <c r="G10" s="235">
        <v>452</v>
      </c>
      <c r="H10" s="145">
        <v>1447</v>
      </c>
      <c r="I10" s="147">
        <v>300</v>
      </c>
      <c r="J10" s="147">
        <v>350</v>
      </c>
      <c r="K10" s="147">
        <f t="shared" si="1"/>
        <v>50</v>
      </c>
      <c r="L10" s="185">
        <f t="shared" si="5"/>
        <v>654044</v>
      </c>
      <c r="M10" s="236">
        <v>0.17</v>
      </c>
      <c r="N10" s="147">
        <f t="shared" si="2"/>
        <v>143824.25</v>
      </c>
      <c r="O10" s="147">
        <f t="shared" si="6"/>
        <v>135600</v>
      </c>
      <c r="P10" s="147">
        <f t="shared" si="7"/>
        <v>22600</v>
      </c>
      <c r="Q10" s="147">
        <f t="shared" si="3"/>
        <v>158200</v>
      </c>
      <c r="R10" s="147">
        <v>0</v>
      </c>
      <c r="S10" s="147">
        <f t="shared" si="8"/>
        <v>302024.25</v>
      </c>
      <c r="T10" s="147">
        <v>0</v>
      </c>
      <c r="U10" s="147">
        <f t="shared" si="9"/>
        <v>279393.38575393154</v>
      </c>
      <c r="V10" s="147">
        <f t="shared" si="10"/>
        <v>0</v>
      </c>
      <c r="W10" s="148">
        <f>IF(L10=0,0,(HLOOKUP(F10,'2012-2013 CE W T&amp;D &amp; ConsCredit'!$C$6:$P$36,D10+1,FALSE)))</f>
        <v>1.9342183548791292</v>
      </c>
      <c r="X10" s="147">
        <f t="shared" si="11"/>
        <v>1265063.9096985653</v>
      </c>
      <c r="Y10" s="91">
        <f t="shared" si="4"/>
        <v>4.5278949832145896</v>
      </c>
      <c r="Z10" s="172"/>
      <c r="AA10" s="147">
        <f t="shared" si="12"/>
        <v>279424.25</v>
      </c>
      <c r="AB10" s="147">
        <f t="shared" si="13"/>
        <v>258486.81776133212</v>
      </c>
      <c r="AC10" s="189">
        <f>IF(L10=0,0,(HLOOKUP(F10,'2012-2013 CE W T&amp;D No ConsCredi'!$C$6:$P$36,D10+1,FALSE)))</f>
        <v>1.7583803226173902</v>
      </c>
      <c r="AD10" s="188">
        <f t="shared" si="14"/>
        <v>1150058.0997259684</v>
      </c>
      <c r="AE10" s="1209">
        <f t="shared" si="15"/>
        <v>4.4491943909799234</v>
      </c>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c r="OF10" s="97"/>
      <c r="OG10" s="97"/>
      <c r="OH10" s="97"/>
      <c r="OI10" s="97"/>
      <c r="OJ10" s="97"/>
      <c r="OK10" s="97"/>
      <c r="OL10" s="97"/>
      <c r="OM10" s="97"/>
      <c r="ON10" s="97"/>
      <c r="OO10" s="97"/>
      <c r="OP10" s="97"/>
      <c r="OQ10" s="97"/>
      <c r="OR10" s="97"/>
      <c r="OS10" s="97"/>
      <c r="OT10" s="97"/>
      <c r="OU10" s="97"/>
      <c r="OV10" s="97"/>
      <c r="OW10" s="97"/>
      <c r="OX10" s="97"/>
      <c r="OY10" s="97"/>
      <c r="OZ10" s="97"/>
      <c r="PA10" s="97"/>
      <c r="PB10" s="97"/>
      <c r="PC10" s="97"/>
      <c r="PD10" s="97"/>
      <c r="PE10" s="97"/>
      <c r="PF10" s="97"/>
      <c r="PG10" s="97"/>
      <c r="PH10" s="97"/>
      <c r="PI10" s="97"/>
      <c r="PJ10" s="97"/>
      <c r="PK10" s="97"/>
      <c r="PL10" s="97"/>
      <c r="PM10" s="97"/>
      <c r="PN10" s="97"/>
      <c r="PO10" s="97"/>
      <c r="PP10" s="97"/>
      <c r="PQ10" s="97"/>
      <c r="PR10" s="97"/>
      <c r="PS10" s="97"/>
      <c r="PT10" s="97"/>
      <c r="PU10" s="97"/>
      <c r="PV10" s="97"/>
      <c r="PW10" s="97"/>
      <c r="PX10" s="97"/>
      <c r="PY10" s="97"/>
      <c r="PZ10" s="97"/>
      <c r="QA10" s="97"/>
      <c r="QB10" s="97"/>
      <c r="QC10" s="97"/>
      <c r="QD10" s="97"/>
      <c r="QE10" s="97"/>
      <c r="QF10" s="97"/>
      <c r="QG10" s="97"/>
      <c r="QH10" s="97"/>
      <c r="QI10" s="97"/>
      <c r="QJ10" s="97"/>
      <c r="QK10" s="97"/>
      <c r="QL10" s="97"/>
      <c r="QM10" s="97"/>
      <c r="QN10" s="97"/>
      <c r="QO10" s="97"/>
      <c r="QP10" s="97"/>
      <c r="QQ10" s="97"/>
      <c r="QR10" s="97"/>
      <c r="QS10" s="97"/>
      <c r="QT10" s="97"/>
      <c r="QU10" s="97"/>
      <c r="QV10" s="97"/>
      <c r="QW10" s="97"/>
      <c r="QX10" s="97"/>
      <c r="QY10" s="97"/>
      <c r="QZ10" s="97"/>
      <c r="RA10" s="97"/>
      <c r="RB10" s="97"/>
      <c r="RC10" s="97"/>
      <c r="RD10" s="97"/>
      <c r="RE10" s="97"/>
      <c r="RF10" s="97"/>
      <c r="RG10" s="97"/>
      <c r="RH10" s="97"/>
      <c r="RI10" s="97"/>
      <c r="RJ10" s="97"/>
      <c r="RK10" s="97"/>
      <c r="RL10" s="97"/>
      <c r="RM10" s="97"/>
      <c r="RN10" s="97"/>
      <c r="RO10" s="97"/>
      <c r="RP10" s="97"/>
      <c r="RQ10" s="97"/>
      <c r="RR10" s="97"/>
    </row>
    <row r="11" spans="1:486" ht="15.75" thickBot="1">
      <c r="B11" s="162" t="s">
        <v>57</v>
      </c>
      <c r="C11" s="194" t="s">
        <v>228</v>
      </c>
      <c r="D11" s="116">
        <v>20</v>
      </c>
      <c r="E11" s="201">
        <f t="shared" si="0"/>
        <v>0.61191414434005487</v>
      </c>
      <c r="F11" s="122" t="s">
        <v>30</v>
      </c>
      <c r="G11" s="237">
        <v>200</v>
      </c>
      <c r="H11" s="124">
        <v>939</v>
      </c>
      <c r="I11" s="127">
        <v>800</v>
      </c>
      <c r="J11" s="127">
        <v>1688</v>
      </c>
      <c r="K11" s="127">
        <f t="shared" si="1"/>
        <v>888</v>
      </c>
      <c r="L11" s="196">
        <f t="shared" si="5"/>
        <v>187800</v>
      </c>
      <c r="M11" s="238">
        <v>0.03</v>
      </c>
      <c r="N11" s="127">
        <f t="shared" si="2"/>
        <v>25380.75</v>
      </c>
      <c r="O11" s="127">
        <f t="shared" si="6"/>
        <v>160000</v>
      </c>
      <c r="P11" s="127">
        <f t="shared" si="7"/>
        <v>177600</v>
      </c>
      <c r="Q11" s="127">
        <f t="shared" si="3"/>
        <v>337600</v>
      </c>
      <c r="R11" s="127">
        <v>0</v>
      </c>
      <c r="S11" s="127">
        <f t="shared" si="8"/>
        <v>362980.75</v>
      </c>
      <c r="T11" s="127">
        <v>0</v>
      </c>
      <c r="U11" s="127">
        <f t="shared" si="9"/>
        <v>335782.37742830714</v>
      </c>
      <c r="V11" s="127">
        <f t="shared" si="10"/>
        <v>0</v>
      </c>
      <c r="W11" s="132">
        <f>IF(L11=0,0,(HLOOKUP(F11,'2012-2013 CE W T&amp;D &amp; ConsCredit'!$C$6:$P$36,D11+1,FALSE)))</f>
        <v>1.9342183548791292</v>
      </c>
      <c r="X11" s="127">
        <f t="shared" si="11"/>
        <v>363246.20704630046</v>
      </c>
      <c r="Y11" s="133">
        <f t="shared" si="4"/>
        <v>1.0817905627696531</v>
      </c>
      <c r="Z11" s="173"/>
      <c r="AA11" s="127">
        <f t="shared" si="12"/>
        <v>185380.75</v>
      </c>
      <c r="AB11" s="127">
        <f t="shared" si="13"/>
        <v>171490.05550416282</v>
      </c>
      <c r="AC11" s="200">
        <f>IF(L11=0,0,(HLOOKUP(F11,'2012-2013 CE W T&amp;D No ConsCredi'!$C$6:$P$36,D11+1,FALSE)))</f>
        <v>1.7583803226173902</v>
      </c>
      <c r="AD11" s="199">
        <f t="shared" si="14"/>
        <v>330223.82458754588</v>
      </c>
      <c r="AE11" s="1210">
        <f t="shared" si="15"/>
        <v>1.9256150079182281</v>
      </c>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c r="IR11" s="97"/>
      <c r="IS11" s="97"/>
      <c r="IT11" s="97"/>
      <c r="IU11" s="97"/>
      <c r="IV11" s="97"/>
      <c r="IW11" s="97"/>
      <c r="IX11" s="97"/>
      <c r="IY11" s="97"/>
      <c r="IZ11" s="97"/>
      <c r="JA11" s="97"/>
      <c r="JB11" s="97"/>
      <c r="JC11" s="97"/>
      <c r="JD11" s="97"/>
      <c r="JE11" s="97"/>
      <c r="JF11" s="97"/>
      <c r="JG11" s="97"/>
      <c r="JH11" s="97"/>
      <c r="JI11" s="97"/>
      <c r="JJ11" s="97"/>
      <c r="JK11" s="97"/>
      <c r="JL11" s="97"/>
      <c r="JM11" s="97"/>
      <c r="JN11" s="97"/>
      <c r="JO11" s="97"/>
      <c r="JP11" s="97"/>
      <c r="JQ11" s="97"/>
      <c r="JR11" s="97"/>
      <c r="JS11" s="97"/>
      <c r="JT11" s="97"/>
      <c r="JU11" s="97"/>
      <c r="JV11" s="97"/>
      <c r="JW11" s="97"/>
      <c r="JX11" s="97"/>
      <c r="JY11" s="97"/>
      <c r="JZ11" s="97"/>
      <c r="KA11" s="97"/>
      <c r="KB11" s="97"/>
      <c r="KC11" s="97"/>
      <c r="KD11" s="97"/>
      <c r="KE11" s="97"/>
      <c r="KF11" s="97"/>
      <c r="KG11" s="97"/>
      <c r="KH11" s="97"/>
      <c r="KI11" s="97"/>
      <c r="KJ11" s="97"/>
      <c r="KK11" s="97"/>
      <c r="KL11" s="97"/>
      <c r="KM11" s="97"/>
      <c r="KN11" s="97"/>
      <c r="KO11" s="97"/>
      <c r="KP11" s="97"/>
      <c r="KQ11" s="97"/>
      <c r="KR11" s="97"/>
      <c r="KS11" s="97"/>
      <c r="KT11" s="97"/>
      <c r="KU11" s="97"/>
      <c r="KV11" s="97"/>
      <c r="KW11" s="97"/>
      <c r="KX11" s="97"/>
      <c r="KY11" s="97"/>
      <c r="KZ11" s="97"/>
      <c r="LA11" s="97"/>
      <c r="LB11" s="97"/>
      <c r="LC11" s="97"/>
      <c r="LD11" s="97"/>
      <c r="LE11" s="97"/>
      <c r="LF11" s="97"/>
      <c r="LG11" s="97"/>
      <c r="LH11" s="97"/>
      <c r="LI11" s="97"/>
      <c r="LJ11" s="97"/>
      <c r="LK11" s="97"/>
      <c r="LL11" s="97"/>
      <c r="LM11" s="97"/>
      <c r="LN11" s="97"/>
      <c r="LO11" s="97"/>
      <c r="LP11" s="97"/>
      <c r="LQ11" s="97"/>
      <c r="LR11" s="97"/>
      <c r="LS11" s="97"/>
      <c r="LT11" s="97"/>
      <c r="LU11" s="97"/>
      <c r="LV11" s="97"/>
      <c r="LW11" s="97"/>
      <c r="LX11" s="97"/>
      <c r="LY11" s="97"/>
      <c r="LZ11" s="97"/>
      <c r="MA11" s="97"/>
      <c r="MB11" s="97"/>
      <c r="MC11" s="97"/>
      <c r="MD11" s="97"/>
      <c r="ME11" s="97"/>
      <c r="MF11" s="97"/>
      <c r="MG11" s="97"/>
      <c r="MH11" s="97"/>
      <c r="MI11" s="97"/>
      <c r="MJ11" s="97"/>
      <c r="MK11" s="97"/>
      <c r="ML11" s="97"/>
      <c r="MM11" s="97"/>
      <c r="MN11" s="97"/>
      <c r="MO11" s="97"/>
      <c r="MP11" s="97"/>
      <c r="MQ11" s="97"/>
      <c r="MR11" s="97"/>
      <c r="MS11" s="97"/>
      <c r="MT11" s="97"/>
      <c r="MU11" s="97"/>
      <c r="MV11" s="97"/>
      <c r="MW11" s="97"/>
      <c r="MX11" s="97"/>
      <c r="MY11" s="97"/>
      <c r="MZ11" s="97"/>
      <c r="NA11" s="97"/>
      <c r="NB11" s="97"/>
      <c r="NC11" s="97"/>
      <c r="ND11" s="97"/>
      <c r="NE11" s="97"/>
      <c r="NF11" s="97"/>
      <c r="NG11" s="97"/>
      <c r="NH11" s="97"/>
      <c r="NI11" s="97"/>
      <c r="NJ11" s="97"/>
      <c r="NK11" s="97"/>
      <c r="NL11" s="97"/>
      <c r="NM11" s="97"/>
      <c r="NN11" s="97"/>
      <c r="NO11" s="97"/>
      <c r="NP11" s="97"/>
      <c r="NQ11" s="97"/>
      <c r="NR11" s="97"/>
      <c r="NS11" s="97"/>
      <c r="NT11" s="97"/>
      <c r="NU11" s="97"/>
      <c r="NV11" s="97"/>
      <c r="NW11" s="97"/>
      <c r="NX11" s="97"/>
      <c r="NY11" s="97"/>
      <c r="NZ11" s="97"/>
      <c r="OA11" s="97"/>
      <c r="OB11" s="97"/>
      <c r="OC11" s="97"/>
      <c r="OD11" s="97"/>
      <c r="OE11" s="97"/>
      <c r="OF11" s="97"/>
      <c r="OG11" s="97"/>
      <c r="OH11" s="97"/>
      <c r="OI11" s="97"/>
      <c r="OJ11" s="97"/>
      <c r="OK11" s="97"/>
      <c r="OL11" s="97"/>
      <c r="OM11" s="97"/>
      <c r="ON11" s="97"/>
      <c r="OO11" s="97"/>
      <c r="OP11" s="97"/>
      <c r="OQ11" s="97"/>
      <c r="OR11" s="97"/>
      <c r="OS11" s="97"/>
      <c r="OT11" s="97"/>
      <c r="OU11" s="97"/>
      <c r="OV11" s="97"/>
      <c r="OW11" s="97"/>
      <c r="OX11" s="97"/>
      <c r="OY11" s="97"/>
      <c r="OZ11" s="97"/>
      <c r="PA11" s="97"/>
      <c r="PB11" s="97"/>
      <c r="PC11" s="97"/>
      <c r="PD11" s="97"/>
      <c r="PE11" s="97"/>
      <c r="PF11" s="97"/>
      <c r="PG11" s="97"/>
      <c r="PH11" s="97"/>
      <c r="PI11" s="97"/>
      <c r="PJ11" s="97"/>
      <c r="PK11" s="97"/>
      <c r="PL11" s="97"/>
      <c r="PM11" s="97"/>
      <c r="PN11" s="97"/>
      <c r="PO11" s="97"/>
      <c r="PP11" s="97"/>
      <c r="PQ11" s="97"/>
      <c r="PR11" s="97"/>
      <c r="PS11" s="97"/>
      <c r="PT11" s="97"/>
      <c r="PU11" s="97"/>
      <c r="PV11" s="97"/>
      <c r="PW11" s="97"/>
      <c r="PX11" s="97"/>
      <c r="PY11" s="97"/>
      <c r="PZ11" s="97"/>
      <c r="QA11" s="97"/>
      <c r="QB11" s="97"/>
      <c r="QC11" s="97"/>
      <c r="QD11" s="97"/>
      <c r="QE11" s="97"/>
      <c r="QF11" s="97"/>
      <c r="QG11" s="97"/>
      <c r="QH11" s="97"/>
      <c r="QI11" s="97"/>
      <c r="QJ11" s="97"/>
      <c r="QK11" s="97"/>
      <c r="QL11" s="97"/>
      <c r="QM11" s="97"/>
      <c r="QN11" s="97"/>
      <c r="QO11" s="97"/>
      <c r="QP11" s="97"/>
      <c r="QQ11" s="97"/>
      <c r="QR11" s="97"/>
      <c r="QS11" s="97"/>
      <c r="QT11" s="97"/>
      <c r="QU11" s="97"/>
      <c r="QV11" s="97"/>
      <c r="QW11" s="97"/>
      <c r="QX11" s="97"/>
      <c r="QY11" s="97"/>
      <c r="QZ11" s="97"/>
      <c r="RA11" s="97"/>
      <c r="RB11" s="97"/>
      <c r="RC11" s="97"/>
      <c r="RD11" s="97"/>
      <c r="RE11" s="97"/>
      <c r="RF11" s="97"/>
      <c r="RG11" s="97"/>
      <c r="RH11" s="97"/>
      <c r="RI11" s="97"/>
      <c r="RJ11" s="97"/>
      <c r="RK11" s="97"/>
      <c r="RL11" s="97"/>
      <c r="RM11" s="97"/>
      <c r="RN11" s="97"/>
      <c r="RO11" s="97"/>
      <c r="RP11" s="97"/>
      <c r="RQ11" s="97"/>
      <c r="RR11" s="97"/>
    </row>
    <row r="12" spans="1:486" s="220" customFormat="1" thickBot="1">
      <c r="A12" s="99"/>
      <c r="B12" s="842"/>
      <c r="C12" s="843"/>
      <c r="D12" s="843"/>
      <c r="E12" s="844">
        <f>SUM(E5:E11)</f>
        <v>20.223615845643842</v>
      </c>
      <c r="F12" s="843"/>
      <c r="G12" s="843"/>
      <c r="H12" s="843"/>
      <c r="I12" s="843"/>
      <c r="J12" s="845"/>
      <c r="K12" s="845"/>
      <c r="L12" s="831">
        <f>SUM(L5:L11)</f>
        <v>6138116</v>
      </c>
      <c r="M12" s="846">
        <f>SUM(M5:M11)</f>
        <v>1</v>
      </c>
      <c r="N12" s="1022">
        <v>846025</v>
      </c>
      <c r="O12" s="1022">
        <f t="shared" ref="O12:V12" si="16">SUM(O5:O11)</f>
        <v>2158150</v>
      </c>
      <c r="P12" s="1022">
        <f t="shared" si="16"/>
        <v>4332243</v>
      </c>
      <c r="Q12" s="1022">
        <f t="shared" si="16"/>
        <v>6490393</v>
      </c>
      <c r="R12" s="1287">
        <f t="shared" si="16"/>
        <v>0</v>
      </c>
      <c r="S12" s="1022">
        <f t="shared" si="16"/>
        <v>7336418</v>
      </c>
      <c r="T12" s="1287">
        <f t="shared" si="16"/>
        <v>0</v>
      </c>
      <c r="U12" s="1022">
        <f t="shared" si="16"/>
        <v>6786695.6521739131</v>
      </c>
      <c r="V12" s="847">
        <f t="shared" si="16"/>
        <v>0</v>
      </c>
      <c r="W12" s="847"/>
      <c r="X12" s="1022">
        <f>SUM(X5:X11)</f>
        <v>11925935.5772563</v>
      </c>
      <c r="Y12" s="1212">
        <f t="shared" si="4"/>
        <v>1.7572521575262015</v>
      </c>
      <c r="Z12" s="851"/>
      <c r="AA12" s="1022">
        <f>SUM(AA5:AA11)</f>
        <v>3004175</v>
      </c>
      <c r="AB12" s="1022">
        <f>SUM(AB5:AB11)</f>
        <v>2779070.3052728958</v>
      </c>
      <c r="AC12" s="852"/>
      <c r="AD12" s="1022">
        <f>SUM(AD5:AD11)</f>
        <v>10841759.615687547</v>
      </c>
      <c r="AE12" s="1211">
        <f t="shared" si="15"/>
        <v>3.9012181862102695</v>
      </c>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c r="IW12" s="99"/>
      <c r="IX12" s="99"/>
      <c r="IY12" s="99"/>
      <c r="IZ12" s="99"/>
      <c r="JA12" s="99"/>
      <c r="JB12" s="99"/>
      <c r="JC12" s="99"/>
      <c r="JD12" s="99"/>
      <c r="JE12" s="99"/>
      <c r="JF12" s="99"/>
      <c r="JG12" s="99"/>
      <c r="JH12" s="99"/>
      <c r="JI12" s="99"/>
      <c r="JJ12" s="99"/>
      <c r="JK12" s="99"/>
      <c r="JL12" s="99"/>
      <c r="JM12" s="99"/>
      <c r="JN12" s="99"/>
      <c r="JO12" s="99"/>
      <c r="JP12" s="99"/>
      <c r="JQ12" s="99"/>
      <c r="JR12" s="99"/>
      <c r="JS12" s="99"/>
      <c r="JT12" s="99"/>
      <c r="JU12" s="99"/>
      <c r="JV12" s="99"/>
      <c r="JW12" s="99"/>
      <c r="JX12" s="99"/>
      <c r="JY12" s="99"/>
      <c r="JZ12" s="99"/>
      <c r="KA12" s="99"/>
      <c r="KB12" s="99"/>
      <c r="KC12" s="99"/>
      <c r="KD12" s="99"/>
      <c r="KE12" s="99"/>
      <c r="KF12" s="99"/>
      <c r="KG12" s="99"/>
      <c r="KH12" s="99"/>
      <c r="KI12" s="99"/>
      <c r="KJ12" s="99"/>
      <c r="KK12" s="99"/>
      <c r="KL12" s="99"/>
      <c r="KM12" s="99"/>
      <c r="KN12" s="99"/>
      <c r="KO12" s="99"/>
      <c r="KP12" s="99"/>
      <c r="KQ12" s="99"/>
      <c r="KR12" s="99"/>
      <c r="KS12" s="99"/>
      <c r="KT12" s="99"/>
      <c r="KU12" s="99"/>
      <c r="KV12" s="99"/>
      <c r="KW12" s="99"/>
      <c r="KX12" s="99"/>
      <c r="KY12" s="99"/>
      <c r="KZ12" s="99"/>
      <c r="LA12" s="99"/>
      <c r="LB12" s="99"/>
      <c r="LC12" s="99"/>
      <c r="LD12" s="99"/>
      <c r="LE12" s="99"/>
      <c r="LF12" s="99"/>
      <c r="LG12" s="99"/>
      <c r="LH12" s="99"/>
      <c r="LI12" s="99"/>
      <c r="LJ12" s="99"/>
      <c r="LK12" s="99"/>
      <c r="LL12" s="99"/>
      <c r="LM12" s="99"/>
      <c r="LN12" s="99"/>
      <c r="LO12" s="99"/>
      <c r="LP12" s="99"/>
      <c r="LQ12" s="99"/>
      <c r="LR12" s="99"/>
      <c r="LS12" s="99"/>
      <c r="LT12" s="99"/>
      <c r="LU12" s="99"/>
      <c r="LV12" s="99"/>
      <c r="LW12" s="99"/>
      <c r="LX12" s="99"/>
      <c r="LY12" s="99"/>
      <c r="LZ12" s="99"/>
      <c r="MA12" s="99"/>
      <c r="MB12" s="99"/>
      <c r="MC12" s="99"/>
      <c r="MD12" s="99"/>
      <c r="ME12" s="99"/>
      <c r="MF12" s="99"/>
      <c r="MG12" s="99"/>
      <c r="MH12" s="99"/>
      <c r="MI12" s="99"/>
      <c r="MJ12" s="99"/>
      <c r="MK12" s="99"/>
      <c r="ML12" s="99"/>
      <c r="MM12" s="99"/>
      <c r="MN12" s="99"/>
      <c r="MO12" s="99"/>
      <c r="MP12" s="99"/>
      <c r="MQ12" s="99"/>
      <c r="MR12" s="99"/>
      <c r="MS12" s="99"/>
      <c r="MT12" s="99"/>
      <c r="MU12" s="99"/>
      <c r="MV12" s="99"/>
      <c r="MW12" s="99"/>
      <c r="MX12" s="99"/>
      <c r="MY12" s="99"/>
      <c r="MZ12" s="99"/>
      <c r="NA12" s="99"/>
      <c r="NB12" s="99"/>
      <c r="NC12" s="99"/>
      <c r="ND12" s="99"/>
      <c r="NE12" s="99"/>
      <c r="NF12" s="99"/>
      <c r="NG12" s="99"/>
      <c r="NH12" s="99"/>
      <c r="NI12" s="99"/>
      <c r="NJ12" s="99"/>
      <c r="NK12" s="99"/>
      <c r="NL12" s="99"/>
      <c r="NM12" s="99"/>
      <c r="NN12" s="99"/>
      <c r="NO12" s="99"/>
      <c r="NP12" s="99"/>
      <c r="NQ12" s="99"/>
      <c r="NR12" s="99"/>
      <c r="NS12" s="99"/>
      <c r="NT12" s="99"/>
      <c r="NU12" s="99"/>
      <c r="NV12" s="99"/>
      <c r="NW12" s="99"/>
      <c r="NX12" s="99"/>
      <c r="NY12" s="99"/>
      <c r="NZ12" s="99"/>
      <c r="OA12" s="99"/>
      <c r="OB12" s="99"/>
      <c r="OC12" s="99"/>
      <c r="OD12" s="99"/>
      <c r="OE12" s="99"/>
      <c r="OF12" s="99"/>
      <c r="OG12" s="99"/>
      <c r="OH12" s="99"/>
      <c r="OI12" s="99"/>
      <c r="OJ12" s="99"/>
      <c r="OK12" s="99"/>
      <c r="OL12" s="99"/>
      <c r="OM12" s="99"/>
      <c r="ON12" s="99"/>
      <c r="OO12" s="99"/>
      <c r="OP12" s="99"/>
      <c r="OQ12" s="99"/>
      <c r="OR12" s="99"/>
      <c r="OS12" s="99"/>
      <c r="OT12" s="99"/>
      <c r="OU12" s="99"/>
      <c r="OV12" s="99"/>
      <c r="OW12" s="99"/>
      <c r="OX12" s="99"/>
      <c r="OY12" s="99"/>
      <c r="OZ12" s="99"/>
      <c r="PA12" s="99"/>
      <c r="PB12" s="99"/>
      <c r="PC12" s="99"/>
      <c r="PD12" s="99"/>
      <c r="PE12" s="99"/>
      <c r="PF12" s="99"/>
      <c r="PG12" s="99"/>
      <c r="PH12" s="99"/>
      <c r="PI12" s="99"/>
      <c r="PJ12" s="99"/>
      <c r="PK12" s="99"/>
      <c r="PL12" s="99"/>
      <c r="PM12" s="99"/>
      <c r="PN12" s="99"/>
      <c r="PO12" s="99"/>
      <c r="PP12" s="99"/>
      <c r="PQ12" s="99"/>
      <c r="PR12" s="99"/>
      <c r="PS12" s="99"/>
      <c r="PT12" s="99"/>
      <c r="PU12" s="99"/>
      <c r="PV12" s="99"/>
      <c r="PW12" s="99"/>
      <c r="PX12" s="99"/>
      <c r="PY12" s="99"/>
      <c r="PZ12" s="99"/>
      <c r="QA12" s="99"/>
      <c r="QB12" s="99"/>
      <c r="QC12" s="99"/>
      <c r="QD12" s="99"/>
      <c r="QE12" s="99"/>
      <c r="QF12" s="99"/>
      <c r="QG12" s="99"/>
      <c r="QH12" s="99"/>
      <c r="QI12" s="99"/>
      <c r="QJ12" s="99"/>
      <c r="QK12" s="99"/>
      <c r="QL12" s="99"/>
      <c r="QM12" s="99"/>
      <c r="QN12" s="99"/>
      <c r="QO12" s="99"/>
      <c r="QP12" s="99"/>
      <c r="QQ12" s="99"/>
      <c r="QR12" s="99"/>
      <c r="QS12" s="99"/>
      <c r="QT12" s="99"/>
      <c r="QU12" s="99"/>
      <c r="QV12" s="99"/>
      <c r="QW12" s="99"/>
      <c r="QX12" s="99"/>
      <c r="QY12" s="99"/>
      <c r="QZ12" s="99"/>
      <c r="RA12" s="99"/>
      <c r="RB12" s="99"/>
      <c r="RC12" s="99"/>
      <c r="RD12" s="99"/>
      <c r="RE12" s="99"/>
      <c r="RF12" s="99"/>
      <c r="RG12" s="99"/>
      <c r="RH12" s="99"/>
      <c r="RI12" s="99"/>
      <c r="RJ12" s="99"/>
      <c r="RK12" s="99"/>
      <c r="RL12" s="99"/>
      <c r="RM12" s="99"/>
      <c r="RN12" s="99"/>
      <c r="RO12" s="99"/>
      <c r="RP12" s="99"/>
      <c r="RQ12" s="99"/>
      <c r="RR12" s="99"/>
    </row>
    <row r="13" spans="1:486">
      <c r="AA13" s="340"/>
      <c r="AB13" s="340"/>
      <c r="AC13" s="340"/>
      <c r="AD13" s="340"/>
      <c r="AE13" s="340"/>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selection sqref="A1:A1048576"/>
      <pageMargins left="0.7" right="0.7" top="0.75" bottom="0.75" header="0.3" footer="0.3"/>
      <pageSetup paperSize="3" scale="60" orientation="landscape" r:id="rId2"/>
    </customSheetView>
  </customSheetViews>
  <mergeCells count="2">
    <mergeCell ref="N3:S3"/>
    <mergeCell ref="U3:X3"/>
  </mergeCells>
  <dataValidations count="4">
    <dataValidation type="list" allowBlank="1" showInputMessage="1" showErrorMessage="1" sqref="F5:F11">
      <formula1>INDIRECT($F5)</formula1>
    </dataValidation>
    <dataValidation type="decimal" operator="greaterThan" allowBlank="1" showInputMessage="1" showErrorMessage="1" errorTitle="Measure Life" error="Measure Life must be greater than zero." sqref="D5:D11">
      <formula1>0</formula1>
    </dataValidation>
    <dataValidation type="decimal" operator="greaterThanOrEqual" allowBlank="1" showInputMessage="1" sqref="G5:G11">
      <formula1>0</formula1>
    </dataValidation>
    <dataValidation allowBlank="1" showErrorMessage="1" sqref="J5:J11"/>
  </dataValidations>
  <hyperlinks>
    <hyperlink ref="A1" location="'Electric CE'!A1" display="Rtn to Summary"/>
  </hyperlinks>
  <pageMargins left="0.7" right="0.21" top="0.75" bottom="0.75" header="0.3" footer="0.3"/>
  <pageSetup paperSize="3" scale="40" orientation="landscape" r:id="rId3"/>
</worksheet>
</file>

<file path=xl/worksheets/sheet7.xml><?xml version="1.0" encoding="utf-8"?>
<worksheet xmlns="http://schemas.openxmlformats.org/spreadsheetml/2006/main" xmlns:r="http://schemas.openxmlformats.org/officeDocument/2006/relationships">
  <sheetPr>
    <tabColor theme="2" tint="-0.249977111117893"/>
  </sheetPr>
  <dimension ref="A1:SE10"/>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2.75"/>
  <cols>
    <col min="1" max="1" width="9.42578125" style="35" customWidth="1"/>
    <col min="2" max="2" width="11.85546875" style="36" customWidth="1"/>
    <col min="3" max="3" width="61.5703125" style="36" customWidth="1"/>
    <col min="4" max="4" width="11.42578125" style="36" customWidth="1"/>
    <col min="5" max="5" width="12.28515625" style="36" customWidth="1"/>
    <col min="6" max="6" width="20.7109375" style="36" customWidth="1"/>
    <col min="7" max="7" width="11.42578125" style="36" customWidth="1"/>
    <col min="8" max="8" width="9.140625" style="36" customWidth="1"/>
    <col min="9" max="9" width="16" style="36" customWidth="1"/>
    <col min="10" max="10" width="14" style="36" customWidth="1"/>
    <col min="11" max="11" width="15.85546875" style="36" customWidth="1"/>
    <col min="12" max="12" width="14.7109375" style="36" customWidth="1"/>
    <col min="13" max="13" width="11.140625" style="36" customWidth="1"/>
    <col min="14" max="14" width="13.85546875" style="36" customWidth="1"/>
    <col min="15" max="15" width="14.140625" style="36" customWidth="1"/>
    <col min="16" max="16" width="15.28515625" style="36" customWidth="1"/>
    <col min="17" max="17" width="20.140625" style="36" customWidth="1"/>
    <col min="18" max="18" width="14.7109375" style="36" customWidth="1"/>
    <col min="19" max="19" width="13.5703125" style="36" customWidth="1"/>
    <col min="20" max="20" width="16.5703125" style="36" customWidth="1"/>
    <col min="21" max="21" width="16.140625" style="36" customWidth="1"/>
    <col min="22" max="22" width="17" style="36" customWidth="1"/>
    <col min="23" max="23" width="17.28515625" style="36" customWidth="1"/>
    <col min="24" max="24" width="18.28515625" style="36" customWidth="1"/>
    <col min="25" max="25" width="13" style="36" customWidth="1"/>
    <col min="26" max="26" width="5.28515625" style="35" customWidth="1"/>
    <col min="27" max="27" width="15.42578125" style="35" customWidth="1"/>
    <col min="28" max="28" width="14.7109375" style="35" customWidth="1"/>
    <col min="29" max="29" width="11.140625" style="35" customWidth="1"/>
    <col min="30" max="30" width="21" style="35" customWidth="1"/>
    <col min="31" max="31" width="12.28515625" style="35" customWidth="1"/>
    <col min="32" max="67" width="9.140625" style="35"/>
    <col min="68" max="16384" width="9.140625" style="36"/>
  </cols>
  <sheetData>
    <row r="1" spans="1:499" s="556" customFormat="1" ht="25.5">
      <c r="A1" s="1454" t="s">
        <v>680</v>
      </c>
      <c r="B1" t="s">
        <v>583</v>
      </c>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row>
    <row r="2" spans="1:499" s="98" customFormat="1" ht="15">
      <c r="A2" s="97"/>
      <c r="B2" s="832" t="s">
        <v>605</v>
      </c>
      <c r="C2" s="833">
        <v>8.1000000000000003E-2</v>
      </c>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row>
    <row r="3" spans="1:499"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608"/>
      <c r="Z3" s="609"/>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99" s="98" customFormat="1" ht="45.75" thickBot="1">
      <c r="A4" s="97"/>
      <c r="B4" s="834" t="s">
        <v>579</v>
      </c>
      <c r="C4" s="835" t="s">
        <v>558</v>
      </c>
      <c r="D4" s="835" t="s">
        <v>1</v>
      </c>
      <c r="E4" s="835" t="s">
        <v>141</v>
      </c>
      <c r="F4" s="835" t="s">
        <v>4</v>
      </c>
      <c r="G4" s="835" t="s">
        <v>43</v>
      </c>
      <c r="H4" s="835" t="s">
        <v>578</v>
      </c>
      <c r="I4" s="835" t="s">
        <v>48</v>
      </c>
      <c r="J4" s="835" t="s">
        <v>50</v>
      </c>
      <c r="K4" s="835" t="s">
        <v>97</v>
      </c>
      <c r="L4" s="835" t="s">
        <v>45</v>
      </c>
      <c r="M4" s="835" t="s">
        <v>96</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row>
    <row r="5" spans="1:499" s="252" customFormat="1" ht="15">
      <c r="A5" s="1457"/>
      <c r="B5" s="158" t="s">
        <v>57</v>
      </c>
      <c r="C5" s="230" t="s">
        <v>384</v>
      </c>
      <c r="D5" s="163">
        <v>15</v>
      </c>
      <c r="E5" s="159">
        <f>(L5/$L$10)*D5</f>
        <v>1.5404072783223957</v>
      </c>
      <c r="F5" s="164" t="s">
        <v>32</v>
      </c>
      <c r="G5" s="165">
        <v>100</v>
      </c>
      <c r="H5" s="166">
        <v>881</v>
      </c>
      <c r="I5" s="148">
        <v>500</v>
      </c>
      <c r="J5" s="148">
        <v>900</v>
      </c>
      <c r="K5" s="148">
        <f>IF(J5&gt;I5,J5-I5,0)</f>
        <v>400</v>
      </c>
      <c r="L5" s="1213">
        <f>H5*G5</f>
        <v>88100</v>
      </c>
      <c r="M5" s="148">
        <v>0.10269381855482637</v>
      </c>
      <c r="N5" s="147">
        <v>28502.248295235986</v>
      </c>
      <c r="O5" s="147">
        <f>I5*G5</f>
        <v>50000</v>
      </c>
      <c r="P5" s="147">
        <f>K5*G5</f>
        <v>40000</v>
      </c>
      <c r="Q5" s="147">
        <f>P5+O5</f>
        <v>90000</v>
      </c>
      <c r="R5" s="147">
        <v>0</v>
      </c>
      <c r="S5" s="147">
        <f>N5+Q5+R5</f>
        <v>118502.24829523599</v>
      </c>
      <c r="T5" s="147"/>
      <c r="U5" s="147">
        <f t="shared" ref="U5:V9" si="0">S5/(1+$C$2)^1</f>
        <v>109622.80138319703</v>
      </c>
      <c r="V5" s="147">
        <f t="shared" si="0"/>
        <v>0</v>
      </c>
      <c r="W5" s="148">
        <f>IF(L5=0,0,(HLOOKUP(F5,'2012-2013 CE W T&amp;D &amp; ConsCredit'!$C$6:$P$36,D5+1,FALSE)))</f>
        <v>1.0250515210594204</v>
      </c>
      <c r="X5" s="147">
        <f>W5*L5</f>
        <v>90307.03900533494</v>
      </c>
      <c r="Y5" s="159">
        <f t="shared" ref="Y5:Y10" si="1">(X5+V5)/U5</f>
        <v>0.82379794956760877</v>
      </c>
      <c r="Z5" s="171"/>
      <c r="AA5" s="147">
        <f>S5-P5-R5</f>
        <v>78502.248295235986</v>
      </c>
      <c r="AB5" s="147">
        <f t="shared" ref="AB5:AB10" si="2">AA5/(1+$C$2)^1</f>
        <v>72620.026175056424</v>
      </c>
      <c r="AC5" s="148">
        <f>IF(L5=0,0,(HLOOKUP(F5,'2012-2013 CE W T&amp;D No ConsCredi'!$C$6:$P$36,D5+1,FALSE)))</f>
        <v>0.93186501914492781</v>
      </c>
      <c r="AD5" s="148">
        <f>AC5*L5</f>
        <v>82097.308186668146</v>
      </c>
      <c r="AE5" s="91">
        <f t="shared" ref="AE5:AE10" si="3">AD5/AB5</f>
        <v>1.1305050756765904</v>
      </c>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c r="RM5" s="340"/>
      <c r="RN5" s="340"/>
      <c r="RO5" s="340"/>
      <c r="RP5" s="340"/>
      <c r="RQ5" s="340"/>
      <c r="RR5" s="340"/>
      <c r="RS5" s="340"/>
      <c r="RT5" s="340"/>
      <c r="RU5" s="340"/>
      <c r="RV5" s="340"/>
      <c r="RW5" s="340"/>
      <c r="RX5" s="340"/>
      <c r="RY5" s="340"/>
      <c r="RZ5" s="340"/>
      <c r="SA5" s="340"/>
      <c r="SB5" s="340"/>
      <c r="SC5" s="340"/>
      <c r="SD5" s="340"/>
      <c r="SE5" s="1338"/>
    </row>
    <row r="6" spans="1:499" s="250" customFormat="1" ht="15">
      <c r="A6" s="1457"/>
      <c r="B6" s="90" t="s">
        <v>57</v>
      </c>
      <c r="C6" s="183" t="s">
        <v>385</v>
      </c>
      <c r="D6" s="105">
        <v>15</v>
      </c>
      <c r="E6" s="91">
        <f>(L6/$L$10)*D6</f>
        <v>0.29112123931972628</v>
      </c>
      <c r="F6" s="106" t="s">
        <v>32</v>
      </c>
      <c r="G6" s="107">
        <v>150</v>
      </c>
      <c r="H6" s="145">
        <v>111</v>
      </c>
      <c r="I6" s="148">
        <v>50</v>
      </c>
      <c r="J6" s="148">
        <v>56</v>
      </c>
      <c r="K6" s="148">
        <f>IF(J6&gt;I6,J6-I6,0)</f>
        <v>6</v>
      </c>
      <c r="L6" s="1213">
        <f>H6*G6</f>
        <v>16650</v>
      </c>
      <c r="M6" s="148">
        <v>1.9408082621315086E-2</v>
      </c>
      <c r="N6" s="147">
        <v>5386.6337584072553</v>
      </c>
      <c r="O6" s="147">
        <f>I6*G6</f>
        <v>7500</v>
      </c>
      <c r="P6" s="147">
        <f>K6*G6</f>
        <v>900</v>
      </c>
      <c r="Q6" s="147">
        <f>P6+O6</f>
        <v>8400</v>
      </c>
      <c r="R6" s="147">
        <v>0</v>
      </c>
      <c r="S6" s="147">
        <f>N6+Q6+R6</f>
        <v>13786.633758407255</v>
      </c>
      <c r="T6" s="147"/>
      <c r="U6" s="147">
        <f t="shared" si="0"/>
        <v>12753.59274598266</v>
      </c>
      <c r="V6" s="147">
        <f t="shared" si="0"/>
        <v>0</v>
      </c>
      <c r="W6" s="148">
        <f>IF(L6=0,0,(HLOOKUP(F6,'2012-2013 CE W T&amp;D &amp; ConsCredit'!$C$6:$P$36,D6+1,FALSE)))</f>
        <v>1.0250515210594204</v>
      </c>
      <c r="X6" s="147">
        <f>W6*L6</f>
        <v>17067.107825639348</v>
      </c>
      <c r="Y6" s="91">
        <f t="shared" si="1"/>
        <v>1.3382196033361213</v>
      </c>
      <c r="Z6" s="172"/>
      <c r="AA6" s="147">
        <f>S6-P6-R6</f>
        <v>12886.633758407255</v>
      </c>
      <c r="AB6" s="147">
        <f t="shared" si="2"/>
        <v>11921.030303799496</v>
      </c>
      <c r="AC6" s="148">
        <f>IF(L6=0,0,(HLOOKUP(F6,'2012-2013 CE W T&amp;D No ConsCredi'!$C$6:$P$36,D6+1,FALSE)))</f>
        <v>0.93186501914492781</v>
      </c>
      <c r="AD6" s="148">
        <f>AC6*L6</f>
        <v>15515.552568763049</v>
      </c>
      <c r="AE6" s="91">
        <f t="shared" si="3"/>
        <v>1.3015278187673005</v>
      </c>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c r="RM6" s="340"/>
      <c r="RN6" s="340"/>
      <c r="RO6" s="340"/>
      <c r="RP6" s="340"/>
      <c r="RQ6" s="340"/>
      <c r="RR6" s="340"/>
      <c r="RS6" s="340"/>
      <c r="RT6" s="340"/>
      <c r="RU6" s="340"/>
      <c r="RV6" s="340"/>
      <c r="RW6" s="340"/>
      <c r="RX6" s="340"/>
      <c r="RY6" s="340"/>
      <c r="RZ6" s="340"/>
      <c r="SA6" s="340"/>
      <c r="SB6" s="340"/>
      <c r="SC6" s="340"/>
      <c r="SD6" s="340"/>
      <c r="SE6" s="1339"/>
    </row>
    <row r="7" spans="1:499" s="250" customFormat="1" ht="15">
      <c r="A7" s="1348"/>
      <c r="B7" s="90" t="s">
        <v>57</v>
      </c>
      <c r="C7" s="183" t="s">
        <v>386</v>
      </c>
      <c r="D7" s="105">
        <v>30</v>
      </c>
      <c r="E7" s="91">
        <f>(L7/$L$10)*D7</f>
        <v>0.26087260604506401</v>
      </c>
      <c r="F7" s="106" t="s">
        <v>32</v>
      </c>
      <c r="G7" s="107">
        <v>20</v>
      </c>
      <c r="H7" s="145">
        <v>373</v>
      </c>
      <c r="I7" s="148">
        <v>250</v>
      </c>
      <c r="J7" s="148">
        <v>537</v>
      </c>
      <c r="K7" s="148">
        <f>IF(J7&gt;I7,J7-I7,0)</f>
        <v>287</v>
      </c>
      <c r="L7" s="1213">
        <f>H7*G7</f>
        <v>7460</v>
      </c>
      <c r="M7" s="148">
        <v>8.6957535348354681E-3</v>
      </c>
      <c r="N7" s="147">
        <v>2413.4707410040915</v>
      </c>
      <c r="O7" s="147">
        <f>I7*G7</f>
        <v>5000</v>
      </c>
      <c r="P7" s="147">
        <f>K7*G7</f>
        <v>5740</v>
      </c>
      <c r="Q7" s="147">
        <f>P7+O7</f>
        <v>10740</v>
      </c>
      <c r="R7" s="147">
        <v>0</v>
      </c>
      <c r="S7" s="147">
        <f>N7+Q7+R7</f>
        <v>13153.470741004092</v>
      </c>
      <c r="T7" s="147"/>
      <c r="U7" s="147">
        <f t="shared" si="0"/>
        <v>12167.873025905728</v>
      </c>
      <c r="V7" s="147">
        <f t="shared" si="0"/>
        <v>0</v>
      </c>
      <c r="W7" s="148">
        <f>IF(L7=0,0,(HLOOKUP(F7,'2012-2013 CE W T&amp;D &amp; ConsCredit'!$C$6:$P$36,D7+1,FALSE)))</f>
        <v>1.4810962076906877</v>
      </c>
      <c r="X7" s="147">
        <f>W7*L7</f>
        <v>11048.97770937253</v>
      </c>
      <c r="Y7" s="91">
        <f t="shared" si="1"/>
        <v>0.9080451189660641</v>
      </c>
      <c r="Z7" s="172"/>
      <c r="AA7" s="147">
        <f>S7-P7-R7</f>
        <v>7413.4707410040919</v>
      </c>
      <c r="AB7" s="147">
        <f t="shared" si="2"/>
        <v>6857.9747835375501</v>
      </c>
      <c r="AC7" s="148">
        <f>IF(L7=0,0,(HLOOKUP(F7,'2012-2013 CE W T&amp;D No ConsCredi'!$C$6:$P$36,D7+1,FALSE)))</f>
        <v>1.3464510979006257</v>
      </c>
      <c r="AD7" s="148">
        <f>AC7*L7</f>
        <v>10044.525190338667</v>
      </c>
      <c r="AE7" s="91">
        <f t="shared" si="3"/>
        <v>1.4646488952467973</v>
      </c>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340"/>
      <c r="PL7" s="340"/>
      <c r="PM7" s="340"/>
      <c r="PN7" s="340"/>
      <c r="PO7" s="340"/>
      <c r="PP7" s="340"/>
      <c r="PQ7" s="340"/>
      <c r="PR7" s="340"/>
      <c r="PS7" s="340"/>
      <c r="PT7" s="340"/>
      <c r="PU7" s="340"/>
      <c r="PV7" s="340"/>
      <c r="PW7" s="340"/>
      <c r="PX7" s="340"/>
      <c r="PY7" s="340"/>
      <c r="PZ7" s="340"/>
      <c r="QA7" s="340"/>
      <c r="QB7" s="340"/>
      <c r="QC7" s="340"/>
      <c r="QD7" s="340"/>
      <c r="QE7" s="340"/>
      <c r="QF7" s="340"/>
      <c r="QG7" s="340"/>
      <c r="QH7" s="340"/>
      <c r="QI7" s="340"/>
      <c r="QJ7" s="340"/>
      <c r="QK7" s="340"/>
      <c r="QL7" s="340"/>
      <c r="QM7" s="340"/>
      <c r="QN7" s="340"/>
      <c r="QO7" s="340"/>
      <c r="QP7" s="340"/>
      <c r="QQ7" s="340"/>
      <c r="QR7" s="340"/>
      <c r="QS7" s="340"/>
      <c r="QT7" s="340"/>
      <c r="QU7" s="340"/>
      <c r="QV7" s="340"/>
      <c r="QW7" s="340"/>
      <c r="QX7" s="340"/>
      <c r="QY7" s="340"/>
      <c r="QZ7" s="340"/>
      <c r="RA7" s="340"/>
      <c r="RB7" s="340"/>
      <c r="RC7" s="340"/>
      <c r="RD7" s="340"/>
      <c r="RE7" s="340"/>
      <c r="RF7" s="340"/>
      <c r="RG7" s="340"/>
      <c r="RH7" s="340"/>
      <c r="RI7" s="340"/>
      <c r="RJ7" s="340"/>
      <c r="RK7" s="340"/>
      <c r="RL7" s="340"/>
      <c r="RM7" s="340"/>
      <c r="RN7" s="340"/>
      <c r="RO7" s="340"/>
      <c r="RP7" s="340"/>
      <c r="RQ7" s="340"/>
      <c r="RR7" s="340"/>
      <c r="RS7" s="340"/>
      <c r="RT7" s="340"/>
      <c r="RU7" s="340"/>
      <c r="RV7" s="340"/>
      <c r="RW7" s="340"/>
      <c r="RX7" s="340"/>
      <c r="RY7" s="340"/>
      <c r="RZ7" s="340"/>
      <c r="SA7" s="340"/>
      <c r="SB7" s="340"/>
      <c r="SC7" s="340"/>
      <c r="SD7" s="340"/>
      <c r="SE7" s="1339"/>
    </row>
    <row r="8" spans="1:499" s="250" customFormat="1" ht="15">
      <c r="A8" s="1457"/>
      <c r="B8" s="90" t="s">
        <v>57</v>
      </c>
      <c r="C8" s="192" t="s">
        <v>387</v>
      </c>
      <c r="D8" s="105">
        <v>10</v>
      </c>
      <c r="E8" s="91">
        <f>(L8/$L$10)*D8</f>
        <v>2.8628378929699609</v>
      </c>
      <c r="F8" s="106" t="s">
        <v>32</v>
      </c>
      <c r="G8" s="107">
        <v>800</v>
      </c>
      <c r="H8" s="145">
        <v>307</v>
      </c>
      <c r="I8" s="148">
        <v>31</v>
      </c>
      <c r="J8" s="148">
        <v>31</v>
      </c>
      <c r="K8" s="148">
        <f>IF(J8&gt;I8,J8-I8,0)</f>
        <v>0</v>
      </c>
      <c r="L8" s="1213">
        <f>H8*G8</f>
        <v>245600</v>
      </c>
      <c r="M8" s="148">
        <v>0.28628378929699611</v>
      </c>
      <c r="N8" s="147">
        <v>79456.89195584516</v>
      </c>
      <c r="O8" s="147">
        <f>I8*G8</f>
        <v>24800</v>
      </c>
      <c r="P8" s="147">
        <f>K8*G8</f>
        <v>0</v>
      </c>
      <c r="Q8" s="147">
        <f>P8+O8</f>
        <v>24800</v>
      </c>
      <c r="R8" s="147">
        <v>0</v>
      </c>
      <c r="S8" s="147">
        <f>N8+Q8+R8</f>
        <v>104256.89195584516</v>
      </c>
      <c r="T8" s="147">
        <v>156632</v>
      </c>
      <c r="U8" s="147">
        <f t="shared" si="0"/>
        <v>96444.858423538535</v>
      </c>
      <c r="V8" s="147">
        <f t="shared" si="0"/>
        <v>144895.46716003702</v>
      </c>
      <c r="W8" s="148">
        <f>IF(L8=0,0,(HLOOKUP(F8,'2012-2013 CE W T&amp;D &amp; ConsCredit'!$C$6:$P$36,D8+1,FALSE)))</f>
        <v>0.772479894449701</v>
      </c>
      <c r="X8" s="147">
        <f>W8*L8</f>
        <v>189721.06207684657</v>
      </c>
      <c r="Y8" s="91">
        <f t="shared" si="1"/>
        <v>3.469511332241392</v>
      </c>
      <c r="Z8" s="172"/>
      <c r="AA8" s="147">
        <f>S8-P8-R8</f>
        <v>104256.89195584516</v>
      </c>
      <c r="AB8" s="147">
        <f t="shared" si="2"/>
        <v>96444.858423538535</v>
      </c>
      <c r="AC8" s="148">
        <f>IF(L8=0,0,(HLOOKUP(F8,'2012-2013 CE W T&amp;D No ConsCredi'!$C$6:$P$36,D8+1,FALSE)))</f>
        <v>0.70225444949972815</v>
      </c>
      <c r="AD8" s="148">
        <f>AC8*L8</f>
        <v>172473.69279713323</v>
      </c>
      <c r="AE8" s="91">
        <f t="shared" si="3"/>
        <v>1.7883140233325174</v>
      </c>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340"/>
      <c r="PL8" s="340"/>
      <c r="PM8" s="340"/>
      <c r="PN8" s="340"/>
      <c r="PO8" s="340"/>
      <c r="PP8" s="340"/>
      <c r="PQ8" s="340"/>
      <c r="PR8" s="340"/>
      <c r="PS8" s="340"/>
      <c r="PT8" s="340"/>
      <c r="PU8" s="340"/>
      <c r="PV8" s="340"/>
      <c r="PW8" s="340"/>
      <c r="PX8" s="340"/>
      <c r="PY8" s="340"/>
      <c r="PZ8" s="340"/>
      <c r="QA8" s="340"/>
      <c r="QB8" s="340"/>
      <c r="QC8" s="340"/>
      <c r="QD8" s="340"/>
      <c r="QE8" s="340"/>
      <c r="QF8" s="340"/>
      <c r="QG8" s="340"/>
      <c r="QH8" s="340"/>
      <c r="QI8" s="340"/>
      <c r="QJ8" s="340"/>
      <c r="QK8" s="340"/>
      <c r="QL8" s="340"/>
      <c r="QM8" s="340"/>
      <c r="QN8" s="340"/>
      <c r="QO8" s="340"/>
      <c r="QP8" s="340"/>
      <c r="QQ8" s="340"/>
      <c r="QR8" s="340"/>
      <c r="QS8" s="340"/>
      <c r="QT8" s="340"/>
      <c r="QU8" s="340"/>
      <c r="QV8" s="340"/>
      <c r="QW8" s="340"/>
      <c r="QX8" s="340"/>
      <c r="QY8" s="340"/>
      <c r="QZ8" s="340"/>
      <c r="RA8" s="340"/>
      <c r="RB8" s="340"/>
      <c r="RC8" s="340"/>
      <c r="RD8" s="340"/>
      <c r="RE8" s="340"/>
      <c r="RF8" s="340"/>
      <c r="RG8" s="340"/>
      <c r="RH8" s="340"/>
      <c r="RI8" s="340"/>
      <c r="RJ8" s="340"/>
      <c r="RK8" s="340"/>
      <c r="RL8" s="340"/>
      <c r="RM8" s="340"/>
      <c r="RN8" s="340"/>
      <c r="RO8" s="340"/>
      <c r="RP8" s="340"/>
      <c r="RQ8" s="340"/>
      <c r="RR8" s="340"/>
      <c r="RS8" s="340"/>
      <c r="RT8" s="340"/>
      <c r="RU8" s="340"/>
      <c r="RV8" s="340"/>
      <c r="RW8" s="340"/>
      <c r="RX8" s="340"/>
      <c r="RY8" s="340"/>
      <c r="RZ8" s="340"/>
      <c r="SA8" s="340"/>
      <c r="SB8" s="340"/>
      <c r="SC8" s="340"/>
      <c r="SD8" s="340"/>
      <c r="SE8" s="1339"/>
    </row>
    <row r="9" spans="1:499" s="134" customFormat="1" ht="15.75" thickBot="1">
      <c r="A9" s="1457"/>
      <c r="B9" s="90" t="s">
        <v>57</v>
      </c>
      <c r="C9" s="194" t="s">
        <v>388</v>
      </c>
      <c r="D9" s="116">
        <v>15</v>
      </c>
      <c r="E9" s="133">
        <f>(L9/$L$10)*D9</f>
        <v>8.7437783398804036</v>
      </c>
      <c r="F9" s="122" t="s">
        <v>32</v>
      </c>
      <c r="G9" s="123">
        <v>280</v>
      </c>
      <c r="H9" s="124">
        <v>1786</v>
      </c>
      <c r="I9" s="148">
        <v>800</v>
      </c>
      <c r="J9" s="148">
        <v>1369</v>
      </c>
      <c r="K9" s="148">
        <f>IF(J9&gt;I9,J9-I9,0)</f>
        <v>569</v>
      </c>
      <c r="L9" s="1213">
        <f>H9*G9</f>
        <v>500080</v>
      </c>
      <c r="M9" s="148">
        <v>0.58291855599202691</v>
      </c>
      <c r="N9" s="147">
        <v>161786.65524950752</v>
      </c>
      <c r="O9" s="147">
        <f>I9*G9</f>
        <v>224000</v>
      </c>
      <c r="P9" s="147">
        <f>K9*G9</f>
        <v>159320</v>
      </c>
      <c r="Q9" s="147">
        <f>P9+O9</f>
        <v>383320</v>
      </c>
      <c r="R9" s="147">
        <v>0</v>
      </c>
      <c r="S9" s="147">
        <f>N9+Q9+R9</f>
        <v>545106.65524950752</v>
      </c>
      <c r="T9" s="147"/>
      <c r="U9" s="147">
        <f t="shared" si="0"/>
        <v>504261.47571647319</v>
      </c>
      <c r="V9" s="147">
        <f t="shared" si="0"/>
        <v>0</v>
      </c>
      <c r="W9" s="148">
        <f>IF(L9=0,0,(HLOOKUP(F9,'2012-2013 CE W T&amp;D &amp; ConsCredit'!$C$6:$P$36,D9+1,FALSE)))</f>
        <v>1.0250515210594204</v>
      </c>
      <c r="X9" s="147">
        <f>W9*L9</f>
        <v>512607.76465139497</v>
      </c>
      <c r="Y9" s="133">
        <f t="shared" si="1"/>
        <v>1.0165515101526705</v>
      </c>
      <c r="Z9" s="173"/>
      <c r="AA9" s="147">
        <f>S9-P9-R9</f>
        <v>385786.65524950752</v>
      </c>
      <c r="AB9" s="147">
        <f t="shared" si="2"/>
        <v>356879.42206244916</v>
      </c>
      <c r="AC9" s="148">
        <f>IF(L9=0,0,(HLOOKUP(F9,'2012-2013 CE W T&amp;D No ConsCredi'!$C$6:$P$36,D9+1,FALSE)))</f>
        <v>0.93186501914492781</v>
      </c>
      <c r="AD9" s="148">
        <f>AC9*L9</f>
        <v>466007.05877399549</v>
      </c>
      <c r="AE9" s="95">
        <f t="shared" si="3"/>
        <v>1.3057829338572804</v>
      </c>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340"/>
      <c r="PL9" s="340"/>
      <c r="PM9" s="340"/>
      <c r="PN9" s="340"/>
      <c r="PO9" s="340"/>
      <c r="PP9" s="340"/>
      <c r="PQ9" s="340"/>
      <c r="PR9" s="340"/>
      <c r="PS9" s="340"/>
      <c r="PT9" s="340"/>
      <c r="PU9" s="340"/>
      <c r="PV9" s="340"/>
      <c r="PW9" s="340"/>
      <c r="PX9" s="340"/>
      <c r="PY9" s="340"/>
      <c r="PZ9" s="340"/>
      <c r="QA9" s="340"/>
      <c r="QB9" s="340"/>
      <c r="QC9" s="340"/>
      <c r="QD9" s="340"/>
      <c r="QE9" s="340"/>
      <c r="QF9" s="340"/>
      <c r="QG9" s="340"/>
      <c r="QH9" s="340"/>
      <c r="QI9" s="340"/>
      <c r="QJ9" s="340"/>
      <c r="QK9" s="340"/>
      <c r="QL9" s="340"/>
      <c r="QM9" s="340"/>
      <c r="QN9" s="340"/>
      <c r="QO9" s="340"/>
      <c r="QP9" s="340"/>
      <c r="QQ9" s="340"/>
      <c r="QR9" s="340"/>
      <c r="QS9" s="340"/>
      <c r="QT9" s="340"/>
      <c r="QU9" s="340"/>
      <c r="QV9" s="340"/>
      <c r="QW9" s="340"/>
      <c r="QX9" s="340"/>
      <c r="QY9" s="340"/>
      <c r="QZ9" s="340"/>
      <c r="RA9" s="340"/>
      <c r="RB9" s="340"/>
      <c r="RC9" s="340"/>
      <c r="RD9" s="340"/>
      <c r="RE9" s="340"/>
      <c r="RF9" s="340"/>
      <c r="RG9" s="340"/>
      <c r="RH9" s="340"/>
      <c r="RI9" s="340"/>
      <c r="RJ9" s="340"/>
      <c r="RK9" s="340"/>
      <c r="RL9" s="340"/>
      <c r="RM9" s="340"/>
      <c r="RN9" s="340"/>
      <c r="RO9" s="340"/>
      <c r="RP9" s="340"/>
      <c r="RQ9" s="340"/>
      <c r="RR9" s="340"/>
      <c r="RS9" s="340"/>
      <c r="RT9" s="340"/>
      <c r="RU9" s="340"/>
      <c r="RV9" s="340"/>
      <c r="RW9" s="340"/>
      <c r="RX9" s="340"/>
      <c r="RY9" s="340"/>
      <c r="RZ9" s="340"/>
      <c r="SA9" s="340"/>
      <c r="SB9" s="340"/>
      <c r="SC9" s="340"/>
      <c r="SD9" s="340"/>
      <c r="SE9" s="1346"/>
    </row>
    <row r="10" spans="1:499" s="253" customFormat="1" ht="15.75" thickBot="1">
      <c r="A10" s="97"/>
      <c r="B10" s="853"/>
      <c r="C10" s="854" t="s">
        <v>568</v>
      </c>
      <c r="D10" s="855">
        <f>SUM(E5:E9)</f>
        <v>13.699017356537551</v>
      </c>
      <c r="E10" s="856"/>
      <c r="F10" s="856"/>
      <c r="G10" s="856"/>
      <c r="H10" s="856"/>
      <c r="I10" s="856"/>
      <c r="J10" s="857"/>
      <c r="K10" s="849">
        <f>SUM(K5:K9)</f>
        <v>1262</v>
      </c>
      <c r="L10" s="858">
        <f>SUM(L5:L9)</f>
        <v>857890</v>
      </c>
      <c r="M10" s="859"/>
      <c r="N10" s="1022">
        <f t="shared" ref="N10:T10" si="4">SUM(N5:N9)</f>
        <v>277545.90000000002</v>
      </c>
      <c r="O10" s="1022">
        <f t="shared" si="4"/>
        <v>311300</v>
      </c>
      <c r="P10" s="1022">
        <f t="shared" si="4"/>
        <v>205960</v>
      </c>
      <c r="Q10" s="1022">
        <f t="shared" si="4"/>
        <v>517260</v>
      </c>
      <c r="R10" s="1022">
        <f t="shared" si="4"/>
        <v>0</v>
      </c>
      <c r="S10" s="1022">
        <f t="shared" si="4"/>
        <v>794805.9</v>
      </c>
      <c r="T10" s="1022">
        <f t="shared" si="4"/>
        <v>156632</v>
      </c>
      <c r="U10" s="1022">
        <f>SUM(U5:U9)</f>
        <v>735250.60129509715</v>
      </c>
      <c r="V10" s="1022">
        <f>SUM(V5:V9)</f>
        <v>144895.46716003702</v>
      </c>
      <c r="W10" s="849"/>
      <c r="X10" s="1022">
        <f>SUM(X5:X9)</f>
        <v>820751.95126858843</v>
      </c>
      <c r="Y10" s="855">
        <f t="shared" si="1"/>
        <v>1.3133582165423585</v>
      </c>
      <c r="Z10" s="849"/>
      <c r="AA10" s="1022">
        <f>SUM(AA5:AA9)</f>
        <v>588845.9</v>
      </c>
      <c r="AB10" s="1022">
        <f t="shared" si="2"/>
        <v>544723.31174838112</v>
      </c>
      <c r="AC10" s="849"/>
      <c r="AD10" s="849">
        <f>SUM(AD5:AD9)</f>
        <v>746138.13751689857</v>
      </c>
      <c r="AE10" s="1360">
        <f t="shared" si="3"/>
        <v>1.3697562072789626</v>
      </c>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c r="NS10" s="340"/>
      <c r="NT10" s="340"/>
      <c r="NU10" s="340"/>
      <c r="NV10" s="340"/>
      <c r="NW10" s="340"/>
      <c r="NX10" s="340"/>
      <c r="NY10" s="340"/>
      <c r="NZ10" s="340"/>
      <c r="OA10" s="340"/>
      <c r="OB10" s="340"/>
      <c r="OC10" s="340"/>
      <c r="OD10" s="340"/>
      <c r="OE10" s="340"/>
      <c r="OF10" s="340"/>
      <c r="OG10" s="340"/>
      <c r="OH10" s="340"/>
      <c r="OI10" s="340"/>
      <c r="OJ10" s="340"/>
      <c r="OK10" s="340"/>
      <c r="OL10" s="340"/>
      <c r="OM10" s="340"/>
      <c r="ON10" s="340"/>
      <c r="OO10" s="340"/>
      <c r="OP10" s="340"/>
      <c r="OQ10" s="340"/>
      <c r="OR10" s="340"/>
      <c r="OS10" s="340"/>
      <c r="OT10" s="340"/>
      <c r="OU10" s="340"/>
      <c r="OV10" s="340"/>
      <c r="OW10" s="340"/>
      <c r="OX10" s="340"/>
      <c r="OY10" s="340"/>
      <c r="OZ10" s="340"/>
      <c r="PA10" s="340"/>
      <c r="PB10" s="340"/>
      <c r="PC10" s="340"/>
      <c r="PD10" s="340"/>
      <c r="PE10" s="340"/>
      <c r="PF10" s="340"/>
      <c r="PG10" s="340"/>
      <c r="PH10" s="340"/>
      <c r="PI10" s="340"/>
      <c r="PJ10" s="340"/>
      <c r="PK10" s="340"/>
      <c r="PL10" s="340"/>
      <c r="PM10" s="340"/>
      <c r="PN10" s="340"/>
      <c r="PO10" s="340"/>
      <c r="PP10" s="340"/>
      <c r="PQ10" s="340"/>
      <c r="PR10" s="340"/>
      <c r="PS10" s="340"/>
      <c r="PT10" s="340"/>
      <c r="PU10" s="340"/>
      <c r="PV10" s="340"/>
      <c r="PW10" s="340"/>
      <c r="PX10" s="340"/>
      <c r="PY10" s="340"/>
      <c r="PZ10" s="340"/>
      <c r="QA10" s="340"/>
      <c r="QB10" s="340"/>
      <c r="QC10" s="340"/>
      <c r="QD10" s="340"/>
      <c r="QE10" s="340"/>
      <c r="QF10" s="340"/>
      <c r="QG10" s="340"/>
      <c r="QH10" s="340"/>
      <c r="QI10" s="340"/>
      <c r="QJ10" s="340"/>
      <c r="QK10" s="340"/>
      <c r="QL10" s="340"/>
      <c r="QM10" s="340"/>
      <c r="QN10" s="340"/>
      <c r="QO10" s="340"/>
      <c r="QP10" s="340"/>
      <c r="QQ10" s="340"/>
      <c r="QR10" s="340"/>
      <c r="QS10" s="340"/>
      <c r="QT10" s="340"/>
      <c r="QU10" s="340"/>
      <c r="QV10" s="340"/>
      <c r="QW10" s="340"/>
      <c r="QX10" s="340"/>
      <c r="QY10" s="340"/>
      <c r="QZ10" s="340"/>
      <c r="RA10" s="340"/>
      <c r="RB10" s="340"/>
      <c r="RC10" s="340"/>
      <c r="RD10" s="340"/>
      <c r="RE10" s="340"/>
      <c r="RF10" s="340"/>
      <c r="RG10" s="340"/>
      <c r="RH10" s="340"/>
      <c r="RI10" s="340"/>
      <c r="RJ10" s="340"/>
      <c r="RK10" s="340"/>
      <c r="RL10" s="340"/>
      <c r="RM10" s="340"/>
      <c r="RN10" s="340"/>
      <c r="RO10" s="340"/>
      <c r="RP10" s="340"/>
      <c r="RQ10" s="340"/>
      <c r="RR10" s="340"/>
      <c r="RS10" s="340"/>
      <c r="RT10" s="340"/>
      <c r="RU10" s="340"/>
      <c r="RV10" s="340"/>
      <c r="RW10" s="340"/>
      <c r="RX10" s="340"/>
      <c r="RY10" s="340"/>
      <c r="RZ10" s="340"/>
      <c r="SA10" s="340"/>
      <c r="SB10" s="340"/>
      <c r="SC10" s="340"/>
      <c r="SD10" s="340"/>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V1">
      <selection sqref="A1:A1048576"/>
      <pageMargins left="0.7" right="0.7" top="0.75" bottom="0.75" header="0.3" footer="0.3"/>
      <pageSetup paperSize="3" scale="60" orientation="landscape" r:id="rId2"/>
    </customSheetView>
  </customSheetViews>
  <mergeCells count="2">
    <mergeCell ref="N3:S3"/>
    <mergeCell ref="U3:X3"/>
  </mergeCells>
  <dataValidations count="2">
    <dataValidation type="decimal" operator="greaterThan" allowBlank="1" showInputMessage="1" showErrorMessage="1" errorTitle="Measure Life" error="Measure Life must be greater than zero." sqref="D5:D9">
      <formula1>0</formula1>
    </dataValidation>
    <dataValidation type="decimal" operator="greaterThanOrEqual" allowBlank="1" showInputMessage="1" sqref="G5:G9">
      <formula1>0</formula1>
    </dataValidation>
  </dataValidations>
  <hyperlinks>
    <hyperlink ref="A1" location="'Electric CE'!A1" display="Rtn to Summary"/>
  </hyperlinks>
  <pageMargins left="0.48" right="0.21" top="0.75" bottom="0.75" header="0.3" footer="0.3"/>
  <pageSetup paperSize="3" scale="42" orientation="landscape" r:id="rId3"/>
</worksheet>
</file>

<file path=xl/worksheets/sheet8.xml><?xml version="1.0" encoding="utf-8"?>
<worksheet xmlns="http://schemas.openxmlformats.org/spreadsheetml/2006/main" xmlns:r="http://schemas.openxmlformats.org/officeDocument/2006/relationships">
  <sheetPr>
    <tabColor theme="2" tint="-0.249977111117893"/>
  </sheetPr>
  <dimension ref="A1:RH8"/>
  <sheetViews>
    <sheetView workbookViewId="0">
      <pane xSplit="1" ySplit="1" topLeftCell="B2" activePane="bottomRight" state="frozen"/>
      <selection activeCell="B13" sqref="B13"/>
      <selection pane="topRight" activeCell="B13" sqref="B13"/>
      <selection pane="bottomLeft" activeCell="B13" sqref="B13"/>
      <selection pane="bottomRight" activeCell="C14" sqref="C14"/>
    </sheetView>
  </sheetViews>
  <sheetFormatPr defaultRowHeight="15"/>
  <cols>
    <col min="1" max="1" width="9.140625" style="97"/>
    <col min="2" max="2" width="12.85546875" style="98" customWidth="1"/>
    <col min="3" max="3" width="34.28515625" style="98" customWidth="1"/>
    <col min="4" max="5" width="11.28515625" style="98" customWidth="1"/>
    <col min="6" max="6" width="18.7109375" style="98" customWidth="1"/>
    <col min="7" max="8" width="11.42578125" style="98" customWidth="1"/>
    <col min="9" max="9" width="13.140625" style="98" customWidth="1"/>
    <col min="10" max="10" width="14" style="98" customWidth="1"/>
    <col min="11" max="11" width="15.85546875" style="98" customWidth="1"/>
    <col min="12" max="12" width="14.7109375" style="98" customWidth="1"/>
    <col min="13" max="13" width="11.85546875" style="98" customWidth="1"/>
    <col min="14" max="14" width="14.7109375" style="98" customWidth="1"/>
    <col min="15" max="15" width="14.42578125" style="98" customWidth="1"/>
    <col min="16" max="16" width="13.5703125" style="98" customWidth="1"/>
    <col min="17" max="17" width="17.28515625" style="98" customWidth="1"/>
    <col min="18" max="18" width="14.7109375" style="98" customWidth="1"/>
    <col min="19" max="19" width="15.28515625" style="98" customWidth="1"/>
    <col min="20" max="20" width="14.140625" style="98" customWidth="1"/>
    <col min="21" max="21" width="16.140625" style="98" customWidth="1"/>
    <col min="22" max="22" width="17" style="98" customWidth="1"/>
    <col min="23" max="23" width="14.140625" style="98" customWidth="1"/>
    <col min="24" max="24" width="18.28515625" style="98" customWidth="1"/>
    <col min="25" max="25" width="12.42578125" style="98" customWidth="1"/>
    <col min="26" max="26" width="6.140625" style="97" customWidth="1"/>
    <col min="27" max="27" width="15.85546875" style="97" customWidth="1"/>
    <col min="28" max="28" width="16.42578125" style="97" customWidth="1"/>
    <col min="29" max="29" width="12" style="97" customWidth="1"/>
    <col min="30" max="30" width="16.85546875" style="97" customWidth="1"/>
    <col min="31" max="31" width="11.7109375" style="97" customWidth="1"/>
    <col min="32" max="67" width="9.140625" style="97"/>
    <col min="68" max="16384" width="9.140625" style="98"/>
  </cols>
  <sheetData>
    <row r="1" spans="1:476" ht="26.25">
      <c r="A1" s="1454" t="s">
        <v>680</v>
      </c>
      <c r="B1" t="s">
        <v>586</v>
      </c>
    </row>
    <row r="2" spans="1:476">
      <c r="B2" s="832" t="s">
        <v>605</v>
      </c>
      <c r="C2" s="833">
        <v>8.1000000000000003E-2</v>
      </c>
    </row>
    <row r="3" spans="1:476"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1222"/>
      <c r="Z3" s="1223"/>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476" ht="45.75" thickBot="1">
      <c r="B4" s="834" t="s">
        <v>579</v>
      </c>
      <c r="C4" s="835" t="s">
        <v>558</v>
      </c>
      <c r="D4" s="835" t="s">
        <v>1</v>
      </c>
      <c r="E4" s="835" t="s">
        <v>141</v>
      </c>
      <c r="F4" s="835" t="s">
        <v>4</v>
      </c>
      <c r="G4" s="835" t="s">
        <v>43</v>
      </c>
      <c r="H4" s="835" t="s">
        <v>578</v>
      </c>
      <c r="I4" s="835" t="s">
        <v>48</v>
      </c>
      <c r="J4" s="835" t="s">
        <v>50</v>
      </c>
      <c r="K4" s="835" t="s">
        <v>97</v>
      </c>
      <c r="L4" s="835" t="s">
        <v>45</v>
      </c>
      <c r="M4" s="835" t="s">
        <v>96</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476" s="211" customFormat="1">
      <c r="A5" s="97"/>
      <c r="B5" s="111">
        <v>214</v>
      </c>
      <c r="C5" s="175" t="s">
        <v>209</v>
      </c>
      <c r="D5" s="206">
        <v>5</v>
      </c>
      <c r="E5" s="1214">
        <f>(L5/$L$8)*D5</f>
        <v>3.5506003430531736</v>
      </c>
      <c r="F5" s="118" t="s">
        <v>35</v>
      </c>
      <c r="G5" s="207">
        <v>126000</v>
      </c>
      <c r="H5" s="208">
        <v>23</v>
      </c>
      <c r="I5" s="1215">
        <v>3</v>
      </c>
      <c r="J5" s="1215">
        <v>3</v>
      </c>
      <c r="K5" s="879">
        <f>IF(J5&gt;I5,J5-I5,0)</f>
        <v>0</v>
      </c>
      <c r="L5" s="121">
        <f>H5*G5</f>
        <v>2898000</v>
      </c>
      <c r="M5" s="209">
        <v>0.71</v>
      </c>
      <c r="N5" s="1292">
        <f>M5*$N$8</f>
        <v>433270.755</v>
      </c>
      <c r="O5" s="1292">
        <f>I5*G5</f>
        <v>378000</v>
      </c>
      <c r="P5" s="1292">
        <f>K5*G6</f>
        <v>0</v>
      </c>
      <c r="Q5" s="1292">
        <f>(I5+K5)*G5</f>
        <v>378000</v>
      </c>
      <c r="R5" s="1292">
        <v>0</v>
      </c>
      <c r="S5" s="1292">
        <f>N5+Q5+R5</f>
        <v>811270.755</v>
      </c>
      <c r="T5" s="1292">
        <v>0</v>
      </c>
      <c r="U5" s="1292">
        <f t="shared" ref="U5:V7" si="0">S5/(1+$C$2)^1</f>
        <v>750481.73450508795</v>
      </c>
      <c r="V5" s="1292">
        <f t="shared" si="0"/>
        <v>0</v>
      </c>
      <c r="W5" s="878">
        <f>IF(L5=0,0,(HLOOKUP(F5,'2012-2013 CE W T&amp;D &amp; ConsCredit'!$C$6:$P$36,D5+1,FALSE)))</f>
        <v>0.44574940452037132</v>
      </c>
      <c r="X5" s="1292">
        <f>W5*L5</f>
        <v>1291781.774300036</v>
      </c>
      <c r="Y5" s="129">
        <f>(X5+V5)/U5</f>
        <v>1.7212701054635438</v>
      </c>
      <c r="Z5" s="210"/>
      <c r="AA5" s="1292">
        <f>S5-P5-R5</f>
        <v>811270.755</v>
      </c>
      <c r="AB5" s="1292">
        <f>AA5/(1+$C$2)^1</f>
        <v>750481.73450508795</v>
      </c>
      <c r="AC5" s="1292">
        <f>IF(L5=0,0,(HLOOKUP(F5,'2012-2013 CE W T&amp;D No ConsCredi'!$C$6:$P$36,D5+1,FALSE)))</f>
        <v>0.40522673138215576</v>
      </c>
      <c r="AD5" s="1292">
        <f>AC5*L5</f>
        <v>1174347.0675454873</v>
      </c>
      <c r="AE5" s="1218">
        <f>AD5/AB5</f>
        <v>1.5647910049668581</v>
      </c>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c r="IO5" s="97"/>
      <c r="IP5" s="97"/>
      <c r="IQ5" s="97"/>
      <c r="IR5" s="97"/>
      <c r="IS5" s="97"/>
      <c r="IT5" s="97"/>
      <c r="IU5" s="97"/>
      <c r="IV5" s="97"/>
      <c r="IW5" s="97"/>
      <c r="IX5" s="97"/>
      <c r="IY5" s="97"/>
      <c r="IZ5" s="97"/>
      <c r="JA5" s="97"/>
      <c r="JB5" s="97"/>
      <c r="JC5" s="97"/>
      <c r="JD5" s="97"/>
      <c r="JE5" s="97"/>
      <c r="JF5" s="97"/>
      <c r="JG5" s="97"/>
      <c r="JH5" s="97"/>
      <c r="JI5" s="97"/>
      <c r="JJ5" s="97"/>
      <c r="JK5" s="97"/>
      <c r="JL5" s="97"/>
      <c r="JM5" s="97"/>
      <c r="JN5" s="97"/>
      <c r="JO5" s="97"/>
      <c r="JP5" s="97"/>
      <c r="JQ5" s="97"/>
      <c r="JR5" s="97"/>
      <c r="JS5" s="97"/>
      <c r="JT5" s="97"/>
      <c r="JU5" s="97"/>
      <c r="JV5" s="97"/>
      <c r="JW5" s="97"/>
      <c r="JX5" s="97"/>
      <c r="JY5" s="97"/>
      <c r="JZ5" s="97"/>
      <c r="KA5" s="97"/>
      <c r="KB5" s="97"/>
      <c r="KC5" s="97"/>
      <c r="KD5" s="97"/>
      <c r="KE5" s="97"/>
      <c r="KF5" s="97"/>
      <c r="KG5" s="97"/>
      <c r="KH5" s="97"/>
      <c r="KI5" s="97"/>
      <c r="KJ5" s="97"/>
      <c r="KK5" s="97"/>
      <c r="KL5" s="97"/>
      <c r="KM5" s="97"/>
      <c r="KN5" s="97"/>
      <c r="KO5" s="97"/>
      <c r="KP5" s="97"/>
      <c r="KQ5" s="97"/>
      <c r="KR5" s="97"/>
      <c r="KS5" s="97"/>
      <c r="KT5" s="97"/>
      <c r="KU5" s="97"/>
      <c r="KV5" s="97"/>
      <c r="KW5" s="97"/>
      <c r="KX5" s="97"/>
      <c r="KY5" s="97"/>
      <c r="KZ5" s="97"/>
      <c r="LA5" s="97"/>
      <c r="LB5" s="97"/>
      <c r="LC5" s="97"/>
      <c r="LD5" s="97"/>
      <c r="LE5" s="97"/>
      <c r="LF5" s="97"/>
      <c r="LG5" s="97"/>
      <c r="LH5" s="97"/>
      <c r="LI5" s="97"/>
      <c r="LJ5" s="97"/>
      <c r="LK5" s="97"/>
      <c r="LL5" s="97"/>
      <c r="LM5" s="97"/>
      <c r="LN5" s="97"/>
      <c r="LO5" s="97"/>
      <c r="LP5" s="97"/>
      <c r="LQ5" s="97"/>
      <c r="LR5" s="97"/>
      <c r="LS5" s="97"/>
      <c r="LT5" s="97"/>
      <c r="LU5" s="97"/>
      <c r="LV5" s="97"/>
      <c r="LW5" s="97"/>
      <c r="LX5" s="97"/>
      <c r="LY5" s="97"/>
      <c r="LZ5" s="97"/>
      <c r="MA5" s="97"/>
      <c r="MB5" s="97"/>
      <c r="MC5" s="97"/>
      <c r="MD5" s="97"/>
      <c r="ME5" s="97"/>
      <c r="MF5" s="97"/>
      <c r="MG5" s="97"/>
      <c r="MH5" s="97"/>
      <c r="MI5" s="97"/>
      <c r="MJ5" s="97"/>
      <c r="MK5" s="97"/>
      <c r="ML5" s="97"/>
      <c r="MM5" s="97"/>
      <c r="MN5" s="97"/>
      <c r="MO5" s="97"/>
      <c r="MP5" s="97"/>
      <c r="MQ5" s="97"/>
      <c r="MR5" s="97"/>
      <c r="MS5" s="97"/>
      <c r="MT5" s="97"/>
      <c r="MU5" s="97"/>
      <c r="MV5" s="97"/>
      <c r="MW5" s="97"/>
      <c r="MX5" s="97"/>
      <c r="MY5" s="97"/>
      <c r="MZ5" s="97"/>
      <c r="NA5" s="97"/>
      <c r="NB5" s="97"/>
      <c r="NC5" s="97"/>
      <c r="ND5" s="97"/>
      <c r="NE5" s="97"/>
      <c r="NF5" s="97"/>
      <c r="NG5" s="97"/>
      <c r="NH5" s="97"/>
      <c r="NI5" s="97"/>
      <c r="NJ5" s="97"/>
      <c r="NK5" s="97"/>
      <c r="NL5" s="97"/>
      <c r="NM5" s="97"/>
      <c r="NN5" s="97"/>
      <c r="NO5" s="97"/>
      <c r="NP5" s="97"/>
      <c r="NQ5" s="97"/>
      <c r="NR5" s="97"/>
      <c r="NS5" s="97"/>
      <c r="NT5" s="97"/>
      <c r="NU5" s="97"/>
      <c r="NV5" s="97"/>
      <c r="NW5" s="97"/>
      <c r="NX5" s="97"/>
      <c r="NY5" s="97"/>
      <c r="NZ5" s="97"/>
      <c r="OA5" s="97"/>
      <c r="OB5" s="97"/>
      <c r="OC5" s="97"/>
      <c r="OD5" s="97"/>
      <c r="OE5" s="97"/>
      <c r="OF5" s="97"/>
      <c r="OG5" s="97"/>
      <c r="OH5" s="97"/>
      <c r="OI5" s="97"/>
      <c r="OJ5" s="97"/>
      <c r="OK5" s="97"/>
      <c r="OL5" s="97"/>
      <c r="OM5" s="97"/>
      <c r="ON5" s="97"/>
      <c r="OO5" s="97"/>
      <c r="OP5" s="97"/>
      <c r="OQ5" s="97"/>
      <c r="OR5" s="97"/>
      <c r="OS5" s="97"/>
      <c r="OT5" s="97"/>
      <c r="OU5" s="97"/>
      <c r="OV5" s="97"/>
      <c r="OW5" s="97"/>
      <c r="OX5" s="97"/>
      <c r="OY5" s="97"/>
      <c r="OZ5" s="97"/>
      <c r="PA5" s="97"/>
      <c r="PB5" s="97"/>
      <c r="PC5" s="97"/>
      <c r="PD5" s="97"/>
      <c r="PE5" s="97"/>
      <c r="PF5" s="97"/>
      <c r="PG5" s="97"/>
      <c r="PH5" s="97"/>
      <c r="PI5" s="97"/>
      <c r="PJ5" s="97"/>
      <c r="PK5" s="97"/>
      <c r="PL5" s="97"/>
      <c r="PM5" s="97"/>
      <c r="PN5" s="97"/>
      <c r="PO5" s="97"/>
      <c r="PP5" s="97"/>
      <c r="PQ5" s="97"/>
      <c r="PR5" s="97"/>
      <c r="PS5" s="97"/>
      <c r="PT5" s="97"/>
      <c r="PU5" s="97"/>
      <c r="PV5" s="97"/>
      <c r="PW5" s="97"/>
      <c r="PX5" s="97"/>
      <c r="PY5" s="97"/>
      <c r="PZ5" s="97"/>
      <c r="QA5" s="97"/>
      <c r="QB5" s="97"/>
      <c r="QC5" s="97"/>
      <c r="QD5" s="97"/>
      <c r="QE5" s="97"/>
      <c r="QF5" s="97"/>
      <c r="QG5" s="97"/>
      <c r="QH5" s="97"/>
      <c r="QI5" s="97"/>
      <c r="QJ5" s="97"/>
      <c r="QK5" s="97"/>
      <c r="QL5" s="97"/>
      <c r="QM5" s="97"/>
      <c r="QN5" s="97"/>
      <c r="QO5" s="97"/>
      <c r="QP5" s="97"/>
      <c r="QQ5" s="97"/>
      <c r="QR5" s="97"/>
      <c r="QS5" s="97"/>
      <c r="QT5" s="97"/>
      <c r="QU5" s="97"/>
      <c r="QV5" s="97"/>
      <c r="QW5" s="97"/>
      <c r="QX5" s="97"/>
      <c r="QY5" s="97"/>
      <c r="QZ5" s="97"/>
      <c r="RA5" s="97"/>
      <c r="RB5" s="97"/>
      <c r="RC5" s="97"/>
      <c r="RD5" s="97"/>
      <c r="RE5" s="97"/>
      <c r="RF5" s="97"/>
      <c r="RG5" s="97"/>
      <c r="RH5" s="97"/>
    </row>
    <row r="6" spans="1:476">
      <c r="B6" s="144">
        <v>214</v>
      </c>
      <c r="C6" s="183" t="s">
        <v>210</v>
      </c>
      <c r="D6" s="212">
        <v>10</v>
      </c>
      <c r="E6" s="265">
        <f>(L6/$L$8)*D6</f>
        <v>2.8987993138936536</v>
      </c>
      <c r="F6" s="106" t="s">
        <v>32</v>
      </c>
      <c r="G6" s="213">
        <v>4550</v>
      </c>
      <c r="H6" s="214">
        <v>260</v>
      </c>
      <c r="I6" s="1216">
        <v>10</v>
      </c>
      <c r="J6" s="1216">
        <v>10</v>
      </c>
      <c r="K6" s="316">
        <f>IF(J6&gt;I6,J6-I6,0)</f>
        <v>0</v>
      </c>
      <c r="L6" s="146">
        <f>H6*G6</f>
        <v>1183000</v>
      </c>
      <c r="M6" s="215">
        <v>0.28999999999999998</v>
      </c>
      <c r="N6" s="1293">
        <f>M6*$N$8</f>
        <v>176969.745</v>
      </c>
      <c r="O6" s="1293">
        <f>I6*G6</f>
        <v>45500</v>
      </c>
      <c r="P6" s="1293">
        <f>K6*G7</f>
        <v>0</v>
      </c>
      <c r="Q6" s="1293">
        <f>(I6+K6)*G6</f>
        <v>45500</v>
      </c>
      <c r="R6" s="1293">
        <v>0</v>
      </c>
      <c r="S6" s="1293">
        <f>N6+Q6+R6</f>
        <v>222469.745</v>
      </c>
      <c r="T6" s="1293">
        <f>165.81*G6</f>
        <v>754435.5</v>
      </c>
      <c r="U6" s="1293">
        <f t="shared" si="0"/>
        <v>205799.94912118409</v>
      </c>
      <c r="V6" s="1293">
        <f t="shared" si="0"/>
        <v>697905.1803885292</v>
      </c>
      <c r="W6" s="880">
        <f>IF(L6=0,0,(HLOOKUP(F6,'2012-2013 CE W T&amp;D &amp; ConsCredit'!$C$6:$P$36,D6+1,FALSE)))</f>
        <v>0.772479894449701</v>
      </c>
      <c r="X6" s="1293">
        <f>W6*L6</f>
        <v>913843.71513399633</v>
      </c>
      <c r="Y6" s="91">
        <f>(X6+V6)/U6</f>
        <v>7.8316292224807924</v>
      </c>
      <c r="Z6" s="172"/>
      <c r="AA6" s="1293">
        <f>S6-P6-R6</f>
        <v>222469.745</v>
      </c>
      <c r="AB6" s="1293">
        <f>AA6/(1+$C$2)^1</f>
        <v>205799.94912118409</v>
      </c>
      <c r="AC6" s="1293">
        <f>IF(L6=0,0,(HLOOKUP(F6,'2012-2013 CE W T&amp;D No ConsCredi'!$C$6:$P$36,D6+1,FALSE)))</f>
        <v>0.70225444949972815</v>
      </c>
      <c r="AD6" s="1293">
        <f>AC6*L6</f>
        <v>830767.01375817845</v>
      </c>
      <c r="AE6" s="1219">
        <f>AD6/AB6</f>
        <v>4.0367697723238321</v>
      </c>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c r="IX6" s="97"/>
      <c r="IY6" s="97"/>
      <c r="IZ6" s="97"/>
      <c r="JA6" s="97"/>
      <c r="JB6" s="97"/>
      <c r="JC6" s="97"/>
      <c r="JD6" s="97"/>
      <c r="JE6" s="97"/>
      <c r="JF6" s="97"/>
      <c r="JG6" s="97"/>
      <c r="JH6" s="97"/>
      <c r="JI6" s="97"/>
      <c r="JJ6" s="97"/>
      <c r="JK6" s="97"/>
      <c r="JL6" s="97"/>
      <c r="JM6" s="97"/>
      <c r="JN6" s="97"/>
      <c r="JO6" s="97"/>
      <c r="JP6" s="97"/>
      <c r="JQ6" s="97"/>
      <c r="JR6" s="97"/>
      <c r="JS6" s="97"/>
      <c r="JT6" s="97"/>
      <c r="JU6" s="97"/>
      <c r="JV6" s="97"/>
      <c r="JW6" s="97"/>
      <c r="JX6" s="97"/>
      <c r="JY6" s="97"/>
      <c r="JZ6" s="97"/>
      <c r="KA6" s="97"/>
      <c r="KB6" s="97"/>
      <c r="KC6" s="97"/>
      <c r="KD6" s="97"/>
      <c r="KE6" s="97"/>
      <c r="KF6" s="97"/>
      <c r="KG6" s="97"/>
      <c r="KH6" s="97"/>
      <c r="KI6" s="97"/>
      <c r="KJ6" s="97"/>
      <c r="KK6" s="97"/>
      <c r="KL6" s="97"/>
      <c r="KM6" s="97"/>
      <c r="KN6" s="97"/>
      <c r="KO6" s="97"/>
      <c r="KP6" s="97"/>
      <c r="KQ6" s="97"/>
      <c r="KR6" s="97"/>
      <c r="KS6" s="97"/>
      <c r="KT6" s="97"/>
      <c r="KU6" s="97"/>
      <c r="KV6" s="97"/>
      <c r="KW6" s="97"/>
      <c r="KX6" s="97"/>
      <c r="KY6" s="97"/>
      <c r="KZ6" s="97"/>
      <c r="LA6" s="97"/>
      <c r="LB6" s="97"/>
      <c r="LC6" s="97"/>
      <c r="LD6" s="97"/>
      <c r="LE6" s="97"/>
      <c r="LF6" s="97"/>
      <c r="LG6" s="97"/>
      <c r="LH6" s="97"/>
      <c r="LI6" s="97"/>
      <c r="LJ6" s="97"/>
      <c r="LK6" s="97"/>
      <c r="LL6" s="97"/>
      <c r="LM6" s="97"/>
      <c r="LN6" s="97"/>
      <c r="LO6" s="97"/>
      <c r="LP6" s="97"/>
      <c r="LQ6" s="97"/>
      <c r="LR6" s="97"/>
      <c r="LS6" s="97"/>
      <c r="LT6" s="97"/>
      <c r="LU6" s="97"/>
      <c r="LV6" s="97"/>
      <c r="LW6" s="97"/>
      <c r="LX6" s="97"/>
      <c r="LY6" s="97"/>
      <c r="LZ6" s="97"/>
      <c r="MA6" s="97"/>
      <c r="MB6" s="97"/>
      <c r="MC6" s="97"/>
      <c r="MD6" s="97"/>
      <c r="ME6" s="97"/>
      <c r="MF6" s="97"/>
      <c r="MG6" s="97"/>
      <c r="MH6" s="97"/>
      <c r="MI6" s="97"/>
      <c r="MJ6" s="97"/>
      <c r="MK6" s="97"/>
      <c r="ML6" s="97"/>
      <c r="MM6" s="97"/>
      <c r="MN6" s="97"/>
      <c r="MO6" s="97"/>
      <c r="MP6" s="97"/>
      <c r="MQ6" s="97"/>
      <c r="MR6" s="97"/>
      <c r="MS6" s="97"/>
      <c r="MT6" s="97"/>
      <c r="MU6" s="97"/>
      <c r="MV6" s="97"/>
      <c r="MW6" s="97"/>
      <c r="MX6" s="97"/>
      <c r="MY6" s="97"/>
      <c r="MZ6" s="97"/>
      <c r="NA6" s="97"/>
      <c r="NB6" s="97"/>
      <c r="NC6" s="97"/>
      <c r="ND6" s="97"/>
      <c r="NE6" s="97"/>
      <c r="NF6" s="97"/>
      <c r="NG6" s="97"/>
      <c r="NH6" s="97"/>
      <c r="NI6" s="97"/>
      <c r="NJ6" s="97"/>
      <c r="NK6" s="97"/>
      <c r="NL6" s="97"/>
      <c r="NM6" s="97"/>
      <c r="NN6" s="97"/>
      <c r="NO6" s="97"/>
      <c r="NP6" s="97"/>
      <c r="NQ6" s="97"/>
      <c r="NR6" s="97"/>
      <c r="NS6" s="97"/>
      <c r="NT6" s="97"/>
      <c r="NU6" s="97"/>
      <c r="NV6" s="97"/>
      <c r="NW6" s="97"/>
      <c r="NX6" s="97"/>
      <c r="NY6" s="97"/>
      <c r="NZ6" s="97"/>
      <c r="OA6" s="97"/>
      <c r="OB6" s="97"/>
      <c r="OC6" s="97"/>
      <c r="OD6" s="97"/>
      <c r="OE6" s="97"/>
      <c r="OF6" s="97"/>
      <c r="OG6" s="97"/>
      <c r="OH6" s="97"/>
      <c r="OI6" s="97"/>
      <c r="OJ6" s="97"/>
      <c r="OK6" s="97"/>
      <c r="OL6" s="97"/>
      <c r="OM6" s="97"/>
      <c r="ON6" s="97"/>
      <c r="OO6" s="97"/>
      <c r="OP6" s="97"/>
      <c r="OQ6" s="97"/>
      <c r="OR6" s="97"/>
      <c r="OS6" s="97"/>
      <c r="OT6" s="97"/>
      <c r="OU6" s="97"/>
      <c r="OV6" s="97"/>
      <c r="OW6" s="97"/>
      <c r="OX6" s="97"/>
      <c r="OY6" s="97"/>
      <c r="OZ6" s="97"/>
      <c r="PA6" s="97"/>
      <c r="PB6" s="97"/>
      <c r="PC6" s="97"/>
      <c r="PD6" s="97"/>
      <c r="PE6" s="97"/>
      <c r="PF6" s="97"/>
      <c r="PG6" s="97"/>
      <c r="PH6" s="97"/>
      <c r="PI6" s="97"/>
      <c r="PJ6" s="97"/>
      <c r="PK6" s="97"/>
      <c r="PL6" s="97"/>
      <c r="PM6" s="97"/>
      <c r="PN6" s="97"/>
      <c r="PO6" s="97"/>
      <c r="PP6" s="97"/>
      <c r="PQ6" s="97"/>
      <c r="PR6" s="97"/>
      <c r="PS6" s="97"/>
      <c r="PT6" s="97"/>
      <c r="PU6" s="97"/>
      <c r="PV6" s="97"/>
      <c r="PW6" s="97"/>
      <c r="PX6" s="97"/>
      <c r="PY6" s="97"/>
      <c r="PZ6" s="97"/>
      <c r="QA6" s="97"/>
      <c r="QB6" s="97"/>
      <c r="QC6" s="97"/>
      <c r="QD6" s="97"/>
      <c r="QE6" s="97"/>
      <c r="QF6" s="97"/>
      <c r="QG6" s="97"/>
      <c r="QH6" s="97"/>
      <c r="QI6" s="97"/>
      <c r="QJ6" s="97"/>
      <c r="QK6" s="97"/>
      <c r="QL6" s="97"/>
      <c r="QM6" s="97"/>
      <c r="QN6" s="97"/>
      <c r="QO6" s="97"/>
      <c r="QP6" s="97"/>
      <c r="QQ6" s="97"/>
      <c r="QR6" s="97"/>
      <c r="QS6" s="97"/>
      <c r="QT6" s="97"/>
      <c r="QU6" s="97"/>
      <c r="QV6" s="97"/>
      <c r="QW6" s="97"/>
      <c r="QX6" s="97"/>
      <c r="QY6" s="97"/>
      <c r="QZ6" s="97"/>
      <c r="RA6" s="97"/>
      <c r="RB6" s="97"/>
      <c r="RC6" s="97"/>
      <c r="RD6" s="97"/>
      <c r="RE6" s="97"/>
      <c r="RF6" s="97"/>
      <c r="RG6" s="97"/>
      <c r="RH6" s="97"/>
    </row>
    <row r="7" spans="1:476" s="97" customFormat="1" ht="15.75" thickBot="1">
      <c r="B7" s="112">
        <v>214</v>
      </c>
      <c r="C7" s="287" t="s">
        <v>211</v>
      </c>
      <c r="D7" s="216">
        <v>1</v>
      </c>
      <c r="E7" s="269">
        <f>(L7/$L$8)*D7</f>
        <v>0</v>
      </c>
      <c r="F7" s="122" t="s">
        <v>34</v>
      </c>
      <c r="G7" s="217">
        <v>7000</v>
      </c>
      <c r="H7" s="218">
        <v>0</v>
      </c>
      <c r="I7" s="1217">
        <v>115</v>
      </c>
      <c r="J7" s="1217">
        <v>115</v>
      </c>
      <c r="K7" s="896">
        <f>IF(J7&gt;I7,J7-I7,0)</f>
        <v>0</v>
      </c>
      <c r="L7" s="125">
        <f>H7*G7</f>
        <v>0</v>
      </c>
      <c r="M7" s="219">
        <v>0</v>
      </c>
      <c r="N7" s="1294">
        <f>M7*$N$8</f>
        <v>0</v>
      </c>
      <c r="O7" s="1294">
        <f>I7*G7</f>
        <v>805000</v>
      </c>
      <c r="P7" s="1294">
        <v>0</v>
      </c>
      <c r="Q7" s="1294">
        <f>(I7+K7)*G7</f>
        <v>805000</v>
      </c>
      <c r="R7" s="1294">
        <v>0</v>
      </c>
      <c r="S7" s="1294">
        <f>N7+Q7+R7</f>
        <v>805000</v>
      </c>
      <c r="T7" s="1294">
        <v>0</v>
      </c>
      <c r="U7" s="1294">
        <f t="shared" si="0"/>
        <v>744680.85106382985</v>
      </c>
      <c r="V7" s="1294">
        <f t="shared" si="0"/>
        <v>0</v>
      </c>
      <c r="W7" s="114">
        <f>IF(L7=0,0,(HLOOKUP(F7,'2012-2013 CE W T&amp;D &amp; ConsCredit'!$C$6:$P$36,D7+1,FALSE)))</f>
        <v>0</v>
      </c>
      <c r="X7" s="1294">
        <f>W7*L7</f>
        <v>0</v>
      </c>
      <c r="Y7" s="133">
        <f>(X7+V7)/U7</f>
        <v>0</v>
      </c>
      <c r="Z7" s="173"/>
      <c r="AA7" s="1293">
        <f>S7-P7-R7</f>
        <v>805000</v>
      </c>
      <c r="AB7" s="1293">
        <f>AA7/(1+$C$2)^1</f>
        <v>744680.85106382985</v>
      </c>
      <c r="AC7" s="1294">
        <f>IF(L7=0,0,(HLOOKUP(F7,'2012-2013 CE W T&amp;D No ConsCredi'!$C$6:$P$36,D7+1,FALSE)))</f>
        <v>0</v>
      </c>
      <c r="AD7" s="1294">
        <f>AC7*L7</f>
        <v>0</v>
      </c>
      <c r="AE7" s="1220">
        <v>0</v>
      </c>
    </row>
    <row r="8" spans="1:476" s="220" customFormat="1" thickBot="1">
      <c r="A8" s="99"/>
      <c r="B8" s="842"/>
      <c r="C8" s="843"/>
      <c r="D8" s="843"/>
      <c r="E8" s="974">
        <f>SUM(E5:E7)</f>
        <v>6.4493996569468273</v>
      </c>
      <c r="F8" s="843"/>
      <c r="G8" s="843"/>
      <c r="H8" s="843"/>
      <c r="I8" s="843"/>
      <c r="J8" s="845"/>
      <c r="K8" s="845"/>
      <c r="L8" s="831">
        <f>SUM(L5:L7)</f>
        <v>4081000</v>
      </c>
      <c r="M8" s="846">
        <f>SUM(M5:M7)</f>
        <v>1</v>
      </c>
      <c r="N8" s="1022">
        <v>610240.5</v>
      </c>
      <c r="O8" s="1022">
        <f t="shared" ref="O8:V8" si="1">SUM(O5:O7)</f>
        <v>1228500</v>
      </c>
      <c r="P8" s="1022">
        <f t="shared" si="1"/>
        <v>0</v>
      </c>
      <c r="Q8" s="1022">
        <f t="shared" si="1"/>
        <v>1228500</v>
      </c>
      <c r="R8" s="1022">
        <f t="shared" si="1"/>
        <v>0</v>
      </c>
      <c r="S8" s="1022">
        <f t="shared" si="1"/>
        <v>1838740.5</v>
      </c>
      <c r="T8" s="1022">
        <f t="shared" si="1"/>
        <v>754435.5</v>
      </c>
      <c r="U8" s="1022">
        <f t="shared" si="1"/>
        <v>1700962.5346901019</v>
      </c>
      <c r="V8" s="1022">
        <f t="shared" si="1"/>
        <v>697905.1803885292</v>
      </c>
      <c r="W8" s="849"/>
      <c r="X8" s="1022">
        <f>SUM(X5:X7)</f>
        <v>2205625.4894340322</v>
      </c>
      <c r="Y8" s="844">
        <f>(X8+V8)/U8</f>
        <v>1.7069927235943239</v>
      </c>
      <c r="Z8" s="848"/>
      <c r="AA8" s="1022">
        <f>SUM(AA5:AA7)</f>
        <v>1838740.5</v>
      </c>
      <c r="AB8" s="1022">
        <f>SUM(AB5:AB7)</f>
        <v>1700962.5346901019</v>
      </c>
      <c r="AC8" s="1022"/>
      <c r="AD8" s="1022">
        <f>SUM(AD5:AD7)</f>
        <v>2005114.0813036659</v>
      </c>
      <c r="AE8" s="1221">
        <f>AD8/AB8</f>
        <v>1.1788114320042784</v>
      </c>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c r="IW8" s="99"/>
      <c r="IX8" s="99"/>
      <c r="IY8" s="99"/>
      <c r="IZ8" s="99"/>
      <c r="JA8" s="99"/>
      <c r="JB8" s="99"/>
      <c r="JC8" s="99"/>
      <c r="JD8" s="99"/>
      <c r="JE8" s="99"/>
      <c r="JF8" s="99"/>
      <c r="JG8" s="99"/>
      <c r="JH8" s="99"/>
      <c r="JI8" s="99"/>
      <c r="JJ8" s="99"/>
      <c r="JK8" s="99"/>
      <c r="JL8" s="99"/>
      <c r="JM8" s="99"/>
      <c r="JN8" s="99"/>
      <c r="JO8" s="99"/>
      <c r="JP8" s="99"/>
      <c r="JQ8" s="99"/>
      <c r="JR8" s="99"/>
      <c r="JS8" s="99"/>
      <c r="JT8" s="99"/>
      <c r="JU8" s="99"/>
      <c r="JV8" s="99"/>
      <c r="JW8" s="99"/>
      <c r="JX8" s="99"/>
      <c r="JY8" s="99"/>
      <c r="JZ8" s="99"/>
      <c r="KA8" s="99"/>
      <c r="KB8" s="99"/>
      <c r="KC8" s="99"/>
      <c r="KD8" s="99"/>
      <c r="KE8" s="99"/>
      <c r="KF8" s="99"/>
      <c r="KG8" s="99"/>
      <c r="KH8" s="99"/>
      <c r="KI8" s="99"/>
      <c r="KJ8" s="99"/>
      <c r="KK8" s="99"/>
      <c r="KL8" s="99"/>
      <c r="KM8" s="99"/>
      <c r="KN8" s="99"/>
      <c r="KO8" s="99"/>
      <c r="KP8" s="99"/>
      <c r="KQ8" s="99"/>
      <c r="KR8" s="99"/>
      <c r="KS8" s="99"/>
      <c r="KT8" s="99"/>
      <c r="KU8" s="99"/>
      <c r="KV8" s="99"/>
      <c r="KW8" s="99"/>
      <c r="KX8" s="99"/>
      <c r="KY8" s="99"/>
      <c r="KZ8" s="99"/>
      <c r="LA8" s="99"/>
      <c r="LB8" s="99"/>
      <c r="LC8" s="99"/>
      <c r="LD8" s="99"/>
      <c r="LE8" s="99"/>
      <c r="LF8" s="99"/>
      <c r="LG8" s="99"/>
      <c r="LH8" s="99"/>
      <c r="LI8" s="99"/>
      <c r="LJ8" s="99"/>
      <c r="LK8" s="99"/>
      <c r="LL8" s="99"/>
      <c r="LM8" s="99"/>
      <c r="LN8" s="99"/>
      <c r="LO8" s="99"/>
      <c r="LP8" s="99"/>
      <c r="LQ8" s="99"/>
      <c r="LR8" s="99"/>
      <c r="LS8" s="99"/>
      <c r="LT8" s="99"/>
      <c r="LU8" s="99"/>
      <c r="LV8" s="99"/>
      <c r="LW8" s="99"/>
      <c r="LX8" s="99"/>
      <c r="LY8" s="99"/>
      <c r="LZ8" s="99"/>
      <c r="MA8" s="99"/>
      <c r="MB8" s="99"/>
      <c r="MC8" s="99"/>
      <c r="MD8" s="99"/>
      <c r="ME8" s="99"/>
      <c r="MF8" s="99"/>
      <c r="MG8" s="99"/>
      <c r="MH8" s="99"/>
      <c r="MI8" s="99"/>
      <c r="MJ8" s="99"/>
      <c r="MK8" s="99"/>
      <c r="ML8" s="99"/>
      <c r="MM8" s="99"/>
      <c r="MN8" s="99"/>
      <c r="MO8" s="99"/>
      <c r="MP8" s="99"/>
      <c r="MQ8" s="99"/>
      <c r="MR8" s="99"/>
      <c r="MS8" s="99"/>
      <c r="MT8" s="99"/>
      <c r="MU8" s="99"/>
      <c r="MV8" s="99"/>
      <c r="MW8" s="99"/>
      <c r="MX8" s="99"/>
      <c r="MY8" s="99"/>
      <c r="MZ8" s="99"/>
      <c r="NA8" s="99"/>
      <c r="NB8" s="99"/>
      <c r="NC8" s="99"/>
      <c r="ND8" s="99"/>
      <c r="NE8" s="99"/>
      <c r="NF8" s="99"/>
      <c r="NG8" s="99"/>
      <c r="NH8" s="99"/>
      <c r="NI8" s="99"/>
      <c r="NJ8" s="99"/>
      <c r="NK8" s="99"/>
      <c r="NL8" s="99"/>
      <c r="NM8" s="99"/>
      <c r="NN8" s="99"/>
      <c r="NO8" s="99"/>
      <c r="NP8" s="99"/>
      <c r="NQ8" s="99"/>
      <c r="NR8" s="99"/>
      <c r="NS8" s="99"/>
      <c r="NT8" s="99"/>
      <c r="NU8" s="99"/>
      <c r="NV8" s="99"/>
      <c r="NW8" s="99"/>
      <c r="NX8" s="99"/>
      <c r="NY8" s="99"/>
      <c r="NZ8" s="99"/>
      <c r="OA8" s="99"/>
      <c r="OB8" s="99"/>
      <c r="OC8" s="99"/>
      <c r="OD8" s="99"/>
      <c r="OE8" s="99"/>
      <c r="OF8" s="99"/>
      <c r="OG8" s="99"/>
      <c r="OH8" s="99"/>
      <c r="OI8" s="99"/>
      <c r="OJ8" s="99"/>
      <c r="OK8" s="99"/>
      <c r="OL8" s="99"/>
      <c r="OM8" s="99"/>
      <c r="ON8" s="99"/>
      <c r="OO8" s="99"/>
      <c r="OP8" s="99"/>
      <c r="OQ8" s="99"/>
      <c r="OR8" s="99"/>
      <c r="OS8" s="99"/>
      <c r="OT8" s="99"/>
      <c r="OU8" s="99"/>
      <c r="OV8" s="99"/>
      <c r="OW8" s="99"/>
      <c r="OX8" s="99"/>
      <c r="OY8" s="99"/>
      <c r="OZ8" s="99"/>
      <c r="PA8" s="99"/>
      <c r="PB8" s="99"/>
      <c r="PC8" s="99"/>
      <c r="PD8" s="99"/>
      <c r="PE8" s="99"/>
      <c r="PF8" s="99"/>
      <c r="PG8" s="99"/>
      <c r="PH8" s="99"/>
      <c r="PI8" s="99"/>
      <c r="PJ8" s="99"/>
      <c r="PK8" s="99"/>
      <c r="PL8" s="99"/>
      <c r="PM8" s="99"/>
      <c r="PN8" s="99"/>
      <c r="PO8" s="99"/>
      <c r="PP8" s="99"/>
      <c r="PQ8" s="99"/>
      <c r="PR8" s="99"/>
      <c r="PS8" s="99"/>
      <c r="PT8" s="99"/>
      <c r="PU8" s="99"/>
      <c r="PV8" s="99"/>
      <c r="PW8" s="99"/>
      <c r="PX8" s="99"/>
      <c r="PY8" s="99"/>
      <c r="PZ8" s="99"/>
      <c r="QA8" s="99"/>
      <c r="QB8" s="99"/>
      <c r="QC8" s="99"/>
      <c r="QD8" s="99"/>
      <c r="QE8" s="99"/>
      <c r="QF8" s="99"/>
      <c r="QG8" s="99"/>
      <c r="QH8" s="99"/>
      <c r="QI8" s="99"/>
      <c r="QJ8" s="99"/>
      <c r="QK8" s="99"/>
      <c r="QL8" s="99"/>
      <c r="QM8" s="99"/>
      <c r="QN8" s="99"/>
      <c r="QO8" s="99"/>
      <c r="QP8" s="99"/>
      <c r="QQ8" s="99"/>
      <c r="QR8" s="99"/>
      <c r="QS8" s="99"/>
      <c r="QT8" s="99"/>
      <c r="QU8" s="99"/>
      <c r="QV8" s="99"/>
      <c r="QW8" s="99"/>
      <c r="QX8" s="99"/>
      <c r="QY8" s="99"/>
      <c r="QZ8" s="99"/>
      <c r="RA8" s="99"/>
      <c r="RB8" s="99"/>
      <c r="RC8" s="99"/>
      <c r="RD8" s="99"/>
      <c r="RE8" s="99"/>
      <c r="RF8" s="99"/>
      <c r="RG8" s="99"/>
      <c r="RH8" s="99"/>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V1">
      <selection sqref="A1:A1048576"/>
      <pageMargins left="0.7" right="0.7" top="0.75" bottom="0.75" header="0.3" footer="0.3"/>
      <pageSetup paperSize="3" scale="60" orientation="landscape" r:id="rId2"/>
    </customSheetView>
  </customSheetViews>
  <mergeCells count="2">
    <mergeCell ref="N3:S3"/>
    <mergeCell ref="U3:X3"/>
  </mergeCells>
  <dataValidations count="4">
    <dataValidation type="list" allowBlank="1" showInputMessage="1" showErrorMessage="1" sqref="F5:F7">
      <formula1>INDIRECT($F5)</formula1>
    </dataValidation>
    <dataValidation type="decimal" operator="greaterThan" allowBlank="1" showInputMessage="1" showErrorMessage="1" errorTitle="Measure Life" error="Measure Life must be greater than zero." sqref="D5:D7">
      <formula1>0</formula1>
    </dataValidation>
    <dataValidation type="decimal" operator="greaterThanOrEqual" allowBlank="1" showInputMessage="1" sqref="G5:G7">
      <formula1>0</formula1>
    </dataValidation>
    <dataValidation allowBlank="1" showErrorMessage="1" sqref="J5:J7"/>
  </dataValidations>
  <hyperlinks>
    <hyperlink ref="A1" location="'Electric CE'!A1" display="Rtn to Summary"/>
  </hyperlinks>
  <pageMargins left="0.56999999999999995" right="0.23" top="0.75" bottom="0.75" header="0.3" footer="0.3"/>
  <pageSetup paperSize="3" scale="45" orientation="landscape" r:id="rId3"/>
</worksheet>
</file>

<file path=xl/worksheets/sheet9.xml><?xml version="1.0" encoding="utf-8"?>
<worksheet xmlns="http://schemas.openxmlformats.org/spreadsheetml/2006/main" xmlns:r="http://schemas.openxmlformats.org/officeDocument/2006/relationships">
  <sheetPr>
    <tabColor theme="2" tint="-0.249977111117893"/>
  </sheetPr>
  <dimension ref="A1:WY27"/>
  <sheetViews>
    <sheetView workbookViewId="0">
      <pane xSplit="1" ySplit="1" topLeftCell="B2" activePane="bottomRight" state="frozen"/>
      <selection activeCell="B13" sqref="B13"/>
      <selection pane="topRight" activeCell="B13" sqref="B13"/>
      <selection pane="bottomLeft" activeCell="B13" sqref="B13"/>
      <selection pane="bottomRight" activeCell="B13" sqref="B13"/>
    </sheetView>
  </sheetViews>
  <sheetFormatPr defaultRowHeight="15"/>
  <cols>
    <col min="1" max="1" width="9.140625" style="97"/>
    <col min="2" max="2" width="12.85546875" style="98" customWidth="1"/>
    <col min="3" max="3" width="53" style="98" customWidth="1"/>
    <col min="4" max="4" width="11.28515625" style="98" customWidth="1"/>
    <col min="5" max="5" width="10.5703125" style="98" customWidth="1"/>
    <col min="6" max="6" width="20.7109375" style="98" customWidth="1"/>
    <col min="7" max="7" width="11.42578125" style="98" customWidth="1"/>
    <col min="8" max="8" width="10.42578125" style="98" customWidth="1"/>
    <col min="9" max="9" width="14.28515625" style="98" customWidth="1"/>
    <col min="10" max="10" width="14" style="98" customWidth="1"/>
    <col min="11" max="11" width="15.85546875" style="98" customWidth="1"/>
    <col min="12" max="12" width="13.28515625" style="98" customWidth="1"/>
    <col min="13" max="13" width="11.140625" style="98" customWidth="1"/>
    <col min="14" max="15" width="16.7109375" style="98" customWidth="1"/>
    <col min="16" max="16" width="14.85546875" style="98" customWidth="1"/>
    <col min="17" max="17" width="16.5703125" style="98" customWidth="1"/>
    <col min="18" max="18" width="14.7109375" style="98" customWidth="1"/>
    <col min="19" max="19" width="17.28515625" style="98" customWidth="1"/>
    <col min="20" max="20" width="14.5703125" style="98" customWidth="1"/>
    <col min="21" max="21" width="17.85546875" style="98" customWidth="1"/>
    <col min="22" max="22" width="17.28515625" style="98" customWidth="1"/>
    <col min="23" max="24" width="18.28515625" style="98" customWidth="1"/>
    <col min="25" max="25" width="13.140625" style="98" customWidth="1"/>
    <col min="26" max="26" width="5.28515625" style="97" customWidth="1"/>
    <col min="27" max="27" width="14.7109375" style="97" customWidth="1"/>
    <col min="28" max="28" width="16.7109375" style="97" customWidth="1"/>
    <col min="29" max="29" width="13" style="97" customWidth="1"/>
    <col min="30" max="30" width="17.42578125" style="97" customWidth="1"/>
    <col min="31" max="31" width="12.85546875" style="97" customWidth="1"/>
    <col min="32" max="67" width="9.140625" style="97"/>
    <col min="68" max="16384" width="9.140625" style="98"/>
  </cols>
  <sheetData>
    <row r="1" spans="1:623" ht="26.25">
      <c r="A1" s="1454" t="s">
        <v>680</v>
      </c>
      <c r="B1" t="s">
        <v>590</v>
      </c>
    </row>
    <row r="2" spans="1:623">
      <c r="B2" s="860" t="s">
        <v>605</v>
      </c>
      <c r="C2" s="861">
        <v>8.1000000000000003E-2</v>
      </c>
    </row>
    <row r="3" spans="1:623" s="341" customFormat="1" ht="15.75" thickBot="1">
      <c r="A3" s="340"/>
      <c r="D3" s="338"/>
      <c r="E3" s="338"/>
      <c r="F3" s="338"/>
      <c r="G3" s="338"/>
      <c r="H3" s="338"/>
      <c r="I3" s="338"/>
      <c r="J3" s="338"/>
      <c r="K3" s="338"/>
      <c r="L3" s="338"/>
      <c r="M3" s="338"/>
      <c r="N3" s="1474"/>
      <c r="O3" s="1475"/>
      <c r="P3" s="1475"/>
      <c r="Q3" s="1475"/>
      <c r="R3" s="1475"/>
      <c r="S3" s="1475"/>
      <c r="T3" s="339"/>
      <c r="U3" s="1474"/>
      <c r="V3" s="1474"/>
      <c r="W3" s="1474"/>
      <c r="X3" s="1474"/>
      <c r="Y3" s="357"/>
      <c r="Z3" s="358"/>
      <c r="AA3" s="11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row>
    <row r="4" spans="1:623" ht="45.75" thickBot="1">
      <c r="B4" s="834" t="s">
        <v>579</v>
      </c>
      <c r="C4" s="835" t="s">
        <v>558</v>
      </c>
      <c r="D4" s="835" t="s">
        <v>1</v>
      </c>
      <c r="E4" s="835" t="s">
        <v>141</v>
      </c>
      <c r="F4" s="835" t="s">
        <v>4</v>
      </c>
      <c r="G4" s="835" t="s">
        <v>43</v>
      </c>
      <c r="H4" s="835" t="s">
        <v>578</v>
      </c>
      <c r="I4" s="835" t="s">
        <v>48</v>
      </c>
      <c r="J4" s="835" t="s">
        <v>50</v>
      </c>
      <c r="K4" s="835" t="s">
        <v>97</v>
      </c>
      <c r="L4" s="835" t="s">
        <v>45</v>
      </c>
      <c r="M4" s="835" t="s">
        <v>272</v>
      </c>
      <c r="N4" s="835" t="s">
        <v>8</v>
      </c>
      <c r="O4" s="835" t="s">
        <v>46</v>
      </c>
      <c r="P4" s="835" t="s">
        <v>47</v>
      </c>
      <c r="Q4" s="835" t="s">
        <v>51</v>
      </c>
      <c r="R4" s="835" t="s">
        <v>9</v>
      </c>
      <c r="S4" s="835" t="s">
        <v>5</v>
      </c>
      <c r="T4" s="835" t="s">
        <v>7</v>
      </c>
      <c r="U4" s="835" t="s">
        <v>10</v>
      </c>
      <c r="V4" s="835" t="s">
        <v>11</v>
      </c>
      <c r="W4" s="835" t="s">
        <v>52</v>
      </c>
      <c r="X4" s="835" t="s">
        <v>294</v>
      </c>
      <c r="Y4" s="835" t="s">
        <v>6</v>
      </c>
      <c r="Z4" s="835"/>
      <c r="AA4" s="835" t="s">
        <v>573</v>
      </c>
      <c r="AB4" s="835" t="s">
        <v>356</v>
      </c>
      <c r="AC4" s="835" t="s">
        <v>125</v>
      </c>
      <c r="AD4" s="835" t="s">
        <v>293</v>
      </c>
      <c r="AE4" s="835" t="s">
        <v>123</v>
      </c>
    </row>
    <row r="5" spans="1:623" s="246" customFormat="1">
      <c r="A5" s="1457"/>
      <c r="B5" s="182" t="s">
        <v>57</v>
      </c>
      <c r="C5" s="230" t="s">
        <v>342</v>
      </c>
      <c r="D5" s="163">
        <v>20</v>
      </c>
      <c r="E5" s="241">
        <f t="shared" ref="E5:E23" si="0">(L5/$L$24)*D5</f>
        <v>5.9650288094769799E-2</v>
      </c>
      <c r="F5" s="164" t="s">
        <v>33</v>
      </c>
      <c r="G5" s="165">
        <v>1000</v>
      </c>
      <c r="H5" s="166">
        <v>37</v>
      </c>
      <c r="I5" s="243">
        <v>25</v>
      </c>
      <c r="J5" s="243">
        <v>15</v>
      </c>
      <c r="K5" s="243">
        <f t="shared" ref="K5:K23" si="1">IF(J5&gt;I5,J5-I5,0)</f>
        <v>0</v>
      </c>
      <c r="L5" s="242">
        <f>H5*G5</f>
        <v>37000</v>
      </c>
      <c r="M5" s="243">
        <v>14.333589999999999</v>
      </c>
      <c r="N5" s="243">
        <f>M5*G5</f>
        <v>14333.589999999998</v>
      </c>
      <c r="O5" s="243">
        <f>I5*G5</f>
        <v>25000</v>
      </c>
      <c r="P5" s="243">
        <f>K5*G5</f>
        <v>0</v>
      </c>
      <c r="Q5" s="243">
        <f>P5+O5</f>
        <v>25000</v>
      </c>
      <c r="R5" s="243">
        <v>0</v>
      </c>
      <c r="S5" s="243">
        <f t="shared" ref="S5:S10" si="2">N5+Q5+R5</f>
        <v>39333.589999999997</v>
      </c>
      <c r="T5" s="243"/>
      <c r="U5" s="243">
        <f t="shared" ref="U5:V10" si="3">S5/(1+0.081)^1</f>
        <v>36386.299722479183</v>
      </c>
      <c r="V5" s="243">
        <f t="shared" si="3"/>
        <v>0</v>
      </c>
      <c r="W5" s="244">
        <f>IF(L5=0,0,(HLOOKUP(F5,'2012-2013 CE W T&amp;D &amp; ConsCredit'!$C$6:$P$36,D5+1,FALSE)))</f>
        <v>1.0658640340670109</v>
      </c>
      <c r="X5" s="243">
        <f t="shared" ref="X5:X10" si="4">W5*L5</f>
        <v>39436.969260479404</v>
      </c>
      <c r="Y5" s="241">
        <f>(X5+V5)/U5</f>
        <v>1.0838411589325623</v>
      </c>
      <c r="Z5" s="245"/>
      <c r="AA5" s="243">
        <f>S5-P5-R5</f>
        <v>39333.589999999997</v>
      </c>
      <c r="AB5" s="243">
        <f>AA5/(1+$C$2)^1</f>
        <v>36386.299722479183</v>
      </c>
      <c r="AC5" s="189">
        <f>IF(L5=0,0,(HLOOKUP(F5,'2012-2013 CE W T&amp;D No ConsCredi'!$C$6:$P$36,D5+1,FALSE)))</f>
        <v>0.96896730369728279</v>
      </c>
      <c r="AD5" s="188">
        <f>AC5*L5</f>
        <v>35851.790236799461</v>
      </c>
      <c r="AE5" s="180">
        <f>AD5/AB5</f>
        <v>0.98531014448414755</v>
      </c>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340"/>
      <c r="GB5" s="340"/>
      <c r="GC5" s="340"/>
      <c r="GD5" s="340"/>
      <c r="GE5" s="340"/>
      <c r="GF5" s="340"/>
      <c r="GG5" s="340"/>
      <c r="GH5" s="340"/>
      <c r="GI5" s="340"/>
      <c r="GJ5" s="340"/>
      <c r="GK5" s="340"/>
      <c r="GL5" s="340"/>
      <c r="GM5" s="340"/>
      <c r="GN5" s="340"/>
      <c r="GO5" s="340"/>
      <c r="GP5" s="340"/>
      <c r="GQ5" s="340"/>
      <c r="GR5" s="340"/>
      <c r="GS5" s="340"/>
      <c r="GT5" s="340"/>
      <c r="GU5" s="340"/>
      <c r="GV5" s="340"/>
      <c r="GW5" s="340"/>
      <c r="GX5" s="340"/>
      <c r="GY5" s="340"/>
      <c r="GZ5" s="340"/>
      <c r="HA5" s="340"/>
      <c r="HB5" s="340"/>
      <c r="HC5" s="340"/>
      <c r="HD5" s="340"/>
      <c r="HE5" s="340"/>
      <c r="HF5" s="340"/>
      <c r="HG5" s="340"/>
      <c r="HH5" s="340"/>
      <c r="HI5" s="340"/>
      <c r="HJ5" s="340"/>
      <c r="HK5" s="340"/>
      <c r="HL5" s="340"/>
      <c r="HM5" s="340"/>
      <c r="HN5" s="340"/>
      <c r="HO5" s="340"/>
      <c r="HP5" s="340"/>
      <c r="HQ5" s="340"/>
      <c r="HR5" s="340"/>
      <c r="HS5" s="340"/>
      <c r="HT5" s="340"/>
      <c r="HU5" s="340"/>
      <c r="HV5" s="340"/>
      <c r="HW5" s="340"/>
      <c r="HX5" s="340"/>
      <c r="HY5" s="340"/>
      <c r="HZ5" s="340"/>
      <c r="IA5" s="340"/>
      <c r="IB5" s="340"/>
      <c r="IC5" s="340"/>
      <c r="ID5" s="340"/>
      <c r="IE5" s="340"/>
      <c r="IF5" s="340"/>
      <c r="IG5" s="340"/>
      <c r="IH5" s="340"/>
      <c r="II5" s="340"/>
      <c r="IJ5" s="340"/>
      <c r="IK5" s="340"/>
      <c r="IL5" s="340"/>
      <c r="IM5" s="340"/>
      <c r="IN5" s="340"/>
      <c r="IO5" s="340"/>
      <c r="IP5" s="340"/>
      <c r="IQ5" s="340"/>
      <c r="IR5" s="340"/>
      <c r="IS5" s="340"/>
      <c r="IT5" s="340"/>
      <c r="IU5" s="340"/>
      <c r="IV5" s="340"/>
      <c r="IW5" s="340"/>
      <c r="IX5" s="340"/>
      <c r="IY5" s="340"/>
      <c r="IZ5" s="340"/>
      <c r="JA5" s="340"/>
      <c r="JB5" s="340"/>
      <c r="JC5" s="340"/>
      <c r="JD5" s="340"/>
      <c r="JE5" s="340"/>
      <c r="JF5" s="340"/>
      <c r="JG5" s="340"/>
      <c r="JH5" s="340"/>
      <c r="JI5" s="340"/>
      <c r="JJ5" s="340"/>
      <c r="JK5" s="340"/>
      <c r="JL5" s="340"/>
      <c r="JM5" s="340"/>
      <c r="JN5" s="340"/>
      <c r="JO5" s="340"/>
      <c r="JP5" s="340"/>
      <c r="JQ5" s="340"/>
      <c r="JR5" s="340"/>
      <c r="JS5" s="340"/>
      <c r="JT5" s="340"/>
      <c r="JU5" s="340"/>
      <c r="JV5" s="340"/>
      <c r="JW5" s="340"/>
      <c r="JX5" s="340"/>
      <c r="JY5" s="340"/>
      <c r="JZ5" s="340"/>
      <c r="KA5" s="340"/>
      <c r="KB5" s="340"/>
      <c r="KC5" s="340"/>
      <c r="KD5" s="340"/>
      <c r="KE5" s="340"/>
      <c r="KF5" s="340"/>
      <c r="KG5" s="340"/>
      <c r="KH5" s="340"/>
      <c r="KI5" s="340"/>
      <c r="KJ5" s="340"/>
      <c r="KK5" s="340"/>
      <c r="KL5" s="340"/>
      <c r="KM5" s="340"/>
      <c r="KN5" s="340"/>
      <c r="KO5" s="340"/>
      <c r="KP5" s="340"/>
      <c r="KQ5" s="340"/>
      <c r="KR5" s="340"/>
      <c r="KS5" s="340"/>
      <c r="KT5" s="340"/>
      <c r="KU5" s="340"/>
      <c r="KV5" s="340"/>
      <c r="KW5" s="340"/>
      <c r="KX5" s="340"/>
      <c r="KY5" s="340"/>
      <c r="KZ5" s="340"/>
      <c r="LA5" s="340"/>
      <c r="LB5" s="340"/>
      <c r="LC5" s="340"/>
      <c r="LD5" s="340"/>
      <c r="LE5" s="340"/>
      <c r="LF5" s="340"/>
      <c r="LG5" s="340"/>
      <c r="LH5" s="340"/>
      <c r="LI5" s="340"/>
      <c r="LJ5" s="340"/>
      <c r="LK5" s="340"/>
      <c r="LL5" s="340"/>
      <c r="LM5" s="340"/>
      <c r="LN5" s="340"/>
      <c r="LO5" s="340"/>
      <c r="LP5" s="340"/>
      <c r="LQ5" s="340"/>
      <c r="LR5" s="340"/>
      <c r="LS5" s="340"/>
      <c r="LT5" s="340"/>
      <c r="LU5" s="340"/>
      <c r="LV5" s="340"/>
      <c r="LW5" s="340"/>
      <c r="LX5" s="340"/>
      <c r="LY5" s="340"/>
      <c r="LZ5" s="340"/>
      <c r="MA5" s="340"/>
      <c r="MB5" s="340"/>
      <c r="MC5" s="340"/>
      <c r="MD5" s="340"/>
      <c r="ME5" s="340"/>
      <c r="MF5" s="340"/>
      <c r="MG5" s="340"/>
      <c r="MH5" s="340"/>
      <c r="MI5" s="340"/>
      <c r="MJ5" s="340"/>
      <c r="MK5" s="340"/>
      <c r="ML5" s="340"/>
      <c r="MM5" s="340"/>
      <c r="MN5" s="340"/>
      <c r="MO5" s="340"/>
      <c r="MP5" s="340"/>
      <c r="MQ5" s="340"/>
      <c r="MR5" s="340"/>
      <c r="MS5" s="340"/>
      <c r="MT5" s="340"/>
      <c r="MU5" s="340"/>
      <c r="MV5" s="340"/>
      <c r="MW5" s="340"/>
      <c r="MX5" s="340"/>
      <c r="MY5" s="340"/>
      <c r="MZ5" s="340"/>
      <c r="NA5" s="340"/>
      <c r="NB5" s="340"/>
      <c r="NC5" s="340"/>
      <c r="ND5" s="340"/>
      <c r="NE5" s="340"/>
      <c r="NF5" s="340"/>
      <c r="NG5" s="340"/>
      <c r="NH5" s="340"/>
      <c r="NI5" s="340"/>
      <c r="NJ5" s="340"/>
      <c r="NK5" s="340"/>
      <c r="NL5" s="340"/>
      <c r="NM5" s="340"/>
      <c r="NN5" s="340"/>
      <c r="NO5" s="340"/>
      <c r="NP5" s="340"/>
      <c r="NQ5" s="340"/>
      <c r="NR5" s="340"/>
      <c r="NS5" s="340"/>
      <c r="NT5" s="340"/>
      <c r="NU5" s="340"/>
      <c r="NV5" s="340"/>
      <c r="NW5" s="340"/>
      <c r="NX5" s="340"/>
      <c r="NY5" s="340"/>
      <c r="NZ5" s="340"/>
      <c r="OA5" s="340"/>
      <c r="OB5" s="340"/>
      <c r="OC5" s="340"/>
      <c r="OD5" s="340"/>
      <c r="OE5" s="340"/>
      <c r="OF5" s="340"/>
      <c r="OG5" s="340"/>
      <c r="OH5" s="340"/>
      <c r="OI5" s="340"/>
      <c r="OJ5" s="340"/>
      <c r="OK5" s="340"/>
      <c r="OL5" s="340"/>
      <c r="OM5" s="340"/>
      <c r="ON5" s="340"/>
      <c r="OO5" s="340"/>
      <c r="OP5" s="340"/>
      <c r="OQ5" s="340"/>
      <c r="OR5" s="340"/>
      <c r="OS5" s="340"/>
      <c r="OT5" s="340"/>
      <c r="OU5" s="340"/>
      <c r="OV5" s="340"/>
      <c r="OW5" s="340"/>
      <c r="OX5" s="340"/>
      <c r="OY5" s="340"/>
      <c r="OZ5" s="340"/>
      <c r="PA5" s="340"/>
      <c r="PB5" s="340"/>
      <c r="PC5" s="340"/>
      <c r="PD5" s="340"/>
      <c r="PE5" s="340"/>
      <c r="PF5" s="340"/>
      <c r="PG5" s="340"/>
      <c r="PH5" s="340"/>
      <c r="PI5" s="340"/>
      <c r="PJ5" s="340"/>
      <c r="PK5" s="340"/>
      <c r="PL5" s="340"/>
      <c r="PM5" s="340"/>
      <c r="PN5" s="340"/>
      <c r="PO5" s="340"/>
      <c r="PP5" s="340"/>
      <c r="PQ5" s="340"/>
      <c r="PR5" s="340"/>
      <c r="PS5" s="340"/>
      <c r="PT5" s="340"/>
      <c r="PU5" s="340"/>
      <c r="PV5" s="340"/>
      <c r="PW5" s="340"/>
      <c r="PX5" s="340"/>
      <c r="PY5" s="340"/>
      <c r="PZ5" s="340"/>
      <c r="QA5" s="340"/>
      <c r="QB5" s="340"/>
      <c r="QC5" s="340"/>
      <c r="QD5" s="340"/>
      <c r="QE5" s="340"/>
      <c r="QF5" s="340"/>
      <c r="QG5" s="340"/>
      <c r="QH5" s="340"/>
      <c r="QI5" s="340"/>
      <c r="QJ5" s="340"/>
      <c r="QK5" s="340"/>
      <c r="QL5" s="340"/>
      <c r="QM5" s="340"/>
      <c r="QN5" s="340"/>
      <c r="QO5" s="340"/>
      <c r="QP5" s="340"/>
      <c r="QQ5" s="340"/>
      <c r="QR5" s="340"/>
      <c r="QS5" s="340"/>
      <c r="QT5" s="340"/>
      <c r="QU5" s="340"/>
      <c r="QV5" s="340"/>
      <c r="QW5" s="340"/>
      <c r="QX5" s="340"/>
      <c r="QY5" s="340"/>
      <c r="QZ5" s="340"/>
      <c r="RA5" s="340"/>
      <c r="RB5" s="340"/>
      <c r="RC5" s="340"/>
      <c r="RD5" s="340"/>
      <c r="RE5" s="340"/>
      <c r="RF5" s="340"/>
      <c r="RG5" s="340"/>
      <c r="RH5" s="340"/>
      <c r="RI5" s="340"/>
      <c r="RJ5" s="340"/>
      <c r="RK5" s="340"/>
      <c r="RL5" s="340"/>
      <c r="RM5" s="340"/>
      <c r="RN5" s="340"/>
      <c r="RO5" s="340"/>
      <c r="RP5" s="340"/>
      <c r="RQ5" s="340"/>
      <c r="RR5" s="340"/>
      <c r="RS5" s="340"/>
      <c r="RT5" s="340"/>
      <c r="RU5" s="340"/>
      <c r="RV5" s="340"/>
      <c r="RW5" s="340"/>
      <c r="RX5" s="340"/>
      <c r="RY5" s="340"/>
      <c r="RZ5" s="340"/>
      <c r="SA5" s="340"/>
      <c r="SB5" s="340"/>
      <c r="SC5" s="340"/>
      <c r="SD5" s="340"/>
      <c r="SE5" s="340"/>
      <c r="SF5" s="340"/>
      <c r="SG5" s="340"/>
      <c r="SH5" s="340"/>
      <c r="SI5" s="340"/>
      <c r="SJ5" s="340"/>
      <c r="SK5" s="340"/>
      <c r="SL5" s="340"/>
      <c r="SM5" s="340"/>
      <c r="SN5" s="340"/>
      <c r="SO5" s="340"/>
      <c r="SP5" s="340"/>
      <c r="SQ5" s="340"/>
      <c r="SR5" s="340"/>
      <c r="SS5" s="340"/>
      <c r="ST5" s="340"/>
      <c r="SU5" s="340"/>
      <c r="SV5" s="340"/>
      <c r="SW5" s="340"/>
      <c r="SX5" s="340"/>
      <c r="SY5" s="340"/>
      <c r="SZ5" s="340"/>
      <c r="TA5" s="340"/>
      <c r="TB5" s="340"/>
      <c r="TC5" s="340"/>
      <c r="TD5" s="340"/>
      <c r="TE5" s="340"/>
      <c r="TF5" s="340"/>
      <c r="TG5" s="340"/>
      <c r="TH5" s="340"/>
      <c r="TI5" s="340"/>
      <c r="TJ5" s="340"/>
      <c r="TK5" s="340"/>
      <c r="TL5" s="340"/>
      <c r="TM5" s="340"/>
      <c r="TN5" s="340"/>
      <c r="TO5" s="340"/>
      <c r="TP5" s="340"/>
      <c r="TQ5" s="340"/>
      <c r="TR5" s="340"/>
      <c r="TS5" s="340"/>
      <c r="TT5" s="340"/>
      <c r="TU5" s="340"/>
      <c r="TV5" s="340"/>
      <c r="TW5" s="340"/>
      <c r="TX5" s="340"/>
      <c r="TY5" s="340"/>
      <c r="TZ5" s="340"/>
      <c r="UA5" s="340"/>
      <c r="UB5" s="340"/>
      <c r="UC5" s="340"/>
      <c r="UD5" s="340"/>
      <c r="UE5" s="340"/>
      <c r="UF5" s="340"/>
      <c r="UG5" s="340"/>
      <c r="UH5" s="340"/>
      <c r="UI5" s="340"/>
      <c r="UJ5" s="340"/>
      <c r="UK5" s="340"/>
      <c r="UL5" s="340"/>
      <c r="UM5" s="340"/>
      <c r="UN5" s="340"/>
      <c r="UO5" s="340"/>
      <c r="UP5" s="340"/>
      <c r="UQ5" s="340"/>
      <c r="UR5" s="340"/>
      <c r="US5" s="340"/>
      <c r="UT5" s="340"/>
      <c r="UU5" s="340"/>
      <c r="UV5" s="340"/>
      <c r="UW5" s="340"/>
      <c r="UX5" s="340"/>
      <c r="UY5" s="340"/>
      <c r="UZ5" s="340"/>
      <c r="VA5" s="340"/>
      <c r="VB5" s="340"/>
      <c r="VC5" s="340"/>
      <c r="VD5" s="340"/>
      <c r="VE5" s="340"/>
      <c r="VF5" s="340"/>
      <c r="VG5" s="340"/>
      <c r="VH5" s="340"/>
      <c r="VI5" s="340"/>
      <c r="VJ5" s="340"/>
      <c r="VK5" s="340"/>
      <c r="VL5" s="340"/>
      <c r="VM5" s="340"/>
      <c r="VN5" s="340"/>
      <c r="VO5" s="340"/>
      <c r="VP5" s="340"/>
      <c r="VQ5" s="340"/>
      <c r="VR5" s="340"/>
      <c r="VS5" s="340"/>
      <c r="VT5" s="340"/>
      <c r="VU5" s="340"/>
      <c r="VV5" s="340"/>
      <c r="VW5" s="340"/>
      <c r="VX5" s="340"/>
      <c r="VY5" s="340"/>
      <c r="VZ5" s="340"/>
      <c r="WA5" s="340"/>
      <c r="WB5" s="340"/>
      <c r="WC5" s="340"/>
      <c r="WD5" s="340"/>
      <c r="WE5" s="340"/>
      <c r="WF5" s="340"/>
      <c r="WG5" s="340"/>
      <c r="WH5" s="340"/>
      <c r="WI5" s="340"/>
      <c r="WJ5" s="340"/>
      <c r="WK5" s="340"/>
      <c r="WL5" s="340"/>
      <c r="WM5" s="340"/>
      <c r="WN5" s="340"/>
      <c r="WO5" s="340"/>
      <c r="WP5" s="340"/>
      <c r="WQ5" s="340"/>
      <c r="WR5" s="340"/>
      <c r="WS5" s="340"/>
      <c r="WT5" s="340"/>
      <c r="WU5" s="340"/>
      <c r="WV5" s="340"/>
      <c r="WW5" s="340"/>
      <c r="WX5" s="340"/>
      <c r="WY5" s="1356"/>
    </row>
    <row r="6" spans="1:623" s="205" customFormat="1">
      <c r="A6" s="1348"/>
      <c r="B6" s="182" t="s">
        <v>57</v>
      </c>
      <c r="C6" s="183" t="s">
        <v>343</v>
      </c>
      <c r="D6" s="105">
        <v>20</v>
      </c>
      <c r="E6" s="190">
        <f t="shared" si="0"/>
        <v>0.10479104665297397</v>
      </c>
      <c r="F6" s="106" t="s">
        <v>33</v>
      </c>
      <c r="G6" s="107">
        <v>1000</v>
      </c>
      <c r="H6" s="145">
        <v>65</v>
      </c>
      <c r="I6" s="188">
        <v>50</v>
      </c>
      <c r="J6" s="188">
        <v>38</v>
      </c>
      <c r="K6" s="188">
        <f t="shared" si="1"/>
        <v>0</v>
      </c>
      <c r="L6" s="185">
        <f t="shared" ref="L6:L23" si="5">H6*G6</f>
        <v>65000</v>
      </c>
      <c r="M6" s="188">
        <v>14.333589999999999</v>
      </c>
      <c r="N6" s="188">
        <f t="shared" ref="N6:N23" si="6">M6*G6</f>
        <v>14333.589999999998</v>
      </c>
      <c r="O6" s="188">
        <f t="shared" ref="O6:O23" si="7">I6*G6</f>
        <v>50000</v>
      </c>
      <c r="P6" s="188">
        <f t="shared" ref="P6:P23" si="8">K6*G6</f>
        <v>0</v>
      </c>
      <c r="Q6" s="188">
        <f t="shared" ref="Q6:Q23" si="9">P6+O6</f>
        <v>50000</v>
      </c>
      <c r="R6" s="188">
        <v>0</v>
      </c>
      <c r="S6" s="188">
        <f t="shared" si="2"/>
        <v>64333.59</v>
      </c>
      <c r="T6" s="188"/>
      <c r="U6" s="188">
        <f t="shared" si="3"/>
        <v>59513.03422756707</v>
      </c>
      <c r="V6" s="188">
        <f t="shared" si="3"/>
        <v>0</v>
      </c>
      <c r="W6" s="189">
        <f>IF(L6=0,0,(HLOOKUP(F6,'2012-2013 CE W T&amp;D &amp; ConsCredit'!$C$6:$P$36,D6+1,FALSE)))</f>
        <v>1.0658640340670109</v>
      </c>
      <c r="X6" s="188">
        <f t="shared" si="4"/>
        <v>69281.162214355703</v>
      </c>
      <c r="Y6" s="190">
        <f>(X6+V6)/U6</f>
        <v>1.1641342625791364</v>
      </c>
      <c r="Z6" s="191"/>
      <c r="AA6" s="188">
        <f t="shared" ref="AA6:AA23" si="10">S6-P6-R6</f>
        <v>64333.59</v>
      </c>
      <c r="AB6" s="188">
        <f t="shared" ref="AB6:AB23" si="11">AA6/(1+$C$2)^1</f>
        <v>59513.03422756707</v>
      </c>
      <c r="AC6" s="189">
        <f>IF(L6=0,0,(HLOOKUP(F6,'2012-2013 CE W T&amp;D No ConsCredi'!$C$6:$P$36,D6+1,FALSE)))</f>
        <v>0.96896730369728279</v>
      </c>
      <c r="AD6" s="188">
        <f t="shared" ref="AD6:AD23" si="12">AC6*L6</f>
        <v>62982.874740323379</v>
      </c>
      <c r="AE6" s="190">
        <f>AD6/AB6</f>
        <v>1.0583038750719425</v>
      </c>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c r="CK6" s="340"/>
      <c r="CL6" s="340"/>
      <c r="CM6" s="340"/>
      <c r="CN6" s="340"/>
      <c r="CO6" s="340"/>
      <c r="CP6" s="340"/>
      <c r="CQ6" s="340"/>
      <c r="CR6" s="340"/>
      <c r="CS6" s="340"/>
      <c r="CT6" s="340"/>
      <c r="CU6" s="340"/>
      <c r="CV6" s="340"/>
      <c r="CW6" s="340"/>
      <c r="CX6" s="340"/>
      <c r="CY6" s="340"/>
      <c r="CZ6" s="340"/>
      <c r="DA6" s="340"/>
      <c r="DB6" s="340"/>
      <c r="DC6" s="340"/>
      <c r="DD6" s="340"/>
      <c r="DE6" s="340"/>
      <c r="DF6" s="340"/>
      <c r="DG6" s="340"/>
      <c r="DH6" s="340"/>
      <c r="DI6" s="340"/>
      <c r="DJ6" s="340"/>
      <c r="DK6" s="340"/>
      <c r="DL6" s="340"/>
      <c r="DM6" s="340"/>
      <c r="DN6" s="340"/>
      <c r="DO6" s="340"/>
      <c r="DP6" s="340"/>
      <c r="DQ6" s="340"/>
      <c r="DR6" s="340"/>
      <c r="DS6" s="340"/>
      <c r="DT6" s="340"/>
      <c r="DU6" s="340"/>
      <c r="DV6" s="340"/>
      <c r="DW6" s="340"/>
      <c r="DX6" s="340"/>
      <c r="DY6" s="340"/>
      <c r="DZ6" s="340"/>
      <c r="EA6" s="340"/>
      <c r="EB6" s="340"/>
      <c r="EC6" s="340"/>
      <c r="ED6" s="340"/>
      <c r="EE6" s="340"/>
      <c r="EF6" s="340"/>
      <c r="EG6" s="340"/>
      <c r="EH6" s="340"/>
      <c r="EI6" s="340"/>
      <c r="EJ6" s="340"/>
      <c r="EK6" s="340"/>
      <c r="EL6" s="340"/>
      <c r="EM6" s="340"/>
      <c r="EN6" s="340"/>
      <c r="EO6" s="340"/>
      <c r="EP6" s="340"/>
      <c r="EQ6" s="340"/>
      <c r="ER6" s="340"/>
      <c r="ES6" s="340"/>
      <c r="ET6" s="340"/>
      <c r="EU6" s="340"/>
      <c r="EV6" s="340"/>
      <c r="EW6" s="340"/>
      <c r="EX6" s="340"/>
      <c r="EY6" s="340"/>
      <c r="EZ6" s="340"/>
      <c r="FA6" s="340"/>
      <c r="FB6" s="340"/>
      <c r="FC6" s="340"/>
      <c r="FD6" s="340"/>
      <c r="FE6" s="340"/>
      <c r="FF6" s="340"/>
      <c r="FG6" s="340"/>
      <c r="FH6" s="340"/>
      <c r="FI6" s="340"/>
      <c r="FJ6" s="340"/>
      <c r="FK6" s="340"/>
      <c r="FL6" s="340"/>
      <c r="FM6" s="340"/>
      <c r="FN6" s="340"/>
      <c r="FO6" s="340"/>
      <c r="FP6" s="340"/>
      <c r="FQ6" s="340"/>
      <c r="FR6" s="340"/>
      <c r="FS6" s="340"/>
      <c r="FT6" s="340"/>
      <c r="FU6" s="340"/>
      <c r="FV6" s="340"/>
      <c r="FW6" s="340"/>
      <c r="FX6" s="340"/>
      <c r="FY6" s="340"/>
      <c r="FZ6" s="340"/>
      <c r="GA6" s="340"/>
      <c r="GB6" s="340"/>
      <c r="GC6" s="340"/>
      <c r="GD6" s="340"/>
      <c r="GE6" s="340"/>
      <c r="GF6" s="340"/>
      <c r="GG6" s="340"/>
      <c r="GH6" s="340"/>
      <c r="GI6" s="340"/>
      <c r="GJ6" s="340"/>
      <c r="GK6" s="340"/>
      <c r="GL6" s="340"/>
      <c r="GM6" s="340"/>
      <c r="GN6" s="340"/>
      <c r="GO6" s="340"/>
      <c r="GP6" s="340"/>
      <c r="GQ6" s="340"/>
      <c r="GR6" s="340"/>
      <c r="GS6" s="340"/>
      <c r="GT6" s="340"/>
      <c r="GU6" s="340"/>
      <c r="GV6" s="340"/>
      <c r="GW6" s="340"/>
      <c r="GX6" s="340"/>
      <c r="GY6" s="340"/>
      <c r="GZ6" s="340"/>
      <c r="HA6" s="340"/>
      <c r="HB6" s="340"/>
      <c r="HC6" s="340"/>
      <c r="HD6" s="340"/>
      <c r="HE6" s="340"/>
      <c r="HF6" s="340"/>
      <c r="HG6" s="340"/>
      <c r="HH6" s="340"/>
      <c r="HI6" s="340"/>
      <c r="HJ6" s="340"/>
      <c r="HK6" s="340"/>
      <c r="HL6" s="340"/>
      <c r="HM6" s="340"/>
      <c r="HN6" s="340"/>
      <c r="HO6" s="340"/>
      <c r="HP6" s="340"/>
      <c r="HQ6" s="340"/>
      <c r="HR6" s="340"/>
      <c r="HS6" s="340"/>
      <c r="HT6" s="340"/>
      <c r="HU6" s="340"/>
      <c r="HV6" s="340"/>
      <c r="HW6" s="340"/>
      <c r="HX6" s="340"/>
      <c r="HY6" s="340"/>
      <c r="HZ6" s="340"/>
      <c r="IA6" s="340"/>
      <c r="IB6" s="340"/>
      <c r="IC6" s="340"/>
      <c r="ID6" s="340"/>
      <c r="IE6" s="340"/>
      <c r="IF6" s="340"/>
      <c r="IG6" s="340"/>
      <c r="IH6" s="340"/>
      <c r="II6" s="340"/>
      <c r="IJ6" s="340"/>
      <c r="IK6" s="340"/>
      <c r="IL6" s="340"/>
      <c r="IM6" s="340"/>
      <c r="IN6" s="340"/>
      <c r="IO6" s="340"/>
      <c r="IP6" s="340"/>
      <c r="IQ6" s="340"/>
      <c r="IR6" s="340"/>
      <c r="IS6" s="340"/>
      <c r="IT6" s="340"/>
      <c r="IU6" s="340"/>
      <c r="IV6" s="340"/>
      <c r="IW6" s="340"/>
      <c r="IX6" s="340"/>
      <c r="IY6" s="340"/>
      <c r="IZ6" s="340"/>
      <c r="JA6" s="340"/>
      <c r="JB6" s="340"/>
      <c r="JC6" s="340"/>
      <c r="JD6" s="340"/>
      <c r="JE6" s="340"/>
      <c r="JF6" s="340"/>
      <c r="JG6" s="340"/>
      <c r="JH6" s="340"/>
      <c r="JI6" s="340"/>
      <c r="JJ6" s="340"/>
      <c r="JK6" s="340"/>
      <c r="JL6" s="340"/>
      <c r="JM6" s="340"/>
      <c r="JN6" s="340"/>
      <c r="JO6" s="340"/>
      <c r="JP6" s="340"/>
      <c r="JQ6" s="340"/>
      <c r="JR6" s="340"/>
      <c r="JS6" s="340"/>
      <c r="JT6" s="340"/>
      <c r="JU6" s="340"/>
      <c r="JV6" s="340"/>
      <c r="JW6" s="340"/>
      <c r="JX6" s="340"/>
      <c r="JY6" s="340"/>
      <c r="JZ6" s="340"/>
      <c r="KA6" s="340"/>
      <c r="KB6" s="340"/>
      <c r="KC6" s="340"/>
      <c r="KD6" s="340"/>
      <c r="KE6" s="340"/>
      <c r="KF6" s="340"/>
      <c r="KG6" s="340"/>
      <c r="KH6" s="340"/>
      <c r="KI6" s="340"/>
      <c r="KJ6" s="340"/>
      <c r="KK6" s="340"/>
      <c r="KL6" s="340"/>
      <c r="KM6" s="340"/>
      <c r="KN6" s="340"/>
      <c r="KO6" s="340"/>
      <c r="KP6" s="340"/>
      <c r="KQ6" s="340"/>
      <c r="KR6" s="340"/>
      <c r="KS6" s="340"/>
      <c r="KT6" s="340"/>
      <c r="KU6" s="340"/>
      <c r="KV6" s="340"/>
      <c r="KW6" s="340"/>
      <c r="KX6" s="340"/>
      <c r="KY6" s="340"/>
      <c r="KZ6" s="340"/>
      <c r="LA6" s="340"/>
      <c r="LB6" s="340"/>
      <c r="LC6" s="340"/>
      <c r="LD6" s="340"/>
      <c r="LE6" s="340"/>
      <c r="LF6" s="340"/>
      <c r="LG6" s="340"/>
      <c r="LH6" s="340"/>
      <c r="LI6" s="340"/>
      <c r="LJ6" s="340"/>
      <c r="LK6" s="340"/>
      <c r="LL6" s="340"/>
      <c r="LM6" s="340"/>
      <c r="LN6" s="340"/>
      <c r="LO6" s="340"/>
      <c r="LP6" s="340"/>
      <c r="LQ6" s="340"/>
      <c r="LR6" s="340"/>
      <c r="LS6" s="340"/>
      <c r="LT6" s="340"/>
      <c r="LU6" s="340"/>
      <c r="LV6" s="340"/>
      <c r="LW6" s="340"/>
      <c r="LX6" s="340"/>
      <c r="LY6" s="340"/>
      <c r="LZ6" s="340"/>
      <c r="MA6" s="340"/>
      <c r="MB6" s="340"/>
      <c r="MC6" s="340"/>
      <c r="MD6" s="340"/>
      <c r="ME6" s="340"/>
      <c r="MF6" s="340"/>
      <c r="MG6" s="340"/>
      <c r="MH6" s="340"/>
      <c r="MI6" s="340"/>
      <c r="MJ6" s="340"/>
      <c r="MK6" s="340"/>
      <c r="ML6" s="340"/>
      <c r="MM6" s="340"/>
      <c r="MN6" s="340"/>
      <c r="MO6" s="340"/>
      <c r="MP6" s="340"/>
      <c r="MQ6" s="340"/>
      <c r="MR6" s="340"/>
      <c r="MS6" s="340"/>
      <c r="MT6" s="340"/>
      <c r="MU6" s="340"/>
      <c r="MV6" s="340"/>
      <c r="MW6" s="340"/>
      <c r="MX6" s="340"/>
      <c r="MY6" s="340"/>
      <c r="MZ6" s="340"/>
      <c r="NA6" s="340"/>
      <c r="NB6" s="340"/>
      <c r="NC6" s="340"/>
      <c r="ND6" s="340"/>
      <c r="NE6" s="340"/>
      <c r="NF6" s="340"/>
      <c r="NG6" s="340"/>
      <c r="NH6" s="340"/>
      <c r="NI6" s="340"/>
      <c r="NJ6" s="340"/>
      <c r="NK6" s="340"/>
      <c r="NL6" s="340"/>
      <c r="NM6" s="340"/>
      <c r="NN6" s="340"/>
      <c r="NO6" s="340"/>
      <c r="NP6" s="340"/>
      <c r="NQ6" s="340"/>
      <c r="NR6" s="340"/>
      <c r="NS6" s="340"/>
      <c r="NT6" s="340"/>
      <c r="NU6" s="340"/>
      <c r="NV6" s="340"/>
      <c r="NW6" s="340"/>
      <c r="NX6" s="340"/>
      <c r="NY6" s="340"/>
      <c r="NZ6" s="340"/>
      <c r="OA6" s="340"/>
      <c r="OB6" s="340"/>
      <c r="OC6" s="340"/>
      <c r="OD6" s="340"/>
      <c r="OE6" s="340"/>
      <c r="OF6" s="340"/>
      <c r="OG6" s="340"/>
      <c r="OH6" s="340"/>
      <c r="OI6" s="340"/>
      <c r="OJ6" s="340"/>
      <c r="OK6" s="340"/>
      <c r="OL6" s="340"/>
      <c r="OM6" s="340"/>
      <c r="ON6" s="340"/>
      <c r="OO6" s="340"/>
      <c r="OP6" s="340"/>
      <c r="OQ6" s="340"/>
      <c r="OR6" s="340"/>
      <c r="OS6" s="340"/>
      <c r="OT6" s="340"/>
      <c r="OU6" s="340"/>
      <c r="OV6" s="340"/>
      <c r="OW6" s="340"/>
      <c r="OX6" s="340"/>
      <c r="OY6" s="340"/>
      <c r="OZ6" s="340"/>
      <c r="PA6" s="340"/>
      <c r="PB6" s="340"/>
      <c r="PC6" s="340"/>
      <c r="PD6" s="340"/>
      <c r="PE6" s="340"/>
      <c r="PF6" s="340"/>
      <c r="PG6" s="340"/>
      <c r="PH6" s="340"/>
      <c r="PI6" s="340"/>
      <c r="PJ6" s="340"/>
      <c r="PK6" s="340"/>
      <c r="PL6" s="340"/>
      <c r="PM6" s="340"/>
      <c r="PN6" s="340"/>
      <c r="PO6" s="340"/>
      <c r="PP6" s="340"/>
      <c r="PQ6" s="340"/>
      <c r="PR6" s="340"/>
      <c r="PS6" s="340"/>
      <c r="PT6" s="340"/>
      <c r="PU6" s="340"/>
      <c r="PV6" s="340"/>
      <c r="PW6" s="340"/>
      <c r="PX6" s="340"/>
      <c r="PY6" s="340"/>
      <c r="PZ6" s="340"/>
      <c r="QA6" s="340"/>
      <c r="QB6" s="340"/>
      <c r="QC6" s="340"/>
      <c r="QD6" s="340"/>
      <c r="QE6" s="340"/>
      <c r="QF6" s="340"/>
      <c r="QG6" s="340"/>
      <c r="QH6" s="340"/>
      <c r="QI6" s="340"/>
      <c r="QJ6" s="340"/>
      <c r="QK6" s="340"/>
      <c r="QL6" s="340"/>
      <c r="QM6" s="340"/>
      <c r="QN6" s="340"/>
      <c r="QO6" s="340"/>
      <c r="QP6" s="340"/>
      <c r="QQ6" s="340"/>
      <c r="QR6" s="340"/>
      <c r="QS6" s="340"/>
      <c r="QT6" s="340"/>
      <c r="QU6" s="340"/>
      <c r="QV6" s="340"/>
      <c r="QW6" s="340"/>
      <c r="QX6" s="340"/>
      <c r="QY6" s="340"/>
      <c r="QZ6" s="340"/>
      <c r="RA6" s="340"/>
      <c r="RB6" s="340"/>
      <c r="RC6" s="340"/>
      <c r="RD6" s="340"/>
      <c r="RE6" s="340"/>
      <c r="RF6" s="340"/>
      <c r="RG6" s="340"/>
      <c r="RH6" s="340"/>
      <c r="RI6" s="340"/>
      <c r="RJ6" s="340"/>
      <c r="RK6" s="340"/>
      <c r="RL6" s="340"/>
      <c r="RM6" s="340"/>
      <c r="RN6" s="340"/>
      <c r="RO6" s="340"/>
      <c r="RP6" s="340"/>
      <c r="RQ6" s="340"/>
      <c r="RR6" s="340"/>
      <c r="RS6" s="340"/>
      <c r="RT6" s="340"/>
      <c r="RU6" s="340"/>
      <c r="RV6" s="340"/>
      <c r="RW6" s="340"/>
      <c r="RX6" s="340"/>
      <c r="RY6" s="340"/>
      <c r="RZ6" s="340"/>
      <c r="SA6" s="340"/>
      <c r="SB6" s="340"/>
      <c r="SC6" s="340"/>
      <c r="SD6" s="340"/>
      <c r="SE6" s="340"/>
      <c r="SF6" s="340"/>
      <c r="SG6" s="340"/>
      <c r="SH6" s="340"/>
      <c r="SI6" s="340"/>
      <c r="SJ6" s="340"/>
      <c r="SK6" s="340"/>
      <c r="SL6" s="340"/>
      <c r="SM6" s="340"/>
      <c r="SN6" s="340"/>
      <c r="SO6" s="340"/>
      <c r="SP6" s="340"/>
      <c r="SQ6" s="340"/>
      <c r="SR6" s="340"/>
      <c r="SS6" s="340"/>
      <c r="ST6" s="340"/>
      <c r="SU6" s="340"/>
      <c r="SV6" s="340"/>
      <c r="SW6" s="340"/>
      <c r="SX6" s="340"/>
      <c r="SY6" s="340"/>
      <c r="SZ6" s="340"/>
      <c r="TA6" s="340"/>
      <c r="TB6" s="340"/>
      <c r="TC6" s="340"/>
      <c r="TD6" s="340"/>
      <c r="TE6" s="340"/>
      <c r="TF6" s="340"/>
      <c r="TG6" s="340"/>
      <c r="TH6" s="340"/>
      <c r="TI6" s="340"/>
      <c r="TJ6" s="340"/>
      <c r="TK6" s="340"/>
      <c r="TL6" s="340"/>
      <c r="TM6" s="340"/>
      <c r="TN6" s="340"/>
      <c r="TO6" s="340"/>
      <c r="TP6" s="340"/>
      <c r="TQ6" s="340"/>
      <c r="TR6" s="340"/>
      <c r="TS6" s="340"/>
      <c r="TT6" s="340"/>
      <c r="TU6" s="340"/>
      <c r="TV6" s="340"/>
      <c r="TW6" s="340"/>
      <c r="TX6" s="340"/>
      <c r="TY6" s="340"/>
      <c r="TZ6" s="340"/>
      <c r="UA6" s="340"/>
      <c r="UB6" s="340"/>
      <c r="UC6" s="340"/>
      <c r="UD6" s="340"/>
      <c r="UE6" s="340"/>
      <c r="UF6" s="340"/>
      <c r="UG6" s="340"/>
      <c r="UH6" s="340"/>
      <c r="UI6" s="340"/>
      <c r="UJ6" s="340"/>
      <c r="UK6" s="340"/>
      <c r="UL6" s="340"/>
      <c r="UM6" s="340"/>
      <c r="UN6" s="340"/>
      <c r="UO6" s="340"/>
      <c r="UP6" s="340"/>
      <c r="UQ6" s="340"/>
      <c r="UR6" s="340"/>
      <c r="US6" s="340"/>
      <c r="UT6" s="340"/>
      <c r="UU6" s="340"/>
      <c r="UV6" s="340"/>
      <c r="UW6" s="340"/>
      <c r="UX6" s="340"/>
      <c r="UY6" s="340"/>
      <c r="UZ6" s="340"/>
      <c r="VA6" s="340"/>
      <c r="VB6" s="340"/>
      <c r="VC6" s="340"/>
      <c r="VD6" s="340"/>
      <c r="VE6" s="340"/>
      <c r="VF6" s="340"/>
      <c r="VG6" s="340"/>
      <c r="VH6" s="340"/>
      <c r="VI6" s="340"/>
      <c r="VJ6" s="340"/>
      <c r="VK6" s="340"/>
      <c r="VL6" s="340"/>
      <c r="VM6" s="340"/>
      <c r="VN6" s="340"/>
      <c r="VO6" s="340"/>
      <c r="VP6" s="340"/>
      <c r="VQ6" s="340"/>
      <c r="VR6" s="340"/>
      <c r="VS6" s="340"/>
      <c r="VT6" s="340"/>
      <c r="VU6" s="340"/>
      <c r="VV6" s="340"/>
      <c r="VW6" s="340"/>
      <c r="VX6" s="340"/>
      <c r="VY6" s="340"/>
      <c r="VZ6" s="340"/>
      <c r="WA6" s="340"/>
      <c r="WB6" s="340"/>
      <c r="WC6" s="340"/>
      <c r="WD6" s="340"/>
      <c r="WE6" s="340"/>
      <c r="WF6" s="340"/>
      <c r="WG6" s="340"/>
      <c r="WH6" s="340"/>
      <c r="WI6" s="340"/>
      <c r="WJ6" s="340"/>
      <c r="WK6" s="340"/>
      <c r="WL6" s="340"/>
      <c r="WM6" s="340"/>
      <c r="WN6" s="340"/>
      <c r="WO6" s="340"/>
      <c r="WP6" s="340"/>
      <c r="WQ6" s="340"/>
      <c r="WR6" s="340"/>
      <c r="WS6" s="340"/>
      <c r="WT6" s="340"/>
      <c r="WU6" s="340"/>
      <c r="WV6" s="340"/>
      <c r="WW6" s="340"/>
      <c r="WX6" s="340"/>
      <c r="WY6" s="1357"/>
    </row>
    <row r="7" spans="1:623" s="205" customFormat="1">
      <c r="A7" s="1457"/>
      <c r="B7" s="182" t="s">
        <v>57</v>
      </c>
      <c r="C7" s="183" t="s">
        <v>344</v>
      </c>
      <c r="D7" s="105">
        <v>20</v>
      </c>
      <c r="E7" s="190">
        <f t="shared" si="0"/>
        <v>0.27729323114325422</v>
      </c>
      <c r="F7" s="106" t="s">
        <v>33</v>
      </c>
      <c r="G7" s="107">
        <v>2000</v>
      </c>
      <c r="H7" s="145">
        <v>86</v>
      </c>
      <c r="I7" s="188">
        <v>50</v>
      </c>
      <c r="J7" s="188">
        <v>77</v>
      </c>
      <c r="K7" s="188">
        <f t="shared" si="1"/>
        <v>27</v>
      </c>
      <c r="L7" s="185">
        <f t="shared" si="5"/>
        <v>172000</v>
      </c>
      <c r="M7" s="188">
        <v>14.333595000000001</v>
      </c>
      <c r="N7" s="188">
        <f t="shared" si="6"/>
        <v>28667.190000000002</v>
      </c>
      <c r="O7" s="188">
        <f t="shared" si="7"/>
        <v>100000</v>
      </c>
      <c r="P7" s="188">
        <f t="shared" si="8"/>
        <v>54000</v>
      </c>
      <c r="Q7" s="188">
        <f t="shared" si="9"/>
        <v>154000</v>
      </c>
      <c r="R7" s="188">
        <v>0</v>
      </c>
      <c r="S7" s="188">
        <f t="shared" si="2"/>
        <v>182667.19</v>
      </c>
      <c r="T7" s="188"/>
      <c r="U7" s="188">
        <f t="shared" si="3"/>
        <v>168979.82423681777</v>
      </c>
      <c r="V7" s="188">
        <f t="shared" si="3"/>
        <v>0</v>
      </c>
      <c r="W7" s="189">
        <f>IF(L7=0,0,(HLOOKUP(F7,'2012-2013 CE W T&amp;D &amp; ConsCredit'!$C$6:$P$36,D7+1,FALSE)))</f>
        <v>1.0658640340670109</v>
      </c>
      <c r="X7" s="188">
        <f t="shared" si="4"/>
        <v>183328.61385952588</v>
      </c>
      <c r="Y7" s="190">
        <f t="shared" ref="Y7:Y23" si="13">(X7+V7)/U7</f>
        <v>1.0849142179400004</v>
      </c>
      <c r="Z7" s="191"/>
      <c r="AA7" s="188">
        <f t="shared" si="10"/>
        <v>128667.19</v>
      </c>
      <c r="AB7" s="188">
        <f t="shared" si="11"/>
        <v>119026.07770582795</v>
      </c>
      <c r="AC7" s="189">
        <f>IF(L7=0,0,(HLOOKUP(F7,'2012-2013 CE W T&amp;D No ConsCredi'!$C$6:$P$36,D7+1,FALSE)))</f>
        <v>0.96896730369728279</v>
      </c>
      <c r="AD7" s="188">
        <f t="shared" si="12"/>
        <v>166662.37623593264</v>
      </c>
      <c r="AE7" s="190">
        <f t="shared" ref="AE7:AE24" si="14">AD7/AB7</f>
        <v>1.4002173258858235</v>
      </c>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c r="HH7" s="340"/>
      <c r="HI7" s="340"/>
      <c r="HJ7" s="340"/>
      <c r="HK7" s="340"/>
      <c r="HL7" s="340"/>
      <c r="HM7" s="340"/>
      <c r="HN7" s="340"/>
      <c r="HO7" s="340"/>
      <c r="HP7" s="340"/>
      <c r="HQ7" s="340"/>
      <c r="HR7" s="340"/>
      <c r="HS7" s="340"/>
      <c r="HT7" s="340"/>
      <c r="HU7" s="340"/>
      <c r="HV7" s="340"/>
      <c r="HW7" s="340"/>
      <c r="HX7" s="340"/>
      <c r="HY7" s="340"/>
      <c r="HZ7" s="340"/>
      <c r="IA7" s="340"/>
      <c r="IB7" s="340"/>
      <c r="IC7" s="340"/>
      <c r="ID7" s="340"/>
      <c r="IE7" s="340"/>
      <c r="IF7" s="340"/>
      <c r="IG7" s="340"/>
      <c r="IH7" s="340"/>
      <c r="II7" s="340"/>
      <c r="IJ7" s="340"/>
      <c r="IK7" s="340"/>
      <c r="IL7" s="340"/>
      <c r="IM7" s="340"/>
      <c r="IN7" s="340"/>
      <c r="IO7" s="340"/>
      <c r="IP7" s="340"/>
      <c r="IQ7" s="340"/>
      <c r="IR7" s="340"/>
      <c r="IS7" s="340"/>
      <c r="IT7" s="340"/>
      <c r="IU7" s="340"/>
      <c r="IV7" s="340"/>
      <c r="IW7" s="340"/>
      <c r="IX7" s="340"/>
      <c r="IY7" s="340"/>
      <c r="IZ7" s="340"/>
      <c r="JA7" s="340"/>
      <c r="JB7" s="340"/>
      <c r="JC7" s="340"/>
      <c r="JD7" s="340"/>
      <c r="JE7" s="340"/>
      <c r="JF7" s="340"/>
      <c r="JG7" s="340"/>
      <c r="JH7" s="340"/>
      <c r="JI7" s="340"/>
      <c r="JJ7" s="340"/>
      <c r="JK7" s="340"/>
      <c r="JL7" s="340"/>
      <c r="JM7" s="340"/>
      <c r="JN7" s="340"/>
      <c r="JO7" s="340"/>
      <c r="JP7" s="340"/>
      <c r="JQ7" s="340"/>
      <c r="JR7" s="340"/>
      <c r="JS7" s="340"/>
      <c r="JT7" s="340"/>
      <c r="JU7" s="340"/>
      <c r="JV7" s="340"/>
      <c r="JW7" s="340"/>
      <c r="JX7" s="340"/>
      <c r="JY7" s="340"/>
      <c r="JZ7" s="340"/>
      <c r="KA7" s="340"/>
      <c r="KB7" s="340"/>
      <c r="KC7" s="340"/>
      <c r="KD7" s="340"/>
      <c r="KE7" s="340"/>
      <c r="KF7" s="340"/>
      <c r="KG7" s="340"/>
      <c r="KH7" s="340"/>
      <c r="KI7" s="340"/>
      <c r="KJ7" s="340"/>
      <c r="KK7" s="340"/>
      <c r="KL7" s="340"/>
      <c r="KM7" s="340"/>
      <c r="KN7" s="340"/>
      <c r="KO7" s="340"/>
      <c r="KP7" s="340"/>
      <c r="KQ7" s="340"/>
      <c r="KR7" s="340"/>
      <c r="KS7" s="340"/>
      <c r="KT7" s="340"/>
      <c r="KU7" s="340"/>
      <c r="KV7" s="340"/>
      <c r="KW7" s="340"/>
      <c r="KX7" s="340"/>
      <c r="KY7" s="340"/>
      <c r="KZ7" s="340"/>
      <c r="LA7" s="340"/>
      <c r="LB7" s="340"/>
      <c r="LC7" s="340"/>
      <c r="LD7" s="340"/>
      <c r="LE7" s="340"/>
      <c r="LF7" s="340"/>
      <c r="LG7" s="340"/>
      <c r="LH7" s="340"/>
      <c r="LI7" s="340"/>
      <c r="LJ7" s="340"/>
      <c r="LK7" s="340"/>
      <c r="LL7" s="340"/>
      <c r="LM7" s="340"/>
      <c r="LN7" s="340"/>
      <c r="LO7" s="340"/>
      <c r="LP7" s="340"/>
      <c r="LQ7" s="340"/>
      <c r="LR7" s="340"/>
      <c r="LS7" s="340"/>
      <c r="LT7" s="340"/>
      <c r="LU7" s="340"/>
      <c r="LV7" s="340"/>
      <c r="LW7" s="340"/>
      <c r="LX7" s="340"/>
      <c r="LY7" s="340"/>
      <c r="LZ7" s="340"/>
      <c r="MA7" s="340"/>
      <c r="MB7" s="340"/>
      <c r="MC7" s="340"/>
      <c r="MD7" s="340"/>
      <c r="ME7" s="340"/>
      <c r="MF7" s="340"/>
      <c r="MG7" s="340"/>
      <c r="MH7" s="340"/>
      <c r="MI7" s="340"/>
      <c r="MJ7" s="340"/>
      <c r="MK7" s="340"/>
      <c r="ML7" s="340"/>
      <c r="MM7" s="340"/>
      <c r="MN7" s="340"/>
      <c r="MO7" s="340"/>
      <c r="MP7" s="340"/>
      <c r="MQ7" s="340"/>
      <c r="MR7" s="340"/>
      <c r="MS7" s="340"/>
      <c r="MT7" s="340"/>
      <c r="MU7" s="340"/>
      <c r="MV7" s="340"/>
      <c r="MW7" s="340"/>
      <c r="MX7" s="340"/>
      <c r="MY7" s="340"/>
      <c r="MZ7" s="340"/>
      <c r="NA7" s="340"/>
      <c r="NB7" s="340"/>
      <c r="NC7" s="340"/>
      <c r="ND7" s="340"/>
      <c r="NE7" s="340"/>
      <c r="NF7" s="340"/>
      <c r="NG7" s="340"/>
      <c r="NH7" s="340"/>
      <c r="NI7" s="340"/>
      <c r="NJ7" s="340"/>
      <c r="NK7" s="340"/>
      <c r="NL7" s="340"/>
      <c r="NM7" s="340"/>
      <c r="NN7" s="340"/>
      <c r="NO7" s="340"/>
      <c r="NP7" s="340"/>
      <c r="NQ7" s="340"/>
      <c r="NR7" s="340"/>
      <c r="NS7" s="340"/>
      <c r="NT7" s="340"/>
      <c r="NU7" s="340"/>
      <c r="NV7" s="340"/>
      <c r="NW7" s="340"/>
      <c r="NX7" s="340"/>
      <c r="NY7" s="340"/>
      <c r="NZ7" s="340"/>
      <c r="OA7" s="340"/>
      <c r="OB7" s="340"/>
      <c r="OC7" s="340"/>
      <c r="OD7" s="340"/>
      <c r="OE7" s="340"/>
      <c r="OF7" s="340"/>
      <c r="OG7" s="340"/>
      <c r="OH7" s="340"/>
      <c r="OI7" s="340"/>
      <c r="OJ7" s="340"/>
      <c r="OK7" s="340"/>
      <c r="OL7" s="340"/>
      <c r="OM7" s="340"/>
      <c r="ON7" s="340"/>
      <c r="OO7" s="340"/>
      <c r="OP7" s="340"/>
      <c r="OQ7" s="340"/>
      <c r="OR7" s="340"/>
      <c r="OS7" s="340"/>
      <c r="OT7" s="340"/>
      <c r="OU7" s="340"/>
      <c r="OV7" s="340"/>
      <c r="OW7" s="340"/>
      <c r="OX7" s="340"/>
      <c r="OY7" s="340"/>
      <c r="OZ7" s="340"/>
      <c r="PA7" s="340"/>
      <c r="PB7" s="340"/>
      <c r="PC7" s="340"/>
      <c r="PD7" s="340"/>
      <c r="PE7" s="340"/>
      <c r="PF7" s="340"/>
      <c r="PG7" s="340"/>
      <c r="PH7" s="340"/>
      <c r="PI7" s="340"/>
      <c r="PJ7" s="340"/>
      <c r="PK7" s="340"/>
      <c r="PL7" s="340"/>
      <c r="PM7" s="340"/>
      <c r="PN7" s="340"/>
      <c r="PO7" s="340"/>
      <c r="PP7" s="340"/>
      <c r="PQ7" s="340"/>
      <c r="PR7" s="340"/>
      <c r="PS7" s="340"/>
      <c r="PT7" s="340"/>
      <c r="PU7" s="340"/>
      <c r="PV7" s="340"/>
      <c r="PW7" s="340"/>
      <c r="PX7" s="340"/>
      <c r="PY7" s="340"/>
      <c r="PZ7" s="340"/>
      <c r="QA7" s="340"/>
      <c r="QB7" s="340"/>
      <c r="QC7" s="340"/>
      <c r="QD7" s="340"/>
      <c r="QE7" s="340"/>
      <c r="QF7" s="340"/>
      <c r="QG7" s="340"/>
      <c r="QH7" s="340"/>
      <c r="QI7" s="340"/>
      <c r="QJ7" s="340"/>
      <c r="QK7" s="340"/>
      <c r="QL7" s="340"/>
      <c r="QM7" s="340"/>
      <c r="QN7" s="340"/>
      <c r="QO7" s="340"/>
      <c r="QP7" s="340"/>
      <c r="QQ7" s="340"/>
      <c r="QR7" s="340"/>
      <c r="QS7" s="340"/>
      <c r="QT7" s="340"/>
      <c r="QU7" s="340"/>
      <c r="QV7" s="340"/>
      <c r="QW7" s="340"/>
      <c r="QX7" s="340"/>
      <c r="QY7" s="340"/>
      <c r="QZ7" s="340"/>
      <c r="RA7" s="340"/>
      <c r="RB7" s="340"/>
      <c r="RC7" s="340"/>
      <c r="RD7" s="340"/>
      <c r="RE7" s="340"/>
      <c r="RF7" s="340"/>
      <c r="RG7" s="340"/>
      <c r="RH7" s="340"/>
      <c r="RI7" s="340"/>
      <c r="RJ7" s="340"/>
      <c r="RK7" s="340"/>
      <c r="RL7" s="340"/>
      <c r="RM7" s="340"/>
      <c r="RN7" s="340"/>
      <c r="RO7" s="340"/>
      <c r="RP7" s="340"/>
      <c r="RQ7" s="340"/>
      <c r="RR7" s="340"/>
      <c r="RS7" s="340"/>
      <c r="RT7" s="340"/>
      <c r="RU7" s="340"/>
      <c r="RV7" s="340"/>
      <c r="RW7" s="340"/>
      <c r="RX7" s="340"/>
      <c r="RY7" s="340"/>
      <c r="RZ7" s="340"/>
      <c r="SA7" s="340"/>
      <c r="SB7" s="340"/>
      <c r="SC7" s="340"/>
      <c r="SD7" s="340"/>
      <c r="SE7" s="340"/>
      <c r="SF7" s="340"/>
      <c r="SG7" s="340"/>
      <c r="SH7" s="340"/>
      <c r="SI7" s="340"/>
      <c r="SJ7" s="340"/>
      <c r="SK7" s="340"/>
      <c r="SL7" s="340"/>
      <c r="SM7" s="340"/>
      <c r="SN7" s="340"/>
      <c r="SO7" s="340"/>
      <c r="SP7" s="340"/>
      <c r="SQ7" s="340"/>
      <c r="SR7" s="340"/>
      <c r="SS7" s="340"/>
      <c r="ST7" s="340"/>
      <c r="SU7" s="340"/>
      <c r="SV7" s="340"/>
      <c r="SW7" s="340"/>
      <c r="SX7" s="340"/>
      <c r="SY7" s="340"/>
      <c r="SZ7" s="340"/>
      <c r="TA7" s="340"/>
      <c r="TB7" s="340"/>
      <c r="TC7" s="340"/>
      <c r="TD7" s="340"/>
      <c r="TE7" s="340"/>
      <c r="TF7" s="340"/>
      <c r="TG7" s="340"/>
      <c r="TH7" s="340"/>
      <c r="TI7" s="340"/>
      <c r="TJ7" s="340"/>
      <c r="TK7" s="340"/>
      <c r="TL7" s="340"/>
      <c r="TM7" s="340"/>
      <c r="TN7" s="340"/>
      <c r="TO7" s="340"/>
      <c r="TP7" s="340"/>
      <c r="TQ7" s="340"/>
      <c r="TR7" s="340"/>
      <c r="TS7" s="340"/>
      <c r="TT7" s="340"/>
      <c r="TU7" s="340"/>
      <c r="TV7" s="340"/>
      <c r="TW7" s="340"/>
      <c r="TX7" s="340"/>
      <c r="TY7" s="340"/>
      <c r="TZ7" s="340"/>
      <c r="UA7" s="340"/>
      <c r="UB7" s="340"/>
      <c r="UC7" s="340"/>
      <c r="UD7" s="340"/>
      <c r="UE7" s="340"/>
      <c r="UF7" s="340"/>
      <c r="UG7" s="340"/>
      <c r="UH7" s="340"/>
      <c r="UI7" s="340"/>
      <c r="UJ7" s="340"/>
      <c r="UK7" s="340"/>
      <c r="UL7" s="340"/>
      <c r="UM7" s="340"/>
      <c r="UN7" s="340"/>
      <c r="UO7" s="340"/>
      <c r="UP7" s="340"/>
      <c r="UQ7" s="340"/>
      <c r="UR7" s="340"/>
      <c r="US7" s="340"/>
      <c r="UT7" s="340"/>
      <c r="UU7" s="340"/>
      <c r="UV7" s="340"/>
      <c r="UW7" s="340"/>
      <c r="UX7" s="340"/>
      <c r="UY7" s="340"/>
      <c r="UZ7" s="340"/>
      <c r="VA7" s="340"/>
      <c r="VB7" s="340"/>
      <c r="VC7" s="340"/>
      <c r="VD7" s="340"/>
      <c r="VE7" s="340"/>
      <c r="VF7" s="340"/>
      <c r="VG7" s="340"/>
      <c r="VH7" s="340"/>
      <c r="VI7" s="340"/>
      <c r="VJ7" s="340"/>
      <c r="VK7" s="340"/>
      <c r="VL7" s="340"/>
      <c r="VM7" s="340"/>
      <c r="VN7" s="340"/>
      <c r="VO7" s="340"/>
      <c r="VP7" s="340"/>
      <c r="VQ7" s="340"/>
      <c r="VR7" s="340"/>
      <c r="VS7" s="340"/>
      <c r="VT7" s="340"/>
      <c r="VU7" s="340"/>
      <c r="VV7" s="340"/>
      <c r="VW7" s="340"/>
      <c r="VX7" s="340"/>
      <c r="VY7" s="340"/>
      <c r="VZ7" s="340"/>
      <c r="WA7" s="340"/>
      <c r="WB7" s="340"/>
      <c r="WC7" s="340"/>
      <c r="WD7" s="340"/>
      <c r="WE7" s="340"/>
      <c r="WF7" s="340"/>
      <c r="WG7" s="340"/>
      <c r="WH7" s="340"/>
      <c r="WI7" s="340"/>
      <c r="WJ7" s="340"/>
      <c r="WK7" s="340"/>
      <c r="WL7" s="340"/>
      <c r="WM7" s="340"/>
      <c r="WN7" s="340"/>
      <c r="WO7" s="340"/>
      <c r="WP7" s="340"/>
      <c r="WQ7" s="340"/>
      <c r="WR7" s="340"/>
      <c r="WS7" s="340"/>
      <c r="WT7" s="340"/>
      <c r="WU7" s="340"/>
      <c r="WV7" s="340"/>
      <c r="WW7" s="340"/>
      <c r="WX7" s="340"/>
      <c r="WY7" s="1357"/>
    </row>
    <row r="8" spans="1:623" s="205" customFormat="1">
      <c r="A8" s="1457"/>
      <c r="B8" s="182" t="s">
        <v>57</v>
      </c>
      <c r="C8" s="192" t="s">
        <v>345</v>
      </c>
      <c r="D8" s="105">
        <v>20</v>
      </c>
      <c r="E8" s="190">
        <f t="shared" si="0"/>
        <v>6.7711137837306257E-2</v>
      </c>
      <c r="F8" s="106" t="s">
        <v>33</v>
      </c>
      <c r="G8" s="107">
        <v>1000</v>
      </c>
      <c r="H8" s="145">
        <v>42</v>
      </c>
      <c r="I8" s="188">
        <v>25</v>
      </c>
      <c r="J8" s="188">
        <v>4</v>
      </c>
      <c r="K8" s="188">
        <f t="shared" si="1"/>
        <v>0</v>
      </c>
      <c r="L8" s="185">
        <f t="shared" si="5"/>
        <v>42000</v>
      </c>
      <c r="M8" s="188">
        <v>14.333600000000001</v>
      </c>
      <c r="N8" s="188">
        <f t="shared" si="6"/>
        <v>14333.6</v>
      </c>
      <c r="O8" s="188">
        <f t="shared" si="7"/>
        <v>25000</v>
      </c>
      <c r="P8" s="188">
        <f t="shared" si="8"/>
        <v>0</v>
      </c>
      <c r="Q8" s="188">
        <f t="shared" si="9"/>
        <v>25000</v>
      </c>
      <c r="R8" s="188">
        <v>0</v>
      </c>
      <c r="S8" s="188">
        <f t="shared" si="2"/>
        <v>39333.599999999999</v>
      </c>
      <c r="T8" s="188"/>
      <c r="U8" s="188">
        <f t="shared" si="3"/>
        <v>36386.308973172985</v>
      </c>
      <c r="V8" s="188">
        <f t="shared" si="3"/>
        <v>0</v>
      </c>
      <c r="W8" s="189">
        <f>IF(L8=0,0,(HLOOKUP(F8,'2012-2013 CE W T&amp;D &amp; ConsCredit'!$C$6:$P$36,D8+1,FALSE)))</f>
        <v>1.0658640340670109</v>
      </c>
      <c r="X8" s="188">
        <f t="shared" si="4"/>
        <v>44766.289430814461</v>
      </c>
      <c r="Y8" s="190">
        <f t="shared" si="13"/>
        <v>1.2303058676223493</v>
      </c>
      <c r="Z8" s="191"/>
      <c r="AA8" s="188">
        <f t="shared" si="10"/>
        <v>39333.599999999999</v>
      </c>
      <c r="AB8" s="188">
        <f t="shared" si="11"/>
        <v>36386.308973172985</v>
      </c>
      <c r="AC8" s="189">
        <f>IF(L8=0,0,(HLOOKUP(F8,'2012-2013 CE W T&amp;D No ConsCredi'!$C$6:$P$36,D8+1,FALSE)))</f>
        <v>0.96896730369728279</v>
      </c>
      <c r="AD8" s="188">
        <f t="shared" si="12"/>
        <v>40696.626755285877</v>
      </c>
      <c r="AE8" s="190">
        <f t="shared" si="14"/>
        <v>1.1184598796566811</v>
      </c>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c r="CK8" s="340"/>
      <c r="CL8" s="340"/>
      <c r="CM8" s="340"/>
      <c r="CN8" s="340"/>
      <c r="CO8" s="340"/>
      <c r="CP8" s="340"/>
      <c r="CQ8" s="340"/>
      <c r="CR8" s="340"/>
      <c r="CS8" s="340"/>
      <c r="CT8" s="340"/>
      <c r="CU8" s="340"/>
      <c r="CV8" s="340"/>
      <c r="CW8" s="340"/>
      <c r="CX8" s="340"/>
      <c r="CY8" s="340"/>
      <c r="CZ8" s="340"/>
      <c r="DA8" s="340"/>
      <c r="DB8" s="340"/>
      <c r="DC8" s="340"/>
      <c r="DD8" s="340"/>
      <c r="DE8" s="340"/>
      <c r="DF8" s="340"/>
      <c r="DG8" s="340"/>
      <c r="DH8" s="340"/>
      <c r="DI8" s="340"/>
      <c r="DJ8" s="340"/>
      <c r="DK8" s="340"/>
      <c r="DL8" s="340"/>
      <c r="DM8" s="340"/>
      <c r="DN8" s="340"/>
      <c r="DO8" s="340"/>
      <c r="DP8" s="340"/>
      <c r="DQ8" s="340"/>
      <c r="DR8" s="340"/>
      <c r="DS8" s="340"/>
      <c r="DT8" s="340"/>
      <c r="DU8" s="340"/>
      <c r="DV8" s="340"/>
      <c r="DW8" s="340"/>
      <c r="DX8" s="340"/>
      <c r="DY8" s="340"/>
      <c r="DZ8" s="340"/>
      <c r="EA8" s="340"/>
      <c r="EB8" s="340"/>
      <c r="EC8" s="340"/>
      <c r="ED8" s="340"/>
      <c r="EE8" s="340"/>
      <c r="EF8" s="340"/>
      <c r="EG8" s="340"/>
      <c r="EH8" s="340"/>
      <c r="EI8" s="340"/>
      <c r="EJ8" s="340"/>
      <c r="EK8" s="340"/>
      <c r="EL8" s="340"/>
      <c r="EM8" s="340"/>
      <c r="EN8" s="340"/>
      <c r="EO8" s="340"/>
      <c r="EP8" s="340"/>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c r="FP8" s="340"/>
      <c r="FQ8" s="340"/>
      <c r="FR8" s="340"/>
      <c r="FS8" s="340"/>
      <c r="FT8" s="340"/>
      <c r="FU8" s="340"/>
      <c r="FV8" s="340"/>
      <c r="FW8" s="340"/>
      <c r="FX8" s="340"/>
      <c r="FY8" s="340"/>
      <c r="FZ8" s="340"/>
      <c r="GA8" s="340"/>
      <c r="GB8" s="340"/>
      <c r="GC8" s="340"/>
      <c r="GD8" s="340"/>
      <c r="GE8" s="340"/>
      <c r="GF8" s="340"/>
      <c r="GG8" s="340"/>
      <c r="GH8" s="340"/>
      <c r="GI8" s="340"/>
      <c r="GJ8" s="340"/>
      <c r="GK8" s="340"/>
      <c r="GL8" s="340"/>
      <c r="GM8" s="340"/>
      <c r="GN8" s="340"/>
      <c r="GO8" s="340"/>
      <c r="GP8" s="340"/>
      <c r="GQ8" s="340"/>
      <c r="GR8" s="340"/>
      <c r="GS8" s="340"/>
      <c r="GT8" s="340"/>
      <c r="GU8" s="340"/>
      <c r="GV8" s="340"/>
      <c r="GW8" s="340"/>
      <c r="GX8" s="340"/>
      <c r="GY8" s="340"/>
      <c r="GZ8" s="340"/>
      <c r="HA8" s="340"/>
      <c r="HB8" s="340"/>
      <c r="HC8" s="340"/>
      <c r="HD8" s="340"/>
      <c r="HE8" s="340"/>
      <c r="HF8" s="340"/>
      <c r="HG8" s="340"/>
      <c r="HH8" s="340"/>
      <c r="HI8" s="340"/>
      <c r="HJ8" s="340"/>
      <c r="HK8" s="340"/>
      <c r="HL8" s="340"/>
      <c r="HM8" s="340"/>
      <c r="HN8" s="340"/>
      <c r="HO8" s="340"/>
      <c r="HP8" s="340"/>
      <c r="HQ8" s="340"/>
      <c r="HR8" s="340"/>
      <c r="HS8" s="340"/>
      <c r="HT8" s="340"/>
      <c r="HU8" s="340"/>
      <c r="HV8" s="340"/>
      <c r="HW8" s="340"/>
      <c r="HX8" s="340"/>
      <c r="HY8" s="340"/>
      <c r="HZ8" s="340"/>
      <c r="IA8" s="340"/>
      <c r="IB8" s="340"/>
      <c r="IC8" s="340"/>
      <c r="ID8" s="340"/>
      <c r="IE8" s="340"/>
      <c r="IF8" s="340"/>
      <c r="IG8" s="340"/>
      <c r="IH8" s="340"/>
      <c r="II8" s="340"/>
      <c r="IJ8" s="340"/>
      <c r="IK8" s="340"/>
      <c r="IL8" s="340"/>
      <c r="IM8" s="340"/>
      <c r="IN8" s="340"/>
      <c r="IO8" s="340"/>
      <c r="IP8" s="340"/>
      <c r="IQ8" s="340"/>
      <c r="IR8" s="340"/>
      <c r="IS8" s="340"/>
      <c r="IT8" s="340"/>
      <c r="IU8" s="340"/>
      <c r="IV8" s="340"/>
      <c r="IW8" s="340"/>
      <c r="IX8" s="340"/>
      <c r="IY8" s="340"/>
      <c r="IZ8" s="340"/>
      <c r="JA8" s="340"/>
      <c r="JB8" s="340"/>
      <c r="JC8" s="340"/>
      <c r="JD8" s="340"/>
      <c r="JE8" s="340"/>
      <c r="JF8" s="340"/>
      <c r="JG8" s="340"/>
      <c r="JH8" s="340"/>
      <c r="JI8" s="340"/>
      <c r="JJ8" s="340"/>
      <c r="JK8" s="340"/>
      <c r="JL8" s="340"/>
      <c r="JM8" s="340"/>
      <c r="JN8" s="340"/>
      <c r="JO8" s="340"/>
      <c r="JP8" s="340"/>
      <c r="JQ8" s="340"/>
      <c r="JR8" s="340"/>
      <c r="JS8" s="340"/>
      <c r="JT8" s="340"/>
      <c r="JU8" s="340"/>
      <c r="JV8" s="340"/>
      <c r="JW8" s="340"/>
      <c r="JX8" s="340"/>
      <c r="JY8" s="340"/>
      <c r="JZ8" s="340"/>
      <c r="KA8" s="340"/>
      <c r="KB8" s="340"/>
      <c r="KC8" s="340"/>
      <c r="KD8" s="340"/>
      <c r="KE8" s="340"/>
      <c r="KF8" s="340"/>
      <c r="KG8" s="340"/>
      <c r="KH8" s="340"/>
      <c r="KI8" s="340"/>
      <c r="KJ8" s="340"/>
      <c r="KK8" s="340"/>
      <c r="KL8" s="340"/>
      <c r="KM8" s="340"/>
      <c r="KN8" s="340"/>
      <c r="KO8" s="340"/>
      <c r="KP8" s="340"/>
      <c r="KQ8" s="340"/>
      <c r="KR8" s="340"/>
      <c r="KS8" s="340"/>
      <c r="KT8" s="340"/>
      <c r="KU8" s="340"/>
      <c r="KV8" s="340"/>
      <c r="KW8" s="340"/>
      <c r="KX8" s="340"/>
      <c r="KY8" s="340"/>
      <c r="KZ8" s="340"/>
      <c r="LA8" s="340"/>
      <c r="LB8" s="340"/>
      <c r="LC8" s="340"/>
      <c r="LD8" s="340"/>
      <c r="LE8" s="340"/>
      <c r="LF8" s="340"/>
      <c r="LG8" s="340"/>
      <c r="LH8" s="340"/>
      <c r="LI8" s="340"/>
      <c r="LJ8" s="340"/>
      <c r="LK8" s="340"/>
      <c r="LL8" s="340"/>
      <c r="LM8" s="340"/>
      <c r="LN8" s="340"/>
      <c r="LO8" s="340"/>
      <c r="LP8" s="340"/>
      <c r="LQ8" s="340"/>
      <c r="LR8" s="340"/>
      <c r="LS8" s="340"/>
      <c r="LT8" s="340"/>
      <c r="LU8" s="340"/>
      <c r="LV8" s="340"/>
      <c r="LW8" s="340"/>
      <c r="LX8" s="340"/>
      <c r="LY8" s="340"/>
      <c r="LZ8" s="340"/>
      <c r="MA8" s="340"/>
      <c r="MB8" s="340"/>
      <c r="MC8" s="340"/>
      <c r="MD8" s="340"/>
      <c r="ME8" s="340"/>
      <c r="MF8" s="340"/>
      <c r="MG8" s="340"/>
      <c r="MH8" s="340"/>
      <c r="MI8" s="340"/>
      <c r="MJ8" s="340"/>
      <c r="MK8" s="340"/>
      <c r="ML8" s="340"/>
      <c r="MM8" s="340"/>
      <c r="MN8" s="340"/>
      <c r="MO8" s="340"/>
      <c r="MP8" s="340"/>
      <c r="MQ8" s="340"/>
      <c r="MR8" s="340"/>
      <c r="MS8" s="340"/>
      <c r="MT8" s="340"/>
      <c r="MU8" s="340"/>
      <c r="MV8" s="340"/>
      <c r="MW8" s="340"/>
      <c r="MX8" s="340"/>
      <c r="MY8" s="340"/>
      <c r="MZ8" s="340"/>
      <c r="NA8" s="340"/>
      <c r="NB8" s="340"/>
      <c r="NC8" s="340"/>
      <c r="ND8" s="340"/>
      <c r="NE8" s="340"/>
      <c r="NF8" s="340"/>
      <c r="NG8" s="340"/>
      <c r="NH8" s="340"/>
      <c r="NI8" s="340"/>
      <c r="NJ8" s="340"/>
      <c r="NK8" s="340"/>
      <c r="NL8" s="340"/>
      <c r="NM8" s="340"/>
      <c r="NN8" s="340"/>
      <c r="NO8" s="340"/>
      <c r="NP8" s="340"/>
      <c r="NQ8" s="340"/>
      <c r="NR8" s="340"/>
      <c r="NS8" s="340"/>
      <c r="NT8" s="340"/>
      <c r="NU8" s="340"/>
      <c r="NV8" s="340"/>
      <c r="NW8" s="340"/>
      <c r="NX8" s="340"/>
      <c r="NY8" s="340"/>
      <c r="NZ8" s="340"/>
      <c r="OA8" s="340"/>
      <c r="OB8" s="340"/>
      <c r="OC8" s="340"/>
      <c r="OD8" s="340"/>
      <c r="OE8" s="340"/>
      <c r="OF8" s="340"/>
      <c r="OG8" s="340"/>
      <c r="OH8" s="340"/>
      <c r="OI8" s="340"/>
      <c r="OJ8" s="340"/>
      <c r="OK8" s="340"/>
      <c r="OL8" s="340"/>
      <c r="OM8" s="340"/>
      <c r="ON8" s="340"/>
      <c r="OO8" s="340"/>
      <c r="OP8" s="340"/>
      <c r="OQ8" s="340"/>
      <c r="OR8" s="340"/>
      <c r="OS8" s="340"/>
      <c r="OT8" s="340"/>
      <c r="OU8" s="340"/>
      <c r="OV8" s="340"/>
      <c r="OW8" s="340"/>
      <c r="OX8" s="340"/>
      <c r="OY8" s="340"/>
      <c r="OZ8" s="340"/>
      <c r="PA8" s="340"/>
      <c r="PB8" s="340"/>
      <c r="PC8" s="340"/>
      <c r="PD8" s="340"/>
      <c r="PE8" s="340"/>
      <c r="PF8" s="340"/>
      <c r="PG8" s="340"/>
      <c r="PH8" s="340"/>
      <c r="PI8" s="340"/>
      <c r="PJ8" s="340"/>
      <c r="PK8" s="340"/>
      <c r="PL8" s="340"/>
      <c r="PM8" s="340"/>
      <c r="PN8" s="340"/>
      <c r="PO8" s="340"/>
      <c r="PP8" s="340"/>
      <c r="PQ8" s="340"/>
      <c r="PR8" s="340"/>
      <c r="PS8" s="340"/>
      <c r="PT8" s="340"/>
      <c r="PU8" s="340"/>
      <c r="PV8" s="340"/>
      <c r="PW8" s="340"/>
      <c r="PX8" s="340"/>
      <c r="PY8" s="340"/>
      <c r="PZ8" s="340"/>
      <c r="QA8" s="340"/>
      <c r="QB8" s="340"/>
      <c r="QC8" s="340"/>
      <c r="QD8" s="340"/>
      <c r="QE8" s="340"/>
      <c r="QF8" s="340"/>
      <c r="QG8" s="340"/>
      <c r="QH8" s="340"/>
      <c r="QI8" s="340"/>
      <c r="QJ8" s="340"/>
      <c r="QK8" s="340"/>
      <c r="QL8" s="340"/>
      <c r="QM8" s="340"/>
      <c r="QN8" s="340"/>
      <c r="QO8" s="340"/>
      <c r="QP8" s="340"/>
      <c r="QQ8" s="340"/>
      <c r="QR8" s="340"/>
      <c r="QS8" s="340"/>
      <c r="QT8" s="340"/>
      <c r="QU8" s="340"/>
      <c r="QV8" s="340"/>
      <c r="QW8" s="340"/>
      <c r="QX8" s="340"/>
      <c r="QY8" s="340"/>
      <c r="QZ8" s="340"/>
      <c r="RA8" s="340"/>
      <c r="RB8" s="340"/>
      <c r="RC8" s="340"/>
      <c r="RD8" s="340"/>
      <c r="RE8" s="340"/>
      <c r="RF8" s="340"/>
      <c r="RG8" s="340"/>
      <c r="RH8" s="340"/>
      <c r="RI8" s="340"/>
      <c r="RJ8" s="340"/>
      <c r="RK8" s="340"/>
      <c r="RL8" s="340"/>
      <c r="RM8" s="340"/>
      <c r="RN8" s="340"/>
      <c r="RO8" s="340"/>
      <c r="RP8" s="340"/>
      <c r="RQ8" s="340"/>
      <c r="RR8" s="340"/>
      <c r="RS8" s="340"/>
      <c r="RT8" s="340"/>
      <c r="RU8" s="340"/>
      <c r="RV8" s="340"/>
      <c r="RW8" s="340"/>
      <c r="RX8" s="340"/>
      <c r="RY8" s="340"/>
      <c r="RZ8" s="340"/>
      <c r="SA8" s="340"/>
      <c r="SB8" s="340"/>
      <c r="SC8" s="340"/>
      <c r="SD8" s="340"/>
      <c r="SE8" s="340"/>
      <c r="SF8" s="340"/>
      <c r="SG8" s="340"/>
      <c r="SH8" s="340"/>
      <c r="SI8" s="340"/>
      <c r="SJ8" s="340"/>
      <c r="SK8" s="340"/>
      <c r="SL8" s="340"/>
      <c r="SM8" s="340"/>
      <c r="SN8" s="340"/>
      <c r="SO8" s="340"/>
      <c r="SP8" s="340"/>
      <c r="SQ8" s="340"/>
      <c r="SR8" s="340"/>
      <c r="SS8" s="340"/>
      <c r="ST8" s="340"/>
      <c r="SU8" s="340"/>
      <c r="SV8" s="340"/>
      <c r="SW8" s="340"/>
      <c r="SX8" s="340"/>
      <c r="SY8" s="340"/>
      <c r="SZ8" s="340"/>
      <c r="TA8" s="340"/>
      <c r="TB8" s="340"/>
      <c r="TC8" s="340"/>
      <c r="TD8" s="340"/>
      <c r="TE8" s="340"/>
      <c r="TF8" s="340"/>
      <c r="TG8" s="340"/>
      <c r="TH8" s="340"/>
      <c r="TI8" s="340"/>
      <c r="TJ8" s="340"/>
      <c r="TK8" s="340"/>
      <c r="TL8" s="340"/>
      <c r="TM8" s="340"/>
      <c r="TN8" s="340"/>
      <c r="TO8" s="340"/>
      <c r="TP8" s="340"/>
      <c r="TQ8" s="340"/>
      <c r="TR8" s="340"/>
      <c r="TS8" s="340"/>
      <c r="TT8" s="340"/>
      <c r="TU8" s="340"/>
      <c r="TV8" s="340"/>
      <c r="TW8" s="340"/>
      <c r="TX8" s="340"/>
      <c r="TY8" s="340"/>
      <c r="TZ8" s="340"/>
      <c r="UA8" s="340"/>
      <c r="UB8" s="340"/>
      <c r="UC8" s="340"/>
      <c r="UD8" s="340"/>
      <c r="UE8" s="340"/>
      <c r="UF8" s="340"/>
      <c r="UG8" s="340"/>
      <c r="UH8" s="340"/>
      <c r="UI8" s="340"/>
      <c r="UJ8" s="340"/>
      <c r="UK8" s="340"/>
      <c r="UL8" s="340"/>
      <c r="UM8" s="340"/>
      <c r="UN8" s="340"/>
      <c r="UO8" s="340"/>
      <c r="UP8" s="340"/>
      <c r="UQ8" s="340"/>
      <c r="UR8" s="340"/>
      <c r="US8" s="340"/>
      <c r="UT8" s="340"/>
      <c r="UU8" s="340"/>
      <c r="UV8" s="340"/>
      <c r="UW8" s="340"/>
      <c r="UX8" s="340"/>
      <c r="UY8" s="340"/>
      <c r="UZ8" s="340"/>
      <c r="VA8" s="340"/>
      <c r="VB8" s="340"/>
      <c r="VC8" s="340"/>
      <c r="VD8" s="340"/>
      <c r="VE8" s="340"/>
      <c r="VF8" s="340"/>
      <c r="VG8" s="340"/>
      <c r="VH8" s="340"/>
      <c r="VI8" s="340"/>
      <c r="VJ8" s="340"/>
      <c r="VK8" s="340"/>
      <c r="VL8" s="340"/>
      <c r="VM8" s="340"/>
      <c r="VN8" s="340"/>
      <c r="VO8" s="340"/>
      <c r="VP8" s="340"/>
      <c r="VQ8" s="340"/>
      <c r="VR8" s="340"/>
      <c r="VS8" s="340"/>
      <c r="VT8" s="340"/>
      <c r="VU8" s="340"/>
      <c r="VV8" s="340"/>
      <c r="VW8" s="340"/>
      <c r="VX8" s="340"/>
      <c r="VY8" s="340"/>
      <c r="VZ8" s="340"/>
      <c r="WA8" s="340"/>
      <c r="WB8" s="340"/>
      <c r="WC8" s="340"/>
      <c r="WD8" s="340"/>
      <c r="WE8" s="340"/>
      <c r="WF8" s="340"/>
      <c r="WG8" s="340"/>
      <c r="WH8" s="340"/>
      <c r="WI8" s="340"/>
      <c r="WJ8" s="340"/>
      <c r="WK8" s="340"/>
      <c r="WL8" s="340"/>
      <c r="WM8" s="340"/>
      <c r="WN8" s="340"/>
      <c r="WO8" s="340"/>
      <c r="WP8" s="340"/>
      <c r="WQ8" s="340"/>
      <c r="WR8" s="340"/>
      <c r="WS8" s="340"/>
      <c r="WT8" s="340"/>
      <c r="WU8" s="340"/>
      <c r="WV8" s="340"/>
      <c r="WW8" s="340"/>
      <c r="WX8" s="340"/>
      <c r="WY8" s="1357"/>
    </row>
    <row r="9" spans="1:623" s="205" customFormat="1">
      <c r="A9" s="1457"/>
      <c r="B9" s="182" t="s">
        <v>57</v>
      </c>
      <c r="C9" s="192" t="s">
        <v>346</v>
      </c>
      <c r="D9" s="105">
        <v>14</v>
      </c>
      <c r="E9" s="190">
        <f t="shared" si="0"/>
        <v>0.549308862743075</v>
      </c>
      <c r="F9" s="106" t="s">
        <v>32</v>
      </c>
      <c r="G9" s="107">
        <v>5936</v>
      </c>
      <c r="H9" s="247">
        <v>82</v>
      </c>
      <c r="I9" s="188">
        <v>50</v>
      </c>
      <c r="J9" s="188">
        <v>73</v>
      </c>
      <c r="K9" s="188">
        <f t="shared" si="1"/>
        <v>23</v>
      </c>
      <c r="L9" s="185">
        <f t="shared" si="5"/>
        <v>486752</v>
      </c>
      <c r="M9" s="188">
        <v>14.33361</v>
      </c>
      <c r="N9" s="188">
        <f t="shared" si="6"/>
        <v>85084.308959999995</v>
      </c>
      <c r="O9" s="188">
        <f t="shared" si="7"/>
        <v>296800</v>
      </c>
      <c r="P9" s="188">
        <f t="shared" si="8"/>
        <v>136528</v>
      </c>
      <c r="Q9" s="188">
        <f t="shared" si="9"/>
        <v>433328</v>
      </c>
      <c r="R9" s="188">
        <v>0</v>
      </c>
      <c r="S9" s="188">
        <f t="shared" si="2"/>
        <v>518412.30895999999</v>
      </c>
      <c r="T9" s="188">
        <v>631946.55999999994</v>
      </c>
      <c r="U9" s="188">
        <f t="shared" si="3"/>
        <v>479567.35333950049</v>
      </c>
      <c r="V9" s="188">
        <f t="shared" si="3"/>
        <v>584594.41258094355</v>
      </c>
      <c r="W9" s="189">
        <f>IF(L9=0,0,(HLOOKUP(F9,'2012-2013 CE W T&amp;D &amp; ConsCredit'!$C$6:$P$36,D9+1,FALSE)))</f>
        <v>0.98085606079710697</v>
      </c>
      <c r="X9" s="188">
        <f t="shared" si="4"/>
        <v>477433.64930511342</v>
      </c>
      <c r="Y9" s="190">
        <f t="shared" si="13"/>
        <v>2.2145545448216004</v>
      </c>
      <c r="Z9" s="191"/>
      <c r="AA9" s="188">
        <f t="shared" si="10"/>
        <v>381884.30895999999</v>
      </c>
      <c r="AB9" s="188">
        <f t="shared" si="11"/>
        <v>353269.48099907493</v>
      </c>
      <c r="AC9" s="189">
        <f>IF(L9=0,0,(HLOOKUP(F9,'2012-2013 CE W T&amp;D No ConsCredi'!$C$6:$P$36,D9+1,FALSE)))</f>
        <v>0.89168732799737005</v>
      </c>
      <c r="AD9" s="188">
        <f t="shared" si="12"/>
        <v>434030.59027737589</v>
      </c>
      <c r="AE9" s="190">
        <f t="shared" si="14"/>
        <v>1.2286104903539981</v>
      </c>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c r="BL9" s="340"/>
      <c r="BM9" s="340"/>
      <c r="BN9" s="340"/>
      <c r="BO9" s="340"/>
      <c r="BP9" s="340"/>
      <c r="BQ9" s="340"/>
      <c r="BR9" s="340"/>
      <c r="BS9" s="340"/>
      <c r="BT9" s="340"/>
      <c r="BU9" s="340"/>
      <c r="BV9" s="340"/>
      <c r="BW9" s="340"/>
      <c r="BX9" s="340"/>
      <c r="BY9" s="340"/>
      <c r="BZ9" s="340"/>
      <c r="CA9" s="340"/>
      <c r="CB9" s="340"/>
      <c r="CC9" s="340"/>
      <c r="CD9" s="340"/>
      <c r="CE9" s="340"/>
      <c r="CF9" s="340"/>
      <c r="CG9" s="340"/>
      <c r="CH9" s="340"/>
      <c r="CI9" s="340"/>
      <c r="CJ9" s="340"/>
      <c r="CK9" s="340"/>
      <c r="CL9" s="340"/>
      <c r="CM9" s="340"/>
      <c r="CN9" s="340"/>
      <c r="CO9" s="340"/>
      <c r="CP9" s="340"/>
      <c r="CQ9" s="340"/>
      <c r="CR9" s="340"/>
      <c r="CS9" s="340"/>
      <c r="CT9" s="340"/>
      <c r="CU9" s="340"/>
      <c r="CV9" s="340"/>
      <c r="CW9" s="340"/>
      <c r="CX9" s="340"/>
      <c r="CY9" s="340"/>
      <c r="CZ9" s="340"/>
      <c r="DA9" s="340"/>
      <c r="DB9" s="340"/>
      <c r="DC9" s="340"/>
      <c r="DD9" s="340"/>
      <c r="DE9" s="340"/>
      <c r="DF9" s="340"/>
      <c r="DG9" s="340"/>
      <c r="DH9" s="340"/>
      <c r="DI9" s="340"/>
      <c r="DJ9" s="340"/>
      <c r="DK9" s="340"/>
      <c r="DL9" s="340"/>
      <c r="DM9" s="340"/>
      <c r="DN9" s="340"/>
      <c r="DO9" s="340"/>
      <c r="DP9" s="340"/>
      <c r="DQ9" s="340"/>
      <c r="DR9" s="340"/>
      <c r="DS9" s="340"/>
      <c r="DT9" s="340"/>
      <c r="DU9" s="340"/>
      <c r="DV9" s="340"/>
      <c r="DW9" s="340"/>
      <c r="DX9" s="340"/>
      <c r="DY9" s="340"/>
      <c r="DZ9" s="340"/>
      <c r="EA9" s="340"/>
      <c r="EB9" s="340"/>
      <c r="EC9" s="340"/>
      <c r="ED9" s="340"/>
      <c r="EE9" s="340"/>
      <c r="EF9" s="340"/>
      <c r="EG9" s="340"/>
      <c r="EH9" s="340"/>
      <c r="EI9" s="340"/>
      <c r="EJ9" s="340"/>
      <c r="EK9" s="340"/>
      <c r="EL9" s="340"/>
      <c r="EM9" s="340"/>
      <c r="EN9" s="340"/>
      <c r="EO9" s="340"/>
      <c r="EP9" s="340"/>
      <c r="EQ9" s="340"/>
      <c r="ER9" s="340"/>
      <c r="ES9" s="340"/>
      <c r="ET9" s="340"/>
      <c r="EU9" s="340"/>
      <c r="EV9" s="340"/>
      <c r="EW9" s="340"/>
      <c r="EX9" s="340"/>
      <c r="EY9" s="340"/>
      <c r="EZ9" s="340"/>
      <c r="FA9" s="340"/>
      <c r="FB9" s="340"/>
      <c r="FC9" s="340"/>
      <c r="FD9" s="340"/>
      <c r="FE9" s="340"/>
      <c r="FF9" s="340"/>
      <c r="FG9" s="340"/>
      <c r="FH9" s="340"/>
      <c r="FI9" s="340"/>
      <c r="FJ9" s="340"/>
      <c r="FK9" s="340"/>
      <c r="FL9" s="340"/>
      <c r="FM9" s="340"/>
      <c r="FN9" s="340"/>
      <c r="FO9" s="340"/>
      <c r="FP9" s="340"/>
      <c r="FQ9" s="340"/>
      <c r="FR9" s="340"/>
      <c r="FS9" s="340"/>
      <c r="FT9" s="340"/>
      <c r="FU9" s="340"/>
      <c r="FV9" s="340"/>
      <c r="FW9" s="340"/>
      <c r="FX9" s="340"/>
      <c r="FY9" s="340"/>
      <c r="FZ9" s="340"/>
      <c r="GA9" s="340"/>
      <c r="GB9" s="340"/>
      <c r="GC9" s="340"/>
      <c r="GD9" s="340"/>
      <c r="GE9" s="340"/>
      <c r="GF9" s="340"/>
      <c r="GG9" s="340"/>
      <c r="GH9" s="340"/>
      <c r="GI9" s="340"/>
      <c r="GJ9" s="340"/>
      <c r="GK9" s="340"/>
      <c r="GL9" s="340"/>
      <c r="GM9" s="340"/>
      <c r="GN9" s="340"/>
      <c r="GO9" s="340"/>
      <c r="GP9" s="340"/>
      <c r="GQ9" s="340"/>
      <c r="GR9" s="340"/>
      <c r="GS9" s="340"/>
      <c r="GT9" s="340"/>
      <c r="GU9" s="340"/>
      <c r="GV9" s="340"/>
      <c r="GW9" s="340"/>
      <c r="GX9" s="340"/>
      <c r="GY9" s="340"/>
      <c r="GZ9" s="340"/>
      <c r="HA9" s="340"/>
      <c r="HB9" s="340"/>
      <c r="HC9" s="340"/>
      <c r="HD9" s="340"/>
      <c r="HE9" s="340"/>
      <c r="HF9" s="340"/>
      <c r="HG9" s="340"/>
      <c r="HH9" s="340"/>
      <c r="HI9" s="340"/>
      <c r="HJ9" s="340"/>
      <c r="HK9" s="340"/>
      <c r="HL9" s="340"/>
      <c r="HM9" s="340"/>
      <c r="HN9" s="340"/>
      <c r="HO9" s="340"/>
      <c r="HP9" s="340"/>
      <c r="HQ9" s="340"/>
      <c r="HR9" s="340"/>
      <c r="HS9" s="340"/>
      <c r="HT9" s="340"/>
      <c r="HU9" s="340"/>
      <c r="HV9" s="340"/>
      <c r="HW9" s="340"/>
      <c r="HX9" s="340"/>
      <c r="HY9" s="340"/>
      <c r="HZ9" s="340"/>
      <c r="IA9" s="340"/>
      <c r="IB9" s="340"/>
      <c r="IC9" s="340"/>
      <c r="ID9" s="340"/>
      <c r="IE9" s="340"/>
      <c r="IF9" s="340"/>
      <c r="IG9" s="340"/>
      <c r="IH9" s="340"/>
      <c r="II9" s="340"/>
      <c r="IJ9" s="340"/>
      <c r="IK9" s="340"/>
      <c r="IL9" s="340"/>
      <c r="IM9" s="340"/>
      <c r="IN9" s="340"/>
      <c r="IO9" s="340"/>
      <c r="IP9" s="340"/>
      <c r="IQ9" s="340"/>
      <c r="IR9" s="340"/>
      <c r="IS9" s="340"/>
      <c r="IT9" s="340"/>
      <c r="IU9" s="340"/>
      <c r="IV9" s="340"/>
      <c r="IW9" s="340"/>
      <c r="IX9" s="340"/>
      <c r="IY9" s="340"/>
      <c r="IZ9" s="340"/>
      <c r="JA9" s="340"/>
      <c r="JB9" s="340"/>
      <c r="JC9" s="340"/>
      <c r="JD9" s="340"/>
      <c r="JE9" s="340"/>
      <c r="JF9" s="340"/>
      <c r="JG9" s="340"/>
      <c r="JH9" s="340"/>
      <c r="JI9" s="340"/>
      <c r="JJ9" s="340"/>
      <c r="JK9" s="340"/>
      <c r="JL9" s="340"/>
      <c r="JM9" s="340"/>
      <c r="JN9" s="340"/>
      <c r="JO9" s="340"/>
      <c r="JP9" s="340"/>
      <c r="JQ9" s="340"/>
      <c r="JR9" s="340"/>
      <c r="JS9" s="340"/>
      <c r="JT9" s="340"/>
      <c r="JU9" s="340"/>
      <c r="JV9" s="340"/>
      <c r="JW9" s="340"/>
      <c r="JX9" s="340"/>
      <c r="JY9" s="340"/>
      <c r="JZ9" s="340"/>
      <c r="KA9" s="340"/>
      <c r="KB9" s="340"/>
      <c r="KC9" s="340"/>
      <c r="KD9" s="340"/>
      <c r="KE9" s="340"/>
      <c r="KF9" s="340"/>
      <c r="KG9" s="340"/>
      <c r="KH9" s="340"/>
      <c r="KI9" s="340"/>
      <c r="KJ9" s="340"/>
      <c r="KK9" s="340"/>
      <c r="KL9" s="340"/>
      <c r="KM9" s="340"/>
      <c r="KN9" s="340"/>
      <c r="KO9" s="340"/>
      <c r="KP9" s="340"/>
      <c r="KQ9" s="340"/>
      <c r="KR9" s="340"/>
      <c r="KS9" s="340"/>
      <c r="KT9" s="340"/>
      <c r="KU9" s="340"/>
      <c r="KV9" s="340"/>
      <c r="KW9" s="340"/>
      <c r="KX9" s="340"/>
      <c r="KY9" s="340"/>
      <c r="KZ9" s="340"/>
      <c r="LA9" s="340"/>
      <c r="LB9" s="340"/>
      <c r="LC9" s="340"/>
      <c r="LD9" s="340"/>
      <c r="LE9" s="340"/>
      <c r="LF9" s="340"/>
      <c r="LG9" s="340"/>
      <c r="LH9" s="340"/>
      <c r="LI9" s="340"/>
      <c r="LJ9" s="340"/>
      <c r="LK9" s="340"/>
      <c r="LL9" s="340"/>
      <c r="LM9" s="340"/>
      <c r="LN9" s="340"/>
      <c r="LO9" s="340"/>
      <c r="LP9" s="340"/>
      <c r="LQ9" s="340"/>
      <c r="LR9" s="340"/>
      <c r="LS9" s="340"/>
      <c r="LT9" s="340"/>
      <c r="LU9" s="340"/>
      <c r="LV9" s="340"/>
      <c r="LW9" s="340"/>
      <c r="LX9" s="340"/>
      <c r="LY9" s="340"/>
      <c r="LZ9" s="340"/>
      <c r="MA9" s="340"/>
      <c r="MB9" s="340"/>
      <c r="MC9" s="340"/>
      <c r="MD9" s="340"/>
      <c r="ME9" s="340"/>
      <c r="MF9" s="340"/>
      <c r="MG9" s="340"/>
      <c r="MH9" s="340"/>
      <c r="MI9" s="340"/>
      <c r="MJ9" s="340"/>
      <c r="MK9" s="340"/>
      <c r="ML9" s="340"/>
      <c r="MM9" s="340"/>
      <c r="MN9" s="340"/>
      <c r="MO9" s="340"/>
      <c r="MP9" s="340"/>
      <c r="MQ9" s="340"/>
      <c r="MR9" s="340"/>
      <c r="MS9" s="340"/>
      <c r="MT9" s="340"/>
      <c r="MU9" s="340"/>
      <c r="MV9" s="340"/>
      <c r="MW9" s="340"/>
      <c r="MX9" s="340"/>
      <c r="MY9" s="340"/>
      <c r="MZ9" s="340"/>
      <c r="NA9" s="340"/>
      <c r="NB9" s="340"/>
      <c r="NC9" s="340"/>
      <c r="ND9" s="340"/>
      <c r="NE9" s="340"/>
      <c r="NF9" s="340"/>
      <c r="NG9" s="340"/>
      <c r="NH9" s="340"/>
      <c r="NI9" s="340"/>
      <c r="NJ9" s="340"/>
      <c r="NK9" s="340"/>
      <c r="NL9" s="340"/>
      <c r="NM9" s="340"/>
      <c r="NN9" s="340"/>
      <c r="NO9" s="340"/>
      <c r="NP9" s="340"/>
      <c r="NQ9" s="340"/>
      <c r="NR9" s="340"/>
      <c r="NS9" s="340"/>
      <c r="NT9" s="340"/>
      <c r="NU9" s="340"/>
      <c r="NV9" s="340"/>
      <c r="NW9" s="340"/>
      <c r="NX9" s="340"/>
      <c r="NY9" s="340"/>
      <c r="NZ9" s="340"/>
      <c r="OA9" s="340"/>
      <c r="OB9" s="340"/>
      <c r="OC9" s="340"/>
      <c r="OD9" s="340"/>
      <c r="OE9" s="340"/>
      <c r="OF9" s="340"/>
      <c r="OG9" s="340"/>
      <c r="OH9" s="340"/>
      <c r="OI9" s="340"/>
      <c r="OJ9" s="340"/>
      <c r="OK9" s="340"/>
      <c r="OL9" s="340"/>
      <c r="OM9" s="340"/>
      <c r="ON9" s="340"/>
      <c r="OO9" s="340"/>
      <c r="OP9" s="340"/>
      <c r="OQ9" s="340"/>
      <c r="OR9" s="340"/>
      <c r="OS9" s="340"/>
      <c r="OT9" s="340"/>
      <c r="OU9" s="340"/>
      <c r="OV9" s="340"/>
      <c r="OW9" s="340"/>
      <c r="OX9" s="340"/>
      <c r="OY9" s="340"/>
      <c r="OZ9" s="340"/>
      <c r="PA9" s="340"/>
      <c r="PB9" s="340"/>
      <c r="PC9" s="340"/>
      <c r="PD9" s="340"/>
      <c r="PE9" s="340"/>
      <c r="PF9" s="340"/>
      <c r="PG9" s="340"/>
      <c r="PH9" s="340"/>
      <c r="PI9" s="340"/>
      <c r="PJ9" s="340"/>
      <c r="PK9" s="340"/>
      <c r="PL9" s="340"/>
      <c r="PM9" s="340"/>
      <c r="PN9" s="340"/>
      <c r="PO9" s="340"/>
      <c r="PP9" s="340"/>
      <c r="PQ9" s="340"/>
      <c r="PR9" s="340"/>
      <c r="PS9" s="340"/>
      <c r="PT9" s="340"/>
      <c r="PU9" s="340"/>
      <c r="PV9" s="340"/>
      <c r="PW9" s="340"/>
      <c r="PX9" s="340"/>
      <c r="PY9" s="340"/>
      <c r="PZ9" s="340"/>
      <c r="QA9" s="340"/>
      <c r="QB9" s="340"/>
      <c r="QC9" s="340"/>
      <c r="QD9" s="340"/>
      <c r="QE9" s="340"/>
      <c r="QF9" s="340"/>
      <c r="QG9" s="340"/>
      <c r="QH9" s="340"/>
      <c r="QI9" s="340"/>
      <c r="QJ9" s="340"/>
      <c r="QK9" s="340"/>
      <c r="QL9" s="340"/>
      <c r="QM9" s="340"/>
      <c r="QN9" s="340"/>
      <c r="QO9" s="340"/>
      <c r="QP9" s="340"/>
      <c r="QQ9" s="340"/>
      <c r="QR9" s="340"/>
      <c r="QS9" s="340"/>
      <c r="QT9" s="340"/>
      <c r="QU9" s="340"/>
      <c r="QV9" s="340"/>
      <c r="QW9" s="340"/>
      <c r="QX9" s="340"/>
      <c r="QY9" s="340"/>
      <c r="QZ9" s="340"/>
      <c r="RA9" s="340"/>
      <c r="RB9" s="340"/>
      <c r="RC9" s="340"/>
      <c r="RD9" s="340"/>
      <c r="RE9" s="340"/>
      <c r="RF9" s="340"/>
      <c r="RG9" s="340"/>
      <c r="RH9" s="340"/>
      <c r="RI9" s="340"/>
      <c r="RJ9" s="340"/>
      <c r="RK9" s="340"/>
      <c r="RL9" s="340"/>
      <c r="RM9" s="340"/>
      <c r="RN9" s="340"/>
      <c r="RO9" s="340"/>
      <c r="RP9" s="340"/>
      <c r="RQ9" s="340"/>
      <c r="RR9" s="340"/>
      <c r="RS9" s="340"/>
      <c r="RT9" s="340"/>
      <c r="RU9" s="340"/>
      <c r="RV9" s="340"/>
      <c r="RW9" s="340"/>
      <c r="RX9" s="340"/>
      <c r="RY9" s="340"/>
      <c r="RZ9" s="340"/>
      <c r="SA9" s="340"/>
      <c r="SB9" s="340"/>
      <c r="SC9" s="340"/>
      <c r="SD9" s="340"/>
      <c r="SE9" s="340"/>
      <c r="SF9" s="340"/>
      <c r="SG9" s="340"/>
      <c r="SH9" s="340"/>
      <c r="SI9" s="340"/>
      <c r="SJ9" s="340"/>
      <c r="SK9" s="340"/>
      <c r="SL9" s="340"/>
      <c r="SM9" s="340"/>
      <c r="SN9" s="340"/>
      <c r="SO9" s="340"/>
      <c r="SP9" s="340"/>
      <c r="SQ9" s="340"/>
      <c r="SR9" s="340"/>
      <c r="SS9" s="340"/>
      <c r="ST9" s="340"/>
      <c r="SU9" s="340"/>
      <c r="SV9" s="340"/>
      <c r="SW9" s="340"/>
      <c r="SX9" s="340"/>
      <c r="SY9" s="340"/>
      <c r="SZ9" s="340"/>
      <c r="TA9" s="340"/>
      <c r="TB9" s="340"/>
      <c r="TC9" s="340"/>
      <c r="TD9" s="340"/>
      <c r="TE9" s="340"/>
      <c r="TF9" s="340"/>
      <c r="TG9" s="340"/>
      <c r="TH9" s="340"/>
      <c r="TI9" s="340"/>
      <c r="TJ9" s="340"/>
      <c r="TK9" s="340"/>
      <c r="TL9" s="340"/>
      <c r="TM9" s="340"/>
      <c r="TN9" s="340"/>
      <c r="TO9" s="340"/>
      <c r="TP9" s="340"/>
      <c r="TQ9" s="340"/>
      <c r="TR9" s="340"/>
      <c r="TS9" s="340"/>
      <c r="TT9" s="340"/>
      <c r="TU9" s="340"/>
      <c r="TV9" s="340"/>
      <c r="TW9" s="340"/>
      <c r="TX9" s="340"/>
      <c r="TY9" s="340"/>
      <c r="TZ9" s="340"/>
      <c r="UA9" s="340"/>
      <c r="UB9" s="340"/>
      <c r="UC9" s="340"/>
      <c r="UD9" s="340"/>
      <c r="UE9" s="340"/>
      <c r="UF9" s="340"/>
      <c r="UG9" s="340"/>
      <c r="UH9" s="340"/>
      <c r="UI9" s="340"/>
      <c r="UJ9" s="340"/>
      <c r="UK9" s="340"/>
      <c r="UL9" s="340"/>
      <c r="UM9" s="340"/>
      <c r="UN9" s="340"/>
      <c r="UO9" s="340"/>
      <c r="UP9" s="340"/>
      <c r="UQ9" s="340"/>
      <c r="UR9" s="340"/>
      <c r="US9" s="340"/>
      <c r="UT9" s="340"/>
      <c r="UU9" s="340"/>
      <c r="UV9" s="340"/>
      <c r="UW9" s="340"/>
      <c r="UX9" s="340"/>
      <c r="UY9" s="340"/>
      <c r="UZ9" s="340"/>
      <c r="VA9" s="340"/>
      <c r="VB9" s="340"/>
      <c r="VC9" s="340"/>
      <c r="VD9" s="340"/>
      <c r="VE9" s="340"/>
      <c r="VF9" s="340"/>
      <c r="VG9" s="340"/>
      <c r="VH9" s="340"/>
      <c r="VI9" s="340"/>
      <c r="VJ9" s="340"/>
      <c r="VK9" s="340"/>
      <c r="VL9" s="340"/>
      <c r="VM9" s="340"/>
      <c r="VN9" s="340"/>
      <c r="VO9" s="340"/>
      <c r="VP9" s="340"/>
      <c r="VQ9" s="340"/>
      <c r="VR9" s="340"/>
      <c r="VS9" s="340"/>
      <c r="VT9" s="340"/>
      <c r="VU9" s="340"/>
      <c r="VV9" s="340"/>
      <c r="VW9" s="340"/>
      <c r="VX9" s="340"/>
      <c r="VY9" s="340"/>
      <c r="VZ9" s="340"/>
      <c r="WA9" s="340"/>
      <c r="WB9" s="340"/>
      <c r="WC9" s="340"/>
      <c r="WD9" s="340"/>
      <c r="WE9" s="340"/>
      <c r="WF9" s="340"/>
      <c r="WG9" s="340"/>
      <c r="WH9" s="340"/>
      <c r="WI9" s="340"/>
      <c r="WJ9" s="340"/>
      <c r="WK9" s="340"/>
      <c r="WL9" s="340"/>
      <c r="WM9" s="340"/>
      <c r="WN9" s="340"/>
      <c r="WO9" s="340"/>
      <c r="WP9" s="340"/>
      <c r="WQ9" s="340"/>
      <c r="WR9" s="340"/>
      <c r="WS9" s="340"/>
      <c r="WT9" s="340"/>
      <c r="WU9" s="340"/>
      <c r="WV9" s="340"/>
      <c r="WW9" s="340"/>
      <c r="WX9" s="340"/>
      <c r="WY9" s="1357"/>
    </row>
    <row r="10" spans="1:623" s="205" customFormat="1">
      <c r="A10" s="1457"/>
      <c r="B10" s="182" t="s">
        <v>57</v>
      </c>
      <c r="C10" s="192" t="s">
        <v>347</v>
      </c>
      <c r="D10" s="105">
        <v>14</v>
      </c>
      <c r="E10" s="190">
        <f t="shared" si="0"/>
        <v>0.13334580078093511</v>
      </c>
      <c r="F10" s="106" t="s">
        <v>32</v>
      </c>
      <c r="G10" s="107">
        <v>844</v>
      </c>
      <c r="H10" s="247">
        <v>140</v>
      </c>
      <c r="I10" s="188">
        <v>50</v>
      </c>
      <c r="J10" s="188">
        <v>206</v>
      </c>
      <c r="K10" s="188">
        <f t="shared" si="1"/>
        <v>156</v>
      </c>
      <c r="L10" s="185">
        <f t="shared" si="5"/>
        <v>118160</v>
      </c>
      <c r="M10" s="188">
        <v>14.33361</v>
      </c>
      <c r="N10" s="188">
        <f t="shared" si="6"/>
        <v>12097.56684</v>
      </c>
      <c r="O10" s="188">
        <f t="shared" si="7"/>
        <v>42200</v>
      </c>
      <c r="P10" s="188">
        <f t="shared" si="8"/>
        <v>131664</v>
      </c>
      <c r="Q10" s="188">
        <f t="shared" si="9"/>
        <v>173864</v>
      </c>
      <c r="R10" s="188">
        <v>0</v>
      </c>
      <c r="S10" s="188">
        <f t="shared" si="2"/>
        <v>185961.56683999998</v>
      </c>
      <c r="T10" s="188">
        <v>133081.92000000001</v>
      </c>
      <c r="U10" s="188">
        <f t="shared" si="3"/>
        <v>172027.35137835337</v>
      </c>
      <c r="V10" s="188">
        <f t="shared" si="3"/>
        <v>123110.00925069382</v>
      </c>
      <c r="W10" s="189">
        <f>IF(L10=0,0,(HLOOKUP(F10,'2012-2013 CE W T&amp;D &amp; ConsCredit'!$C$6:$P$36,D10+1,FALSE)))</f>
        <v>0.98085606079710697</v>
      </c>
      <c r="X10" s="188">
        <f t="shared" si="4"/>
        <v>115897.95214378615</v>
      </c>
      <c r="Y10" s="190">
        <f t="shared" si="13"/>
        <v>1.3893602353314785</v>
      </c>
      <c r="Z10" s="191"/>
      <c r="AA10" s="188">
        <f t="shared" si="10"/>
        <v>54297.566839999985</v>
      </c>
      <c r="AB10" s="188">
        <f t="shared" si="11"/>
        <v>50229.016503237734</v>
      </c>
      <c r="AC10" s="189">
        <f>IF(L10=0,0,(HLOOKUP(F10,'2012-2013 CE W T&amp;D No ConsCredi'!$C$6:$P$36,D10+1,FALSE)))</f>
        <v>0.89168732799737005</v>
      </c>
      <c r="AD10" s="188">
        <f t="shared" si="12"/>
        <v>105361.77467616924</v>
      </c>
      <c r="AE10" s="190">
        <f t="shared" si="14"/>
        <v>2.0976276664580458</v>
      </c>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0"/>
      <c r="BR10" s="340"/>
      <c r="BS10" s="340"/>
      <c r="BT10" s="340"/>
      <c r="BU10" s="340"/>
      <c r="BV10" s="340"/>
      <c r="BW10" s="340"/>
      <c r="BX10" s="340"/>
      <c r="BY10" s="340"/>
      <c r="BZ10" s="340"/>
      <c r="CA10" s="340"/>
      <c r="CB10" s="340"/>
      <c r="CC10" s="340"/>
      <c r="CD10" s="340"/>
      <c r="CE10" s="340"/>
      <c r="CF10" s="340"/>
      <c r="CG10" s="340"/>
      <c r="CH10" s="340"/>
      <c r="CI10" s="340"/>
      <c r="CJ10" s="340"/>
      <c r="CK10" s="340"/>
      <c r="CL10" s="340"/>
      <c r="CM10" s="340"/>
      <c r="CN10" s="340"/>
      <c r="CO10" s="340"/>
      <c r="CP10" s="340"/>
      <c r="CQ10" s="340"/>
      <c r="CR10" s="340"/>
      <c r="CS10" s="340"/>
      <c r="CT10" s="340"/>
      <c r="CU10" s="340"/>
      <c r="CV10" s="340"/>
      <c r="CW10" s="340"/>
      <c r="CX10" s="340"/>
      <c r="CY10" s="340"/>
      <c r="CZ10" s="340"/>
      <c r="DA10" s="340"/>
      <c r="DB10" s="340"/>
      <c r="DC10" s="340"/>
      <c r="DD10" s="340"/>
      <c r="DE10" s="340"/>
      <c r="DF10" s="340"/>
      <c r="DG10" s="340"/>
      <c r="DH10" s="340"/>
      <c r="DI10" s="340"/>
      <c r="DJ10" s="340"/>
      <c r="DK10" s="340"/>
      <c r="DL10" s="340"/>
      <c r="DM10" s="340"/>
      <c r="DN10" s="340"/>
      <c r="DO10" s="340"/>
      <c r="DP10" s="340"/>
      <c r="DQ10" s="340"/>
      <c r="DR10" s="340"/>
      <c r="DS10" s="340"/>
      <c r="DT10" s="340"/>
      <c r="DU10" s="340"/>
      <c r="DV10" s="340"/>
      <c r="DW10" s="340"/>
      <c r="DX10" s="340"/>
      <c r="DY10" s="340"/>
      <c r="DZ10" s="340"/>
      <c r="EA10" s="340"/>
      <c r="EB10" s="340"/>
      <c r="EC10" s="340"/>
      <c r="ED10" s="340"/>
      <c r="EE10" s="340"/>
      <c r="EF10" s="340"/>
      <c r="EG10" s="340"/>
      <c r="EH10" s="340"/>
      <c r="EI10" s="340"/>
      <c r="EJ10" s="340"/>
      <c r="EK10" s="340"/>
      <c r="EL10" s="340"/>
      <c r="EM10" s="340"/>
      <c r="EN10" s="340"/>
      <c r="EO10" s="340"/>
      <c r="EP10" s="340"/>
      <c r="EQ10" s="340"/>
      <c r="ER10" s="340"/>
      <c r="ES10" s="340"/>
      <c r="ET10" s="340"/>
      <c r="EU10" s="340"/>
      <c r="EV10" s="340"/>
      <c r="EW10" s="340"/>
      <c r="EX10" s="340"/>
      <c r="EY10" s="340"/>
      <c r="EZ10" s="340"/>
      <c r="FA10" s="340"/>
      <c r="FB10" s="340"/>
      <c r="FC10" s="340"/>
      <c r="FD10" s="340"/>
      <c r="FE10" s="340"/>
      <c r="FF10" s="340"/>
      <c r="FG10" s="340"/>
      <c r="FH10" s="340"/>
      <c r="FI10" s="340"/>
      <c r="FJ10" s="340"/>
      <c r="FK10" s="340"/>
      <c r="FL10" s="340"/>
      <c r="FM10" s="340"/>
      <c r="FN10" s="340"/>
      <c r="FO10" s="340"/>
      <c r="FP10" s="340"/>
      <c r="FQ10" s="340"/>
      <c r="FR10" s="340"/>
      <c r="FS10" s="340"/>
      <c r="FT10" s="340"/>
      <c r="FU10" s="340"/>
      <c r="FV10" s="340"/>
      <c r="FW10" s="340"/>
      <c r="FX10" s="340"/>
      <c r="FY10" s="340"/>
      <c r="FZ10" s="340"/>
      <c r="GA10" s="340"/>
      <c r="GB10" s="340"/>
      <c r="GC10" s="340"/>
      <c r="GD10" s="340"/>
      <c r="GE10" s="340"/>
      <c r="GF10" s="340"/>
      <c r="GG10" s="340"/>
      <c r="GH10" s="340"/>
      <c r="GI10" s="340"/>
      <c r="GJ10" s="340"/>
      <c r="GK10" s="340"/>
      <c r="GL10" s="340"/>
      <c r="GM10" s="340"/>
      <c r="GN10" s="340"/>
      <c r="GO10" s="340"/>
      <c r="GP10" s="340"/>
      <c r="GQ10" s="340"/>
      <c r="GR10" s="340"/>
      <c r="GS10" s="340"/>
      <c r="GT10" s="340"/>
      <c r="GU10" s="340"/>
      <c r="GV10" s="340"/>
      <c r="GW10" s="340"/>
      <c r="GX10" s="340"/>
      <c r="GY10" s="340"/>
      <c r="GZ10" s="340"/>
      <c r="HA10" s="340"/>
      <c r="HB10" s="340"/>
      <c r="HC10" s="340"/>
      <c r="HD10" s="340"/>
      <c r="HE10" s="340"/>
      <c r="HF10" s="340"/>
      <c r="HG10" s="340"/>
      <c r="HH10" s="340"/>
      <c r="HI10" s="340"/>
      <c r="HJ10" s="340"/>
      <c r="HK10" s="340"/>
      <c r="HL10" s="340"/>
      <c r="HM10" s="340"/>
      <c r="HN10" s="340"/>
      <c r="HO10" s="340"/>
      <c r="HP10" s="340"/>
      <c r="HQ10" s="340"/>
      <c r="HR10" s="340"/>
      <c r="HS10" s="340"/>
      <c r="HT10" s="340"/>
      <c r="HU10" s="340"/>
      <c r="HV10" s="340"/>
      <c r="HW10" s="340"/>
      <c r="HX10" s="340"/>
      <c r="HY10" s="340"/>
      <c r="HZ10" s="340"/>
      <c r="IA10" s="340"/>
      <c r="IB10" s="340"/>
      <c r="IC10" s="340"/>
      <c r="ID10" s="340"/>
      <c r="IE10" s="340"/>
      <c r="IF10" s="340"/>
      <c r="IG10" s="340"/>
      <c r="IH10" s="340"/>
      <c r="II10" s="340"/>
      <c r="IJ10" s="340"/>
      <c r="IK10" s="340"/>
      <c r="IL10" s="340"/>
      <c r="IM10" s="340"/>
      <c r="IN10" s="340"/>
      <c r="IO10" s="340"/>
      <c r="IP10" s="340"/>
      <c r="IQ10" s="340"/>
      <c r="IR10" s="340"/>
      <c r="IS10" s="340"/>
      <c r="IT10" s="340"/>
      <c r="IU10" s="340"/>
      <c r="IV10" s="340"/>
      <c r="IW10" s="340"/>
      <c r="IX10" s="340"/>
      <c r="IY10" s="340"/>
      <c r="IZ10" s="340"/>
      <c r="JA10" s="340"/>
      <c r="JB10" s="340"/>
      <c r="JC10" s="340"/>
      <c r="JD10" s="340"/>
      <c r="JE10" s="340"/>
      <c r="JF10" s="340"/>
      <c r="JG10" s="340"/>
      <c r="JH10" s="340"/>
      <c r="JI10" s="340"/>
      <c r="JJ10" s="340"/>
      <c r="JK10" s="340"/>
      <c r="JL10" s="340"/>
      <c r="JM10" s="340"/>
      <c r="JN10" s="340"/>
      <c r="JO10" s="340"/>
      <c r="JP10" s="340"/>
      <c r="JQ10" s="340"/>
      <c r="JR10" s="340"/>
      <c r="JS10" s="340"/>
      <c r="JT10" s="340"/>
      <c r="JU10" s="340"/>
      <c r="JV10" s="340"/>
      <c r="JW10" s="340"/>
      <c r="JX10" s="340"/>
      <c r="JY10" s="340"/>
      <c r="JZ10" s="340"/>
      <c r="KA10" s="340"/>
      <c r="KB10" s="340"/>
      <c r="KC10" s="340"/>
      <c r="KD10" s="340"/>
      <c r="KE10" s="340"/>
      <c r="KF10" s="340"/>
      <c r="KG10" s="340"/>
      <c r="KH10" s="340"/>
      <c r="KI10" s="340"/>
      <c r="KJ10" s="340"/>
      <c r="KK10" s="340"/>
      <c r="KL10" s="340"/>
      <c r="KM10" s="340"/>
      <c r="KN10" s="340"/>
      <c r="KO10" s="340"/>
      <c r="KP10" s="340"/>
      <c r="KQ10" s="340"/>
      <c r="KR10" s="340"/>
      <c r="KS10" s="340"/>
      <c r="KT10" s="340"/>
      <c r="KU10" s="340"/>
      <c r="KV10" s="340"/>
      <c r="KW10" s="340"/>
      <c r="KX10" s="340"/>
      <c r="KY10" s="340"/>
      <c r="KZ10" s="340"/>
      <c r="LA10" s="340"/>
      <c r="LB10" s="340"/>
      <c r="LC10" s="340"/>
      <c r="LD10" s="340"/>
      <c r="LE10" s="340"/>
      <c r="LF10" s="340"/>
      <c r="LG10" s="340"/>
      <c r="LH10" s="340"/>
      <c r="LI10" s="340"/>
      <c r="LJ10" s="340"/>
      <c r="LK10" s="340"/>
      <c r="LL10" s="340"/>
      <c r="LM10" s="340"/>
      <c r="LN10" s="340"/>
      <c r="LO10" s="340"/>
      <c r="LP10" s="340"/>
      <c r="LQ10" s="340"/>
      <c r="LR10" s="340"/>
      <c r="LS10" s="340"/>
      <c r="LT10" s="340"/>
      <c r="LU10" s="340"/>
      <c r="LV10" s="340"/>
      <c r="LW10" s="340"/>
      <c r="LX10" s="340"/>
      <c r="LY10" s="340"/>
      <c r="LZ10" s="340"/>
      <c r="MA10" s="340"/>
      <c r="MB10" s="340"/>
      <c r="MC10" s="340"/>
      <c r="MD10" s="340"/>
      <c r="ME10" s="340"/>
      <c r="MF10" s="340"/>
      <c r="MG10" s="340"/>
      <c r="MH10" s="340"/>
      <c r="MI10" s="340"/>
      <c r="MJ10" s="340"/>
      <c r="MK10" s="340"/>
      <c r="ML10" s="340"/>
      <c r="MM10" s="340"/>
      <c r="MN10" s="340"/>
      <c r="MO10" s="340"/>
      <c r="MP10" s="340"/>
      <c r="MQ10" s="340"/>
      <c r="MR10" s="340"/>
      <c r="MS10" s="340"/>
      <c r="MT10" s="340"/>
      <c r="MU10" s="340"/>
      <c r="MV10" s="340"/>
      <c r="MW10" s="340"/>
      <c r="MX10" s="340"/>
      <c r="MY10" s="340"/>
      <c r="MZ10" s="340"/>
      <c r="NA10" s="340"/>
      <c r="NB10" s="340"/>
      <c r="NC10" s="340"/>
      <c r="ND10" s="340"/>
      <c r="NE10" s="340"/>
      <c r="NF10" s="340"/>
      <c r="NG10" s="340"/>
      <c r="NH10" s="340"/>
      <c r="NI10" s="340"/>
      <c r="NJ10" s="340"/>
      <c r="NK10" s="340"/>
      <c r="NL10" s="340"/>
      <c r="NM10" s="340"/>
      <c r="NN10" s="340"/>
      <c r="NO10" s="340"/>
      <c r="NP10" s="340"/>
      <c r="NQ10" s="340"/>
      <c r="NR10" s="340"/>
      <c r="NS10" s="340"/>
      <c r="NT10" s="340"/>
      <c r="NU10" s="340"/>
      <c r="NV10" s="340"/>
      <c r="NW10" s="340"/>
      <c r="NX10" s="340"/>
      <c r="NY10" s="340"/>
      <c r="NZ10" s="340"/>
      <c r="OA10" s="340"/>
      <c r="OB10" s="340"/>
      <c r="OC10" s="340"/>
      <c r="OD10" s="340"/>
      <c r="OE10" s="340"/>
      <c r="OF10" s="340"/>
      <c r="OG10" s="340"/>
      <c r="OH10" s="340"/>
      <c r="OI10" s="340"/>
      <c r="OJ10" s="340"/>
      <c r="OK10" s="340"/>
      <c r="OL10" s="340"/>
      <c r="OM10" s="340"/>
      <c r="ON10" s="340"/>
      <c r="OO10" s="340"/>
      <c r="OP10" s="340"/>
      <c r="OQ10" s="340"/>
      <c r="OR10" s="340"/>
      <c r="OS10" s="340"/>
      <c r="OT10" s="340"/>
      <c r="OU10" s="340"/>
      <c r="OV10" s="340"/>
      <c r="OW10" s="340"/>
      <c r="OX10" s="340"/>
      <c r="OY10" s="340"/>
      <c r="OZ10" s="340"/>
      <c r="PA10" s="340"/>
      <c r="PB10" s="340"/>
      <c r="PC10" s="340"/>
      <c r="PD10" s="340"/>
      <c r="PE10" s="340"/>
      <c r="PF10" s="340"/>
      <c r="PG10" s="340"/>
      <c r="PH10" s="340"/>
      <c r="PI10" s="340"/>
      <c r="PJ10" s="340"/>
      <c r="PK10" s="340"/>
      <c r="PL10" s="340"/>
      <c r="PM10" s="340"/>
      <c r="PN10" s="340"/>
      <c r="PO10" s="340"/>
      <c r="PP10" s="340"/>
      <c r="PQ10" s="340"/>
      <c r="PR10" s="340"/>
      <c r="PS10" s="340"/>
      <c r="PT10" s="340"/>
      <c r="PU10" s="340"/>
      <c r="PV10" s="340"/>
      <c r="PW10" s="340"/>
      <c r="PX10" s="340"/>
      <c r="PY10" s="340"/>
      <c r="PZ10" s="340"/>
      <c r="QA10" s="340"/>
      <c r="QB10" s="340"/>
      <c r="QC10" s="340"/>
      <c r="QD10" s="340"/>
      <c r="QE10" s="340"/>
      <c r="QF10" s="340"/>
      <c r="QG10" s="340"/>
      <c r="QH10" s="340"/>
      <c r="QI10" s="340"/>
      <c r="QJ10" s="340"/>
      <c r="QK10" s="340"/>
      <c r="QL10" s="340"/>
      <c r="QM10" s="340"/>
      <c r="QN10" s="340"/>
      <c r="QO10" s="340"/>
      <c r="QP10" s="340"/>
      <c r="QQ10" s="340"/>
      <c r="QR10" s="340"/>
      <c r="QS10" s="340"/>
      <c r="QT10" s="340"/>
      <c r="QU10" s="340"/>
      <c r="QV10" s="340"/>
      <c r="QW10" s="340"/>
      <c r="QX10" s="340"/>
      <c r="QY10" s="340"/>
      <c r="QZ10" s="340"/>
      <c r="RA10" s="340"/>
      <c r="RB10" s="340"/>
      <c r="RC10" s="340"/>
      <c r="RD10" s="340"/>
      <c r="RE10" s="340"/>
      <c r="RF10" s="340"/>
      <c r="RG10" s="340"/>
      <c r="RH10" s="340"/>
      <c r="RI10" s="340"/>
      <c r="RJ10" s="340"/>
      <c r="RK10" s="340"/>
      <c r="RL10" s="340"/>
      <c r="RM10" s="340"/>
      <c r="RN10" s="340"/>
      <c r="RO10" s="340"/>
      <c r="RP10" s="340"/>
      <c r="RQ10" s="340"/>
      <c r="RR10" s="340"/>
      <c r="RS10" s="340"/>
      <c r="RT10" s="340"/>
      <c r="RU10" s="340"/>
      <c r="RV10" s="340"/>
      <c r="RW10" s="340"/>
      <c r="RX10" s="340"/>
      <c r="RY10" s="340"/>
      <c r="RZ10" s="340"/>
      <c r="SA10" s="340"/>
      <c r="SB10" s="340"/>
      <c r="SC10" s="340"/>
      <c r="SD10" s="340"/>
      <c r="SE10" s="340"/>
      <c r="SF10" s="340"/>
      <c r="SG10" s="340"/>
      <c r="SH10" s="340"/>
      <c r="SI10" s="340"/>
      <c r="SJ10" s="340"/>
      <c r="SK10" s="340"/>
      <c r="SL10" s="340"/>
      <c r="SM10" s="340"/>
      <c r="SN10" s="340"/>
      <c r="SO10" s="340"/>
      <c r="SP10" s="340"/>
      <c r="SQ10" s="340"/>
      <c r="SR10" s="340"/>
      <c r="SS10" s="340"/>
      <c r="ST10" s="340"/>
      <c r="SU10" s="340"/>
      <c r="SV10" s="340"/>
      <c r="SW10" s="340"/>
      <c r="SX10" s="340"/>
      <c r="SY10" s="340"/>
      <c r="SZ10" s="340"/>
      <c r="TA10" s="340"/>
      <c r="TB10" s="340"/>
      <c r="TC10" s="340"/>
      <c r="TD10" s="340"/>
      <c r="TE10" s="340"/>
      <c r="TF10" s="340"/>
      <c r="TG10" s="340"/>
      <c r="TH10" s="340"/>
      <c r="TI10" s="340"/>
      <c r="TJ10" s="340"/>
      <c r="TK10" s="340"/>
      <c r="TL10" s="340"/>
      <c r="TM10" s="340"/>
      <c r="TN10" s="340"/>
      <c r="TO10" s="340"/>
      <c r="TP10" s="340"/>
      <c r="TQ10" s="340"/>
      <c r="TR10" s="340"/>
      <c r="TS10" s="340"/>
      <c r="TT10" s="340"/>
      <c r="TU10" s="340"/>
      <c r="TV10" s="340"/>
      <c r="TW10" s="340"/>
      <c r="TX10" s="340"/>
      <c r="TY10" s="340"/>
      <c r="TZ10" s="340"/>
      <c r="UA10" s="340"/>
      <c r="UB10" s="340"/>
      <c r="UC10" s="340"/>
      <c r="UD10" s="340"/>
      <c r="UE10" s="340"/>
      <c r="UF10" s="340"/>
      <c r="UG10" s="340"/>
      <c r="UH10" s="340"/>
      <c r="UI10" s="340"/>
      <c r="UJ10" s="340"/>
      <c r="UK10" s="340"/>
      <c r="UL10" s="340"/>
      <c r="UM10" s="340"/>
      <c r="UN10" s="340"/>
      <c r="UO10" s="340"/>
      <c r="UP10" s="340"/>
      <c r="UQ10" s="340"/>
      <c r="UR10" s="340"/>
      <c r="US10" s="340"/>
      <c r="UT10" s="340"/>
      <c r="UU10" s="340"/>
      <c r="UV10" s="340"/>
      <c r="UW10" s="340"/>
      <c r="UX10" s="340"/>
      <c r="UY10" s="340"/>
      <c r="UZ10" s="340"/>
      <c r="VA10" s="340"/>
      <c r="VB10" s="340"/>
      <c r="VC10" s="340"/>
      <c r="VD10" s="340"/>
      <c r="VE10" s="340"/>
      <c r="VF10" s="340"/>
      <c r="VG10" s="340"/>
      <c r="VH10" s="340"/>
      <c r="VI10" s="340"/>
      <c r="VJ10" s="340"/>
      <c r="VK10" s="340"/>
      <c r="VL10" s="340"/>
      <c r="VM10" s="340"/>
      <c r="VN10" s="340"/>
      <c r="VO10" s="340"/>
      <c r="VP10" s="340"/>
      <c r="VQ10" s="340"/>
      <c r="VR10" s="340"/>
      <c r="VS10" s="340"/>
      <c r="VT10" s="340"/>
      <c r="VU10" s="340"/>
      <c r="VV10" s="340"/>
      <c r="VW10" s="340"/>
      <c r="VX10" s="340"/>
      <c r="VY10" s="340"/>
      <c r="VZ10" s="340"/>
      <c r="WA10" s="340"/>
      <c r="WB10" s="340"/>
      <c r="WC10" s="340"/>
      <c r="WD10" s="340"/>
      <c r="WE10" s="340"/>
      <c r="WF10" s="340"/>
      <c r="WG10" s="340"/>
      <c r="WH10" s="340"/>
      <c r="WI10" s="340"/>
      <c r="WJ10" s="340"/>
      <c r="WK10" s="340"/>
      <c r="WL10" s="340"/>
      <c r="WM10" s="340"/>
      <c r="WN10" s="340"/>
      <c r="WO10" s="340"/>
      <c r="WP10" s="340"/>
      <c r="WQ10" s="340"/>
      <c r="WR10" s="340"/>
      <c r="WS10" s="340"/>
      <c r="WT10" s="340"/>
      <c r="WU10" s="340"/>
      <c r="WV10" s="340"/>
      <c r="WW10" s="340"/>
      <c r="WX10" s="340"/>
      <c r="WY10" s="1357"/>
    </row>
    <row r="11" spans="1:623" s="205" customFormat="1">
      <c r="A11" s="1348"/>
      <c r="B11" s="182" t="s">
        <v>57</v>
      </c>
      <c r="C11" s="192" t="s">
        <v>348</v>
      </c>
      <c r="D11" s="105">
        <v>14</v>
      </c>
      <c r="E11" s="190">
        <f t="shared" si="0"/>
        <v>3.9881860186173389E-3</v>
      </c>
      <c r="F11" s="106" t="s">
        <v>32</v>
      </c>
      <c r="G11" s="107">
        <v>114</v>
      </c>
      <c r="H11" s="247">
        <v>31</v>
      </c>
      <c r="I11" s="188">
        <v>50</v>
      </c>
      <c r="J11" s="188">
        <v>73</v>
      </c>
      <c r="K11" s="188">
        <f t="shared" si="1"/>
        <v>23</v>
      </c>
      <c r="L11" s="185">
        <f t="shared" si="5"/>
        <v>3534</v>
      </c>
      <c r="M11" s="188">
        <v>14.33361</v>
      </c>
      <c r="N11" s="188">
        <f t="shared" si="6"/>
        <v>1634.0315399999999</v>
      </c>
      <c r="O11" s="188">
        <f t="shared" si="7"/>
        <v>5700</v>
      </c>
      <c r="P11" s="188">
        <f t="shared" si="8"/>
        <v>2622</v>
      </c>
      <c r="Q11" s="188">
        <f t="shared" si="9"/>
        <v>8322</v>
      </c>
      <c r="R11" s="188">
        <v>0</v>
      </c>
      <c r="S11" s="188">
        <f t="shared" ref="S11:S23" si="15">N11+Q11+R11</f>
        <v>9956.0315399999999</v>
      </c>
      <c r="T11" s="188">
        <v>12136.439999999999</v>
      </c>
      <c r="U11" s="188">
        <f t="shared" ref="U11:U23" si="16">S11/(1+0.081)^1</f>
        <v>9210.0199259944493</v>
      </c>
      <c r="V11" s="188">
        <f t="shared" ref="V11:V23" si="17">T11/(1+0.081)^1</f>
        <v>11227.049028677149</v>
      </c>
      <c r="W11" s="189">
        <f>IF(L11=0,0,(HLOOKUP(F11,'2012-2013 CE W T&amp;D &amp; ConsCredit'!$C$6:$P$36,D11+1,FALSE)))</f>
        <v>0.98085606079710697</v>
      </c>
      <c r="X11" s="188">
        <f t="shared" ref="X11:X23" si="18">W11*L11</f>
        <v>3466.3453188569761</v>
      </c>
      <c r="Y11" s="190">
        <f t="shared" si="13"/>
        <v>1.5953705274907546</v>
      </c>
      <c r="Z11" s="191"/>
      <c r="AA11" s="188">
        <f t="shared" si="10"/>
        <v>7334.0315399999999</v>
      </c>
      <c r="AB11" s="188">
        <f t="shared" si="11"/>
        <v>6784.4880111008324</v>
      </c>
      <c r="AC11" s="189">
        <f>IF(L11=0,0,(HLOOKUP(F11,'2012-2013 CE W T&amp;D No ConsCredi'!$C$6:$P$36,D11+1,FALSE)))</f>
        <v>0.89168732799737005</v>
      </c>
      <c r="AD11" s="188">
        <f t="shared" si="12"/>
        <v>3151.2230171427059</v>
      </c>
      <c r="AE11" s="190">
        <f t="shared" si="14"/>
        <v>0.46447469757285298</v>
      </c>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L11" s="340"/>
      <c r="CM11" s="340"/>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E11" s="340"/>
      <c r="EF11" s="340"/>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X11" s="340"/>
      <c r="FY11" s="340"/>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c r="HQ11" s="340"/>
      <c r="HR11" s="340"/>
      <c r="HS11" s="340"/>
      <c r="HT11" s="340"/>
      <c r="HU11" s="340"/>
      <c r="HV11" s="340"/>
      <c r="HW11" s="340"/>
      <c r="HX11" s="340"/>
      <c r="HY11" s="340"/>
      <c r="HZ11" s="340"/>
      <c r="IA11" s="340"/>
      <c r="IB11" s="340"/>
      <c r="IC11" s="340"/>
      <c r="ID11" s="340"/>
      <c r="IE11" s="340"/>
      <c r="IF11" s="340"/>
      <c r="IG11" s="340"/>
      <c r="IH11" s="340"/>
      <c r="II11" s="340"/>
      <c r="IJ11" s="340"/>
      <c r="IK11" s="340"/>
      <c r="IL11" s="340"/>
      <c r="IM11" s="340"/>
      <c r="IN11" s="340"/>
      <c r="IO11" s="340"/>
      <c r="IP11" s="340"/>
      <c r="IQ11" s="340"/>
      <c r="IR11" s="340"/>
      <c r="IS11" s="340"/>
      <c r="IT11" s="340"/>
      <c r="IU11" s="340"/>
      <c r="IV11" s="340"/>
      <c r="IW11" s="340"/>
      <c r="IX11" s="340"/>
      <c r="IY11" s="340"/>
      <c r="IZ11" s="340"/>
      <c r="JA11" s="340"/>
      <c r="JB11" s="340"/>
      <c r="JC11" s="340"/>
      <c r="JD11" s="340"/>
      <c r="JE11" s="340"/>
      <c r="JF11" s="340"/>
      <c r="JG11" s="340"/>
      <c r="JH11" s="340"/>
      <c r="JI11" s="340"/>
      <c r="JJ11" s="340"/>
      <c r="JK11" s="340"/>
      <c r="JL11" s="340"/>
      <c r="JM11" s="340"/>
      <c r="JN11" s="340"/>
      <c r="JO11" s="340"/>
      <c r="JP11" s="340"/>
      <c r="JQ11" s="340"/>
      <c r="JR11" s="340"/>
      <c r="JS11" s="340"/>
      <c r="JT11" s="340"/>
      <c r="JU11" s="340"/>
      <c r="JV11" s="340"/>
      <c r="JW11" s="340"/>
      <c r="JX11" s="340"/>
      <c r="JY11" s="340"/>
      <c r="JZ11" s="340"/>
      <c r="KA11" s="340"/>
      <c r="KB11" s="340"/>
      <c r="KC11" s="340"/>
      <c r="KD11" s="340"/>
      <c r="KE11" s="340"/>
      <c r="KF11" s="340"/>
      <c r="KG11" s="340"/>
      <c r="KH11" s="340"/>
      <c r="KI11" s="340"/>
      <c r="KJ11" s="340"/>
      <c r="KK11" s="340"/>
      <c r="KL11" s="340"/>
      <c r="KM11" s="340"/>
      <c r="KN11" s="340"/>
      <c r="KO11" s="340"/>
      <c r="KP11" s="340"/>
      <c r="KQ11" s="340"/>
      <c r="KR11" s="340"/>
      <c r="KS11" s="340"/>
      <c r="KT11" s="340"/>
      <c r="KU11" s="340"/>
      <c r="KV11" s="340"/>
      <c r="KW11" s="340"/>
      <c r="KX11" s="340"/>
      <c r="KY11" s="340"/>
      <c r="KZ11" s="340"/>
      <c r="LA11" s="340"/>
      <c r="LB11" s="340"/>
      <c r="LC11" s="340"/>
      <c r="LD11" s="340"/>
      <c r="LE11" s="340"/>
      <c r="LF11" s="340"/>
      <c r="LG11" s="340"/>
      <c r="LH11" s="340"/>
      <c r="LI11" s="340"/>
      <c r="LJ11" s="340"/>
      <c r="LK11" s="340"/>
      <c r="LL11" s="340"/>
      <c r="LM11" s="340"/>
      <c r="LN11" s="340"/>
      <c r="LO11" s="340"/>
      <c r="LP11" s="340"/>
      <c r="LQ11" s="340"/>
      <c r="LR11" s="340"/>
      <c r="LS11" s="340"/>
      <c r="LT11" s="340"/>
      <c r="LU11" s="340"/>
      <c r="LV11" s="340"/>
      <c r="LW11" s="340"/>
      <c r="LX11" s="340"/>
      <c r="LY11" s="340"/>
      <c r="LZ11" s="340"/>
      <c r="MA11" s="340"/>
      <c r="MB11" s="340"/>
      <c r="MC11" s="340"/>
      <c r="MD11" s="340"/>
      <c r="ME11" s="340"/>
      <c r="MF11" s="340"/>
      <c r="MG11" s="340"/>
      <c r="MH11" s="340"/>
      <c r="MI11" s="340"/>
      <c r="MJ11" s="340"/>
      <c r="MK11" s="340"/>
      <c r="ML11" s="340"/>
      <c r="MM11" s="340"/>
      <c r="MN11" s="340"/>
      <c r="MO11" s="340"/>
      <c r="MP11" s="340"/>
      <c r="MQ11" s="340"/>
      <c r="MR11" s="340"/>
      <c r="MS11" s="340"/>
      <c r="MT11" s="340"/>
      <c r="MU11" s="340"/>
      <c r="MV11" s="340"/>
      <c r="MW11" s="340"/>
      <c r="MX11" s="340"/>
      <c r="MY11" s="340"/>
      <c r="MZ11" s="340"/>
      <c r="NA11" s="340"/>
      <c r="NB11" s="340"/>
      <c r="NC11" s="340"/>
      <c r="ND11" s="340"/>
      <c r="NE11" s="340"/>
      <c r="NF11" s="340"/>
      <c r="NG11" s="340"/>
      <c r="NH11" s="340"/>
      <c r="NI11" s="340"/>
      <c r="NJ11" s="340"/>
      <c r="NK11" s="340"/>
      <c r="NL11" s="340"/>
      <c r="NM11" s="340"/>
      <c r="NN11" s="340"/>
      <c r="NO11" s="340"/>
      <c r="NP11" s="340"/>
      <c r="NQ11" s="340"/>
      <c r="NR11" s="340"/>
      <c r="NS11" s="340"/>
      <c r="NT11" s="340"/>
      <c r="NU11" s="340"/>
      <c r="NV11" s="340"/>
      <c r="NW11" s="340"/>
      <c r="NX11" s="340"/>
      <c r="NY11" s="340"/>
      <c r="NZ11" s="340"/>
      <c r="OA11" s="340"/>
      <c r="OB11" s="340"/>
      <c r="OC11" s="340"/>
      <c r="OD11" s="340"/>
      <c r="OE11" s="340"/>
      <c r="OF11" s="340"/>
      <c r="OG11" s="340"/>
      <c r="OH11" s="340"/>
      <c r="OI11" s="340"/>
      <c r="OJ11" s="340"/>
      <c r="OK11" s="340"/>
      <c r="OL11" s="340"/>
      <c r="OM11" s="340"/>
      <c r="ON11" s="340"/>
      <c r="OO11" s="340"/>
      <c r="OP11" s="340"/>
      <c r="OQ11" s="340"/>
      <c r="OR11" s="340"/>
      <c r="OS11" s="340"/>
      <c r="OT11" s="340"/>
      <c r="OU11" s="340"/>
      <c r="OV11" s="340"/>
      <c r="OW11" s="340"/>
      <c r="OX11" s="340"/>
      <c r="OY11" s="340"/>
      <c r="OZ11" s="340"/>
      <c r="PA11" s="340"/>
      <c r="PB11" s="340"/>
      <c r="PC11" s="340"/>
      <c r="PD11" s="340"/>
      <c r="PE11" s="340"/>
      <c r="PF11" s="340"/>
      <c r="PG11" s="340"/>
      <c r="PH11" s="340"/>
      <c r="PI11" s="340"/>
      <c r="PJ11" s="340"/>
      <c r="PK11" s="340"/>
      <c r="PL11" s="340"/>
      <c r="PM11" s="340"/>
      <c r="PN11" s="340"/>
      <c r="PO11" s="340"/>
      <c r="PP11" s="340"/>
      <c r="PQ11" s="340"/>
      <c r="PR11" s="340"/>
      <c r="PS11" s="340"/>
      <c r="PT11" s="340"/>
      <c r="PU11" s="340"/>
      <c r="PV11" s="340"/>
      <c r="PW11" s="340"/>
      <c r="PX11" s="340"/>
      <c r="PY11" s="340"/>
      <c r="PZ11" s="340"/>
      <c r="QA11" s="340"/>
      <c r="QB11" s="340"/>
      <c r="QC11" s="340"/>
      <c r="QD11" s="340"/>
      <c r="QE11" s="340"/>
      <c r="QF11" s="340"/>
      <c r="QG11" s="340"/>
      <c r="QH11" s="340"/>
      <c r="QI11" s="340"/>
      <c r="QJ11" s="340"/>
      <c r="QK11" s="340"/>
      <c r="QL11" s="340"/>
      <c r="QM11" s="340"/>
      <c r="QN11" s="340"/>
      <c r="QO11" s="340"/>
      <c r="QP11" s="340"/>
      <c r="QQ11" s="340"/>
      <c r="QR11" s="340"/>
      <c r="QS11" s="340"/>
      <c r="QT11" s="340"/>
      <c r="QU11" s="340"/>
      <c r="QV11" s="340"/>
      <c r="QW11" s="340"/>
      <c r="QX11" s="340"/>
      <c r="QY11" s="340"/>
      <c r="QZ11" s="340"/>
      <c r="RA11" s="340"/>
      <c r="RB11" s="340"/>
      <c r="RC11" s="340"/>
      <c r="RD11" s="340"/>
      <c r="RE11" s="340"/>
      <c r="RF11" s="340"/>
      <c r="RG11" s="340"/>
      <c r="RH11" s="340"/>
      <c r="RI11" s="340"/>
      <c r="RJ11" s="340"/>
      <c r="RK11" s="340"/>
      <c r="RL11" s="340"/>
      <c r="RM11" s="340"/>
      <c r="RN11" s="340"/>
      <c r="RO11" s="340"/>
      <c r="RP11" s="340"/>
      <c r="RQ11" s="340"/>
      <c r="RR11" s="340"/>
      <c r="RS11" s="340"/>
      <c r="RT11" s="340"/>
      <c r="RU11" s="340"/>
      <c r="RV11" s="340"/>
      <c r="RW11" s="340"/>
      <c r="RX11" s="340"/>
      <c r="RY11" s="340"/>
      <c r="RZ11" s="340"/>
      <c r="SA11" s="340"/>
      <c r="SB11" s="340"/>
      <c r="SC11" s="340"/>
      <c r="SD11" s="340"/>
      <c r="SE11" s="340"/>
      <c r="SF11" s="340"/>
      <c r="SG11" s="340"/>
      <c r="SH11" s="340"/>
      <c r="SI11" s="340"/>
      <c r="SJ11" s="340"/>
      <c r="SK11" s="340"/>
      <c r="SL11" s="340"/>
      <c r="SM11" s="340"/>
      <c r="SN11" s="340"/>
      <c r="SO11" s="340"/>
      <c r="SP11" s="340"/>
      <c r="SQ11" s="340"/>
      <c r="SR11" s="340"/>
      <c r="SS11" s="340"/>
      <c r="ST11" s="340"/>
      <c r="SU11" s="340"/>
      <c r="SV11" s="340"/>
      <c r="SW11" s="340"/>
      <c r="SX11" s="340"/>
      <c r="SY11" s="340"/>
      <c r="SZ11" s="340"/>
      <c r="TA11" s="340"/>
      <c r="TB11" s="340"/>
      <c r="TC11" s="340"/>
      <c r="TD11" s="340"/>
      <c r="TE11" s="340"/>
      <c r="TF11" s="340"/>
      <c r="TG11" s="340"/>
      <c r="TH11" s="340"/>
      <c r="TI11" s="340"/>
      <c r="TJ11" s="340"/>
      <c r="TK11" s="340"/>
      <c r="TL11" s="340"/>
      <c r="TM11" s="340"/>
      <c r="TN11" s="340"/>
      <c r="TO11" s="340"/>
      <c r="TP11" s="340"/>
      <c r="TQ11" s="340"/>
      <c r="TR11" s="340"/>
      <c r="TS11" s="340"/>
      <c r="TT11" s="340"/>
      <c r="TU11" s="340"/>
      <c r="TV11" s="340"/>
      <c r="TW11" s="340"/>
      <c r="TX11" s="340"/>
      <c r="TY11" s="340"/>
      <c r="TZ11" s="340"/>
      <c r="UA11" s="340"/>
      <c r="UB11" s="340"/>
      <c r="UC11" s="340"/>
      <c r="UD11" s="340"/>
      <c r="UE11" s="340"/>
      <c r="UF11" s="340"/>
      <c r="UG11" s="340"/>
      <c r="UH11" s="340"/>
      <c r="UI11" s="340"/>
      <c r="UJ11" s="340"/>
      <c r="UK11" s="340"/>
      <c r="UL11" s="340"/>
      <c r="UM11" s="340"/>
      <c r="UN11" s="340"/>
      <c r="UO11" s="340"/>
      <c r="UP11" s="340"/>
      <c r="UQ11" s="340"/>
      <c r="UR11" s="340"/>
      <c r="US11" s="340"/>
      <c r="UT11" s="340"/>
      <c r="UU11" s="340"/>
      <c r="UV11" s="340"/>
      <c r="UW11" s="340"/>
      <c r="UX11" s="340"/>
      <c r="UY11" s="340"/>
      <c r="UZ11" s="340"/>
      <c r="VA11" s="340"/>
      <c r="VB11" s="340"/>
      <c r="VC11" s="340"/>
      <c r="VD11" s="340"/>
      <c r="VE11" s="340"/>
      <c r="VF11" s="340"/>
      <c r="VG11" s="340"/>
      <c r="VH11" s="340"/>
      <c r="VI11" s="340"/>
      <c r="VJ11" s="340"/>
      <c r="VK11" s="340"/>
      <c r="VL11" s="340"/>
      <c r="VM11" s="340"/>
      <c r="VN11" s="340"/>
      <c r="VO11" s="340"/>
      <c r="VP11" s="340"/>
      <c r="VQ11" s="340"/>
      <c r="VR11" s="340"/>
      <c r="VS11" s="340"/>
      <c r="VT11" s="340"/>
      <c r="VU11" s="340"/>
      <c r="VV11" s="340"/>
      <c r="VW11" s="340"/>
      <c r="VX11" s="340"/>
      <c r="VY11" s="340"/>
      <c r="VZ11" s="340"/>
      <c r="WA11" s="340"/>
      <c r="WB11" s="340"/>
      <c r="WC11" s="340"/>
      <c r="WD11" s="340"/>
      <c r="WE11" s="340"/>
      <c r="WF11" s="340"/>
      <c r="WG11" s="340"/>
      <c r="WH11" s="340"/>
      <c r="WI11" s="340"/>
      <c r="WJ11" s="340"/>
      <c r="WK11" s="340"/>
      <c r="WL11" s="340"/>
      <c r="WM11" s="340"/>
      <c r="WN11" s="340"/>
      <c r="WO11" s="340"/>
      <c r="WP11" s="340"/>
      <c r="WQ11" s="340"/>
      <c r="WR11" s="340"/>
      <c r="WS11" s="340"/>
      <c r="WT11" s="340"/>
      <c r="WU11" s="340"/>
      <c r="WV11" s="340"/>
      <c r="WW11" s="340"/>
      <c r="WX11" s="340"/>
      <c r="WY11" s="1357"/>
    </row>
    <row r="12" spans="1:623" s="205" customFormat="1">
      <c r="A12" s="1457"/>
      <c r="B12" s="182" t="s">
        <v>57</v>
      </c>
      <c r="C12" s="192" t="s">
        <v>349</v>
      </c>
      <c r="D12" s="105">
        <v>14</v>
      </c>
      <c r="E12" s="190">
        <f t="shared" si="0"/>
        <v>1.1510893432342064E-3</v>
      </c>
      <c r="F12" s="106" t="s">
        <v>32</v>
      </c>
      <c r="G12" s="107">
        <v>20</v>
      </c>
      <c r="H12" s="247">
        <v>51</v>
      </c>
      <c r="I12" s="188">
        <v>50</v>
      </c>
      <c r="J12" s="188">
        <v>206</v>
      </c>
      <c r="K12" s="188">
        <f t="shared" si="1"/>
        <v>156</v>
      </c>
      <c r="L12" s="185">
        <f t="shared" si="5"/>
        <v>1020</v>
      </c>
      <c r="M12" s="188">
        <v>14.33361</v>
      </c>
      <c r="N12" s="188">
        <f t="shared" si="6"/>
        <v>286.67219999999998</v>
      </c>
      <c r="O12" s="188">
        <f t="shared" si="7"/>
        <v>1000</v>
      </c>
      <c r="P12" s="188">
        <f t="shared" si="8"/>
        <v>3120</v>
      </c>
      <c r="Q12" s="188">
        <f t="shared" si="9"/>
        <v>4120</v>
      </c>
      <c r="R12" s="188">
        <v>0</v>
      </c>
      <c r="S12" s="188">
        <f t="shared" si="15"/>
        <v>4406.6722</v>
      </c>
      <c r="T12" s="188">
        <v>3153.6000000000004</v>
      </c>
      <c r="U12" s="188">
        <f t="shared" si="16"/>
        <v>4076.4775208140613</v>
      </c>
      <c r="V12" s="188">
        <f t="shared" si="17"/>
        <v>2917.298797409806</v>
      </c>
      <c r="W12" s="189">
        <f>IF(L12=0,0,(HLOOKUP(F12,'2012-2013 CE W T&amp;D &amp; ConsCredit'!$C$6:$P$36,D12+1,FALSE)))</f>
        <v>0.98085606079710697</v>
      </c>
      <c r="X12" s="188">
        <f t="shared" si="18"/>
        <v>1000.4731820130492</v>
      </c>
      <c r="Y12" s="190">
        <f t="shared" si="13"/>
        <v>0.96106797091830565</v>
      </c>
      <c r="Z12" s="191"/>
      <c r="AA12" s="188">
        <f t="shared" si="10"/>
        <v>1286.6722</v>
      </c>
      <c r="AB12" s="188">
        <f t="shared" si="11"/>
        <v>1190.2610545790935</v>
      </c>
      <c r="AC12" s="189">
        <f>IF(L12=0,0,(HLOOKUP(F12,'2012-2013 CE W T&amp;D No ConsCredi'!$C$6:$P$36,D12+1,FALSE)))</f>
        <v>0.89168732799737005</v>
      </c>
      <c r="AD12" s="188">
        <f t="shared" si="12"/>
        <v>909.52107455731743</v>
      </c>
      <c r="AE12" s="190">
        <f t="shared" si="14"/>
        <v>0.76413579278114507</v>
      </c>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c r="DY12" s="340"/>
      <c r="DZ12" s="340"/>
      <c r="EA12" s="340"/>
      <c r="EB12" s="340"/>
      <c r="EC12" s="340"/>
      <c r="ED12" s="340"/>
      <c r="EE12" s="340"/>
      <c r="EF12" s="340"/>
      <c r="EG12" s="340"/>
      <c r="EH12" s="340"/>
      <c r="EI12" s="340"/>
      <c r="EJ12" s="340"/>
      <c r="EK12" s="340"/>
      <c r="EL12" s="340"/>
      <c r="EM12" s="340"/>
      <c r="EN12" s="340"/>
      <c r="EO12" s="340"/>
      <c r="EP12" s="340"/>
      <c r="EQ12" s="340"/>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c r="FP12" s="340"/>
      <c r="FQ12" s="340"/>
      <c r="FR12" s="340"/>
      <c r="FS12" s="340"/>
      <c r="FT12" s="340"/>
      <c r="FU12" s="340"/>
      <c r="FV12" s="340"/>
      <c r="FW12" s="340"/>
      <c r="FX12" s="340"/>
      <c r="FY12" s="340"/>
      <c r="FZ12" s="340"/>
      <c r="GA12" s="340"/>
      <c r="GB12" s="340"/>
      <c r="GC12" s="340"/>
      <c r="GD12" s="340"/>
      <c r="GE12" s="340"/>
      <c r="GF12" s="340"/>
      <c r="GG12" s="340"/>
      <c r="GH12" s="340"/>
      <c r="GI12" s="340"/>
      <c r="GJ12" s="340"/>
      <c r="GK12" s="340"/>
      <c r="GL12" s="340"/>
      <c r="GM12" s="340"/>
      <c r="GN12" s="340"/>
      <c r="GO12" s="340"/>
      <c r="GP12" s="340"/>
      <c r="GQ12" s="340"/>
      <c r="GR12" s="340"/>
      <c r="GS12" s="340"/>
      <c r="GT12" s="340"/>
      <c r="GU12" s="340"/>
      <c r="GV12" s="340"/>
      <c r="GW12" s="340"/>
      <c r="GX12" s="340"/>
      <c r="GY12" s="340"/>
      <c r="GZ12" s="340"/>
      <c r="HA12" s="340"/>
      <c r="HB12" s="340"/>
      <c r="HC12" s="340"/>
      <c r="HD12" s="340"/>
      <c r="HE12" s="340"/>
      <c r="HF12" s="340"/>
      <c r="HG12" s="340"/>
      <c r="HH12" s="340"/>
      <c r="HI12" s="340"/>
      <c r="HJ12" s="340"/>
      <c r="HK12" s="340"/>
      <c r="HL12" s="340"/>
      <c r="HM12" s="340"/>
      <c r="HN12" s="340"/>
      <c r="HO12" s="340"/>
      <c r="HP12" s="340"/>
      <c r="HQ12" s="340"/>
      <c r="HR12" s="340"/>
      <c r="HS12" s="340"/>
      <c r="HT12" s="340"/>
      <c r="HU12" s="340"/>
      <c r="HV12" s="340"/>
      <c r="HW12" s="340"/>
      <c r="HX12" s="340"/>
      <c r="HY12" s="340"/>
      <c r="HZ12" s="340"/>
      <c r="IA12" s="340"/>
      <c r="IB12" s="340"/>
      <c r="IC12" s="340"/>
      <c r="ID12" s="340"/>
      <c r="IE12" s="340"/>
      <c r="IF12" s="340"/>
      <c r="IG12" s="340"/>
      <c r="IH12" s="340"/>
      <c r="II12" s="340"/>
      <c r="IJ12" s="340"/>
      <c r="IK12" s="340"/>
      <c r="IL12" s="340"/>
      <c r="IM12" s="340"/>
      <c r="IN12" s="340"/>
      <c r="IO12" s="340"/>
      <c r="IP12" s="340"/>
      <c r="IQ12" s="340"/>
      <c r="IR12" s="340"/>
      <c r="IS12" s="340"/>
      <c r="IT12" s="340"/>
      <c r="IU12" s="340"/>
      <c r="IV12" s="340"/>
      <c r="IW12" s="340"/>
      <c r="IX12" s="340"/>
      <c r="IY12" s="340"/>
      <c r="IZ12" s="340"/>
      <c r="JA12" s="340"/>
      <c r="JB12" s="340"/>
      <c r="JC12" s="340"/>
      <c r="JD12" s="340"/>
      <c r="JE12" s="340"/>
      <c r="JF12" s="340"/>
      <c r="JG12" s="340"/>
      <c r="JH12" s="340"/>
      <c r="JI12" s="340"/>
      <c r="JJ12" s="340"/>
      <c r="JK12" s="340"/>
      <c r="JL12" s="340"/>
      <c r="JM12" s="340"/>
      <c r="JN12" s="340"/>
      <c r="JO12" s="340"/>
      <c r="JP12" s="340"/>
      <c r="JQ12" s="340"/>
      <c r="JR12" s="340"/>
      <c r="JS12" s="340"/>
      <c r="JT12" s="340"/>
      <c r="JU12" s="340"/>
      <c r="JV12" s="340"/>
      <c r="JW12" s="340"/>
      <c r="JX12" s="340"/>
      <c r="JY12" s="340"/>
      <c r="JZ12" s="340"/>
      <c r="KA12" s="340"/>
      <c r="KB12" s="340"/>
      <c r="KC12" s="340"/>
      <c r="KD12" s="340"/>
      <c r="KE12" s="340"/>
      <c r="KF12" s="340"/>
      <c r="KG12" s="340"/>
      <c r="KH12" s="340"/>
      <c r="KI12" s="340"/>
      <c r="KJ12" s="340"/>
      <c r="KK12" s="340"/>
      <c r="KL12" s="340"/>
      <c r="KM12" s="340"/>
      <c r="KN12" s="340"/>
      <c r="KO12" s="340"/>
      <c r="KP12" s="340"/>
      <c r="KQ12" s="340"/>
      <c r="KR12" s="340"/>
      <c r="KS12" s="340"/>
      <c r="KT12" s="340"/>
      <c r="KU12" s="340"/>
      <c r="KV12" s="340"/>
      <c r="KW12" s="340"/>
      <c r="KX12" s="340"/>
      <c r="KY12" s="340"/>
      <c r="KZ12" s="340"/>
      <c r="LA12" s="340"/>
      <c r="LB12" s="340"/>
      <c r="LC12" s="340"/>
      <c r="LD12" s="340"/>
      <c r="LE12" s="340"/>
      <c r="LF12" s="340"/>
      <c r="LG12" s="340"/>
      <c r="LH12" s="340"/>
      <c r="LI12" s="340"/>
      <c r="LJ12" s="340"/>
      <c r="LK12" s="340"/>
      <c r="LL12" s="340"/>
      <c r="LM12" s="340"/>
      <c r="LN12" s="340"/>
      <c r="LO12" s="340"/>
      <c r="LP12" s="340"/>
      <c r="LQ12" s="340"/>
      <c r="LR12" s="340"/>
      <c r="LS12" s="340"/>
      <c r="LT12" s="340"/>
      <c r="LU12" s="340"/>
      <c r="LV12" s="340"/>
      <c r="LW12" s="340"/>
      <c r="LX12" s="340"/>
      <c r="LY12" s="340"/>
      <c r="LZ12" s="340"/>
      <c r="MA12" s="340"/>
      <c r="MB12" s="340"/>
      <c r="MC12" s="340"/>
      <c r="MD12" s="340"/>
      <c r="ME12" s="340"/>
      <c r="MF12" s="340"/>
      <c r="MG12" s="340"/>
      <c r="MH12" s="340"/>
      <c r="MI12" s="340"/>
      <c r="MJ12" s="340"/>
      <c r="MK12" s="340"/>
      <c r="ML12" s="340"/>
      <c r="MM12" s="340"/>
      <c r="MN12" s="340"/>
      <c r="MO12" s="340"/>
      <c r="MP12" s="340"/>
      <c r="MQ12" s="340"/>
      <c r="MR12" s="340"/>
      <c r="MS12" s="340"/>
      <c r="MT12" s="340"/>
      <c r="MU12" s="340"/>
      <c r="MV12" s="340"/>
      <c r="MW12" s="340"/>
      <c r="MX12" s="340"/>
      <c r="MY12" s="340"/>
      <c r="MZ12" s="340"/>
      <c r="NA12" s="340"/>
      <c r="NB12" s="340"/>
      <c r="NC12" s="340"/>
      <c r="ND12" s="340"/>
      <c r="NE12" s="340"/>
      <c r="NF12" s="340"/>
      <c r="NG12" s="340"/>
      <c r="NH12" s="340"/>
      <c r="NI12" s="340"/>
      <c r="NJ12" s="340"/>
      <c r="NK12" s="340"/>
      <c r="NL12" s="340"/>
      <c r="NM12" s="340"/>
      <c r="NN12" s="340"/>
      <c r="NO12" s="340"/>
      <c r="NP12" s="340"/>
      <c r="NQ12" s="340"/>
      <c r="NR12" s="340"/>
      <c r="NS12" s="340"/>
      <c r="NT12" s="340"/>
      <c r="NU12" s="340"/>
      <c r="NV12" s="340"/>
      <c r="NW12" s="340"/>
      <c r="NX12" s="340"/>
      <c r="NY12" s="340"/>
      <c r="NZ12" s="340"/>
      <c r="OA12" s="340"/>
      <c r="OB12" s="340"/>
      <c r="OC12" s="340"/>
      <c r="OD12" s="340"/>
      <c r="OE12" s="340"/>
      <c r="OF12" s="340"/>
      <c r="OG12" s="340"/>
      <c r="OH12" s="340"/>
      <c r="OI12" s="340"/>
      <c r="OJ12" s="340"/>
      <c r="OK12" s="340"/>
      <c r="OL12" s="340"/>
      <c r="OM12" s="340"/>
      <c r="ON12" s="340"/>
      <c r="OO12" s="340"/>
      <c r="OP12" s="340"/>
      <c r="OQ12" s="340"/>
      <c r="OR12" s="340"/>
      <c r="OS12" s="340"/>
      <c r="OT12" s="340"/>
      <c r="OU12" s="340"/>
      <c r="OV12" s="340"/>
      <c r="OW12" s="340"/>
      <c r="OX12" s="340"/>
      <c r="OY12" s="340"/>
      <c r="OZ12" s="340"/>
      <c r="PA12" s="340"/>
      <c r="PB12" s="340"/>
      <c r="PC12" s="340"/>
      <c r="PD12" s="340"/>
      <c r="PE12" s="340"/>
      <c r="PF12" s="340"/>
      <c r="PG12" s="340"/>
      <c r="PH12" s="340"/>
      <c r="PI12" s="340"/>
      <c r="PJ12" s="340"/>
      <c r="PK12" s="340"/>
      <c r="PL12" s="340"/>
      <c r="PM12" s="340"/>
      <c r="PN12" s="340"/>
      <c r="PO12" s="340"/>
      <c r="PP12" s="340"/>
      <c r="PQ12" s="340"/>
      <c r="PR12" s="340"/>
      <c r="PS12" s="340"/>
      <c r="PT12" s="340"/>
      <c r="PU12" s="340"/>
      <c r="PV12" s="340"/>
      <c r="PW12" s="340"/>
      <c r="PX12" s="340"/>
      <c r="PY12" s="340"/>
      <c r="PZ12" s="340"/>
      <c r="QA12" s="340"/>
      <c r="QB12" s="340"/>
      <c r="QC12" s="340"/>
      <c r="QD12" s="340"/>
      <c r="QE12" s="340"/>
      <c r="QF12" s="340"/>
      <c r="QG12" s="340"/>
      <c r="QH12" s="340"/>
      <c r="QI12" s="340"/>
      <c r="QJ12" s="340"/>
      <c r="QK12" s="340"/>
      <c r="QL12" s="340"/>
      <c r="QM12" s="340"/>
      <c r="QN12" s="340"/>
      <c r="QO12" s="340"/>
      <c r="QP12" s="340"/>
      <c r="QQ12" s="340"/>
      <c r="QR12" s="340"/>
      <c r="QS12" s="340"/>
      <c r="QT12" s="340"/>
      <c r="QU12" s="340"/>
      <c r="QV12" s="340"/>
      <c r="QW12" s="340"/>
      <c r="QX12" s="340"/>
      <c r="QY12" s="340"/>
      <c r="QZ12" s="340"/>
      <c r="RA12" s="340"/>
      <c r="RB12" s="340"/>
      <c r="RC12" s="340"/>
      <c r="RD12" s="340"/>
      <c r="RE12" s="340"/>
      <c r="RF12" s="340"/>
      <c r="RG12" s="340"/>
      <c r="RH12" s="340"/>
      <c r="RI12" s="340"/>
      <c r="RJ12" s="340"/>
      <c r="RK12" s="340"/>
      <c r="RL12" s="340"/>
      <c r="RM12" s="340"/>
      <c r="RN12" s="340"/>
      <c r="RO12" s="340"/>
      <c r="RP12" s="340"/>
      <c r="RQ12" s="340"/>
      <c r="RR12" s="340"/>
      <c r="RS12" s="340"/>
      <c r="RT12" s="340"/>
      <c r="RU12" s="340"/>
      <c r="RV12" s="340"/>
      <c r="RW12" s="340"/>
      <c r="RX12" s="340"/>
      <c r="RY12" s="340"/>
      <c r="RZ12" s="340"/>
      <c r="SA12" s="340"/>
      <c r="SB12" s="340"/>
      <c r="SC12" s="340"/>
      <c r="SD12" s="340"/>
      <c r="SE12" s="340"/>
      <c r="SF12" s="340"/>
      <c r="SG12" s="340"/>
      <c r="SH12" s="340"/>
      <c r="SI12" s="340"/>
      <c r="SJ12" s="340"/>
      <c r="SK12" s="340"/>
      <c r="SL12" s="340"/>
      <c r="SM12" s="340"/>
      <c r="SN12" s="340"/>
      <c r="SO12" s="340"/>
      <c r="SP12" s="340"/>
      <c r="SQ12" s="340"/>
      <c r="SR12" s="340"/>
      <c r="SS12" s="340"/>
      <c r="ST12" s="340"/>
      <c r="SU12" s="340"/>
      <c r="SV12" s="340"/>
      <c r="SW12" s="340"/>
      <c r="SX12" s="340"/>
      <c r="SY12" s="340"/>
      <c r="SZ12" s="340"/>
      <c r="TA12" s="340"/>
      <c r="TB12" s="340"/>
      <c r="TC12" s="340"/>
      <c r="TD12" s="340"/>
      <c r="TE12" s="340"/>
      <c r="TF12" s="340"/>
      <c r="TG12" s="340"/>
      <c r="TH12" s="340"/>
      <c r="TI12" s="340"/>
      <c r="TJ12" s="340"/>
      <c r="TK12" s="340"/>
      <c r="TL12" s="340"/>
      <c r="TM12" s="340"/>
      <c r="TN12" s="340"/>
      <c r="TO12" s="340"/>
      <c r="TP12" s="340"/>
      <c r="TQ12" s="340"/>
      <c r="TR12" s="340"/>
      <c r="TS12" s="340"/>
      <c r="TT12" s="340"/>
      <c r="TU12" s="340"/>
      <c r="TV12" s="340"/>
      <c r="TW12" s="340"/>
      <c r="TX12" s="340"/>
      <c r="TY12" s="340"/>
      <c r="TZ12" s="340"/>
      <c r="UA12" s="340"/>
      <c r="UB12" s="340"/>
      <c r="UC12" s="340"/>
      <c r="UD12" s="340"/>
      <c r="UE12" s="340"/>
      <c r="UF12" s="340"/>
      <c r="UG12" s="340"/>
      <c r="UH12" s="340"/>
      <c r="UI12" s="340"/>
      <c r="UJ12" s="340"/>
      <c r="UK12" s="340"/>
      <c r="UL12" s="340"/>
      <c r="UM12" s="340"/>
      <c r="UN12" s="340"/>
      <c r="UO12" s="340"/>
      <c r="UP12" s="340"/>
      <c r="UQ12" s="340"/>
      <c r="UR12" s="340"/>
      <c r="US12" s="340"/>
      <c r="UT12" s="340"/>
      <c r="UU12" s="340"/>
      <c r="UV12" s="340"/>
      <c r="UW12" s="340"/>
      <c r="UX12" s="340"/>
      <c r="UY12" s="340"/>
      <c r="UZ12" s="340"/>
      <c r="VA12" s="340"/>
      <c r="VB12" s="340"/>
      <c r="VC12" s="340"/>
      <c r="VD12" s="340"/>
      <c r="VE12" s="340"/>
      <c r="VF12" s="340"/>
      <c r="VG12" s="340"/>
      <c r="VH12" s="340"/>
      <c r="VI12" s="340"/>
      <c r="VJ12" s="340"/>
      <c r="VK12" s="340"/>
      <c r="VL12" s="340"/>
      <c r="VM12" s="340"/>
      <c r="VN12" s="340"/>
      <c r="VO12" s="340"/>
      <c r="VP12" s="340"/>
      <c r="VQ12" s="340"/>
      <c r="VR12" s="340"/>
      <c r="VS12" s="340"/>
      <c r="VT12" s="340"/>
      <c r="VU12" s="340"/>
      <c r="VV12" s="340"/>
      <c r="VW12" s="340"/>
      <c r="VX12" s="340"/>
      <c r="VY12" s="340"/>
      <c r="VZ12" s="340"/>
      <c r="WA12" s="340"/>
      <c r="WB12" s="340"/>
      <c r="WC12" s="340"/>
      <c r="WD12" s="340"/>
      <c r="WE12" s="340"/>
      <c r="WF12" s="340"/>
      <c r="WG12" s="340"/>
      <c r="WH12" s="340"/>
      <c r="WI12" s="340"/>
      <c r="WJ12" s="340"/>
      <c r="WK12" s="340"/>
      <c r="WL12" s="340"/>
      <c r="WM12" s="340"/>
      <c r="WN12" s="340"/>
      <c r="WO12" s="340"/>
      <c r="WP12" s="340"/>
      <c r="WQ12" s="340"/>
      <c r="WR12" s="340"/>
      <c r="WS12" s="340"/>
      <c r="WT12" s="340"/>
      <c r="WU12" s="340"/>
      <c r="WV12" s="340"/>
      <c r="WW12" s="340"/>
      <c r="WX12" s="340"/>
      <c r="WY12" s="1357"/>
    </row>
    <row r="13" spans="1:623" s="205" customFormat="1">
      <c r="A13" s="1457"/>
      <c r="B13" s="182" t="s">
        <v>57</v>
      </c>
      <c r="C13" s="192" t="s">
        <v>350</v>
      </c>
      <c r="D13" s="105">
        <v>14</v>
      </c>
      <c r="E13" s="190">
        <f t="shared" si="0"/>
        <v>0.37412773544936012</v>
      </c>
      <c r="F13" s="106" t="s">
        <v>32</v>
      </c>
      <c r="G13" s="107">
        <v>5619</v>
      </c>
      <c r="H13" s="247">
        <v>59</v>
      </c>
      <c r="I13" s="188">
        <v>50</v>
      </c>
      <c r="J13" s="188">
        <v>73</v>
      </c>
      <c r="K13" s="188">
        <f t="shared" si="1"/>
        <v>23</v>
      </c>
      <c r="L13" s="185">
        <f t="shared" si="5"/>
        <v>331521</v>
      </c>
      <c r="M13" s="188">
        <v>14.33361</v>
      </c>
      <c r="N13" s="188">
        <f t="shared" si="6"/>
        <v>80540.55459</v>
      </c>
      <c r="O13" s="188">
        <f t="shared" si="7"/>
        <v>280950</v>
      </c>
      <c r="P13" s="188">
        <f t="shared" si="8"/>
        <v>129237</v>
      </c>
      <c r="Q13" s="188">
        <f t="shared" si="9"/>
        <v>410187</v>
      </c>
      <c r="R13" s="188">
        <v>0</v>
      </c>
      <c r="S13" s="188">
        <f t="shared" si="15"/>
        <v>490727.55459000001</v>
      </c>
      <c r="T13" s="188">
        <v>598198.74</v>
      </c>
      <c r="U13" s="188">
        <f t="shared" si="16"/>
        <v>453957.03477335803</v>
      </c>
      <c r="V13" s="188">
        <f t="shared" si="17"/>
        <v>553375.33765032375</v>
      </c>
      <c r="W13" s="189">
        <f>IF(L13=0,0,(HLOOKUP(F13,'2012-2013 CE W T&amp;D &amp; ConsCredit'!$C$6:$P$36,D13+1,FALSE)))</f>
        <v>0.98085606079710697</v>
      </c>
      <c r="X13" s="188">
        <f t="shared" si="18"/>
        <v>325174.38213151769</v>
      </c>
      <c r="Y13" s="190">
        <f t="shared" si="13"/>
        <v>1.9353146938684735</v>
      </c>
      <c r="Z13" s="191"/>
      <c r="AA13" s="188">
        <f t="shared" si="10"/>
        <v>361490.55459000001</v>
      </c>
      <c r="AB13" s="188">
        <f t="shared" si="11"/>
        <v>334403.84328399634</v>
      </c>
      <c r="AC13" s="189">
        <f>IF(L13=0,0,(HLOOKUP(F13,'2012-2013 CE W T&amp;D No ConsCredi'!$C$6:$P$36,D13+1,FALSE)))</f>
        <v>0.89168732799737005</v>
      </c>
      <c r="AD13" s="188">
        <f t="shared" si="12"/>
        <v>295613.07466501609</v>
      </c>
      <c r="AE13" s="190">
        <f t="shared" si="14"/>
        <v>0.88400023086446189</v>
      </c>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c r="DY13" s="340"/>
      <c r="DZ13" s="340"/>
      <c r="EA13" s="340"/>
      <c r="EB13" s="340"/>
      <c r="EC13" s="340"/>
      <c r="ED13" s="340"/>
      <c r="EE13" s="340"/>
      <c r="EF13" s="340"/>
      <c r="EG13" s="340"/>
      <c r="EH13" s="340"/>
      <c r="EI13" s="340"/>
      <c r="EJ13" s="340"/>
      <c r="EK13" s="340"/>
      <c r="EL13" s="340"/>
      <c r="EM13" s="340"/>
      <c r="EN13" s="340"/>
      <c r="EO13" s="340"/>
      <c r="EP13" s="340"/>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c r="FP13" s="340"/>
      <c r="FQ13" s="340"/>
      <c r="FR13" s="340"/>
      <c r="FS13" s="340"/>
      <c r="FT13" s="340"/>
      <c r="FU13" s="340"/>
      <c r="FV13" s="340"/>
      <c r="FW13" s="340"/>
      <c r="FX13" s="340"/>
      <c r="FY13" s="340"/>
      <c r="FZ13" s="340"/>
      <c r="GA13" s="340"/>
      <c r="GB13" s="340"/>
      <c r="GC13" s="340"/>
      <c r="GD13" s="340"/>
      <c r="GE13" s="340"/>
      <c r="GF13" s="340"/>
      <c r="GG13" s="340"/>
      <c r="GH13" s="340"/>
      <c r="GI13" s="340"/>
      <c r="GJ13" s="340"/>
      <c r="GK13" s="340"/>
      <c r="GL13" s="340"/>
      <c r="GM13" s="340"/>
      <c r="GN13" s="340"/>
      <c r="GO13" s="340"/>
      <c r="GP13" s="340"/>
      <c r="GQ13" s="340"/>
      <c r="GR13" s="340"/>
      <c r="GS13" s="340"/>
      <c r="GT13" s="340"/>
      <c r="GU13" s="340"/>
      <c r="GV13" s="340"/>
      <c r="GW13" s="340"/>
      <c r="GX13" s="340"/>
      <c r="GY13" s="340"/>
      <c r="GZ13" s="340"/>
      <c r="HA13" s="340"/>
      <c r="HB13" s="340"/>
      <c r="HC13" s="340"/>
      <c r="HD13" s="340"/>
      <c r="HE13" s="340"/>
      <c r="HF13" s="340"/>
      <c r="HG13" s="340"/>
      <c r="HH13" s="340"/>
      <c r="HI13" s="340"/>
      <c r="HJ13" s="340"/>
      <c r="HK13" s="340"/>
      <c r="HL13" s="340"/>
      <c r="HM13" s="340"/>
      <c r="HN13" s="340"/>
      <c r="HO13" s="340"/>
      <c r="HP13" s="340"/>
      <c r="HQ13" s="340"/>
      <c r="HR13" s="340"/>
      <c r="HS13" s="340"/>
      <c r="HT13" s="340"/>
      <c r="HU13" s="340"/>
      <c r="HV13" s="340"/>
      <c r="HW13" s="340"/>
      <c r="HX13" s="340"/>
      <c r="HY13" s="340"/>
      <c r="HZ13" s="340"/>
      <c r="IA13" s="340"/>
      <c r="IB13" s="340"/>
      <c r="IC13" s="340"/>
      <c r="ID13" s="340"/>
      <c r="IE13" s="340"/>
      <c r="IF13" s="340"/>
      <c r="IG13" s="340"/>
      <c r="IH13" s="340"/>
      <c r="II13" s="340"/>
      <c r="IJ13" s="340"/>
      <c r="IK13" s="340"/>
      <c r="IL13" s="340"/>
      <c r="IM13" s="340"/>
      <c r="IN13" s="340"/>
      <c r="IO13" s="340"/>
      <c r="IP13" s="340"/>
      <c r="IQ13" s="340"/>
      <c r="IR13" s="340"/>
      <c r="IS13" s="340"/>
      <c r="IT13" s="340"/>
      <c r="IU13" s="340"/>
      <c r="IV13" s="340"/>
      <c r="IW13" s="340"/>
      <c r="IX13" s="340"/>
      <c r="IY13" s="340"/>
      <c r="IZ13" s="340"/>
      <c r="JA13" s="340"/>
      <c r="JB13" s="340"/>
      <c r="JC13" s="340"/>
      <c r="JD13" s="340"/>
      <c r="JE13" s="340"/>
      <c r="JF13" s="340"/>
      <c r="JG13" s="340"/>
      <c r="JH13" s="340"/>
      <c r="JI13" s="340"/>
      <c r="JJ13" s="340"/>
      <c r="JK13" s="340"/>
      <c r="JL13" s="340"/>
      <c r="JM13" s="340"/>
      <c r="JN13" s="340"/>
      <c r="JO13" s="340"/>
      <c r="JP13" s="340"/>
      <c r="JQ13" s="340"/>
      <c r="JR13" s="340"/>
      <c r="JS13" s="340"/>
      <c r="JT13" s="340"/>
      <c r="JU13" s="340"/>
      <c r="JV13" s="340"/>
      <c r="JW13" s="340"/>
      <c r="JX13" s="340"/>
      <c r="JY13" s="340"/>
      <c r="JZ13" s="340"/>
      <c r="KA13" s="340"/>
      <c r="KB13" s="340"/>
      <c r="KC13" s="340"/>
      <c r="KD13" s="340"/>
      <c r="KE13" s="340"/>
      <c r="KF13" s="340"/>
      <c r="KG13" s="340"/>
      <c r="KH13" s="340"/>
      <c r="KI13" s="340"/>
      <c r="KJ13" s="340"/>
      <c r="KK13" s="340"/>
      <c r="KL13" s="340"/>
      <c r="KM13" s="340"/>
      <c r="KN13" s="340"/>
      <c r="KO13" s="340"/>
      <c r="KP13" s="340"/>
      <c r="KQ13" s="340"/>
      <c r="KR13" s="340"/>
      <c r="KS13" s="340"/>
      <c r="KT13" s="340"/>
      <c r="KU13" s="340"/>
      <c r="KV13" s="340"/>
      <c r="KW13" s="340"/>
      <c r="KX13" s="340"/>
      <c r="KY13" s="340"/>
      <c r="KZ13" s="340"/>
      <c r="LA13" s="340"/>
      <c r="LB13" s="340"/>
      <c r="LC13" s="340"/>
      <c r="LD13" s="340"/>
      <c r="LE13" s="340"/>
      <c r="LF13" s="340"/>
      <c r="LG13" s="340"/>
      <c r="LH13" s="340"/>
      <c r="LI13" s="340"/>
      <c r="LJ13" s="340"/>
      <c r="LK13" s="340"/>
      <c r="LL13" s="340"/>
      <c r="LM13" s="340"/>
      <c r="LN13" s="340"/>
      <c r="LO13" s="340"/>
      <c r="LP13" s="340"/>
      <c r="LQ13" s="340"/>
      <c r="LR13" s="340"/>
      <c r="LS13" s="340"/>
      <c r="LT13" s="340"/>
      <c r="LU13" s="340"/>
      <c r="LV13" s="340"/>
      <c r="LW13" s="340"/>
      <c r="LX13" s="340"/>
      <c r="LY13" s="340"/>
      <c r="LZ13" s="340"/>
      <c r="MA13" s="340"/>
      <c r="MB13" s="340"/>
      <c r="MC13" s="340"/>
      <c r="MD13" s="340"/>
      <c r="ME13" s="340"/>
      <c r="MF13" s="340"/>
      <c r="MG13" s="340"/>
      <c r="MH13" s="340"/>
      <c r="MI13" s="340"/>
      <c r="MJ13" s="340"/>
      <c r="MK13" s="340"/>
      <c r="ML13" s="340"/>
      <c r="MM13" s="340"/>
      <c r="MN13" s="340"/>
      <c r="MO13" s="340"/>
      <c r="MP13" s="340"/>
      <c r="MQ13" s="340"/>
      <c r="MR13" s="340"/>
      <c r="MS13" s="340"/>
      <c r="MT13" s="340"/>
      <c r="MU13" s="340"/>
      <c r="MV13" s="340"/>
      <c r="MW13" s="340"/>
      <c r="MX13" s="340"/>
      <c r="MY13" s="340"/>
      <c r="MZ13" s="340"/>
      <c r="NA13" s="340"/>
      <c r="NB13" s="340"/>
      <c r="NC13" s="340"/>
      <c r="ND13" s="340"/>
      <c r="NE13" s="340"/>
      <c r="NF13" s="340"/>
      <c r="NG13" s="340"/>
      <c r="NH13" s="340"/>
      <c r="NI13" s="340"/>
      <c r="NJ13" s="340"/>
      <c r="NK13" s="340"/>
      <c r="NL13" s="340"/>
      <c r="NM13" s="340"/>
      <c r="NN13" s="340"/>
      <c r="NO13" s="340"/>
      <c r="NP13" s="340"/>
      <c r="NQ13" s="340"/>
      <c r="NR13" s="340"/>
      <c r="NS13" s="340"/>
      <c r="NT13" s="340"/>
      <c r="NU13" s="340"/>
      <c r="NV13" s="340"/>
      <c r="NW13" s="340"/>
      <c r="NX13" s="340"/>
      <c r="NY13" s="340"/>
      <c r="NZ13" s="340"/>
      <c r="OA13" s="340"/>
      <c r="OB13" s="340"/>
      <c r="OC13" s="340"/>
      <c r="OD13" s="340"/>
      <c r="OE13" s="340"/>
      <c r="OF13" s="340"/>
      <c r="OG13" s="340"/>
      <c r="OH13" s="340"/>
      <c r="OI13" s="340"/>
      <c r="OJ13" s="340"/>
      <c r="OK13" s="340"/>
      <c r="OL13" s="340"/>
      <c r="OM13" s="340"/>
      <c r="ON13" s="340"/>
      <c r="OO13" s="340"/>
      <c r="OP13" s="340"/>
      <c r="OQ13" s="340"/>
      <c r="OR13" s="340"/>
      <c r="OS13" s="340"/>
      <c r="OT13" s="340"/>
      <c r="OU13" s="340"/>
      <c r="OV13" s="340"/>
      <c r="OW13" s="340"/>
      <c r="OX13" s="340"/>
      <c r="OY13" s="340"/>
      <c r="OZ13" s="340"/>
      <c r="PA13" s="340"/>
      <c r="PB13" s="340"/>
      <c r="PC13" s="340"/>
      <c r="PD13" s="340"/>
      <c r="PE13" s="340"/>
      <c r="PF13" s="340"/>
      <c r="PG13" s="340"/>
      <c r="PH13" s="340"/>
      <c r="PI13" s="340"/>
      <c r="PJ13" s="340"/>
      <c r="PK13" s="340"/>
      <c r="PL13" s="340"/>
      <c r="PM13" s="340"/>
      <c r="PN13" s="340"/>
      <c r="PO13" s="340"/>
      <c r="PP13" s="340"/>
      <c r="PQ13" s="340"/>
      <c r="PR13" s="340"/>
      <c r="PS13" s="340"/>
      <c r="PT13" s="340"/>
      <c r="PU13" s="340"/>
      <c r="PV13" s="340"/>
      <c r="PW13" s="340"/>
      <c r="PX13" s="340"/>
      <c r="PY13" s="340"/>
      <c r="PZ13" s="340"/>
      <c r="QA13" s="340"/>
      <c r="QB13" s="340"/>
      <c r="QC13" s="340"/>
      <c r="QD13" s="340"/>
      <c r="QE13" s="340"/>
      <c r="QF13" s="340"/>
      <c r="QG13" s="340"/>
      <c r="QH13" s="340"/>
      <c r="QI13" s="340"/>
      <c r="QJ13" s="340"/>
      <c r="QK13" s="340"/>
      <c r="QL13" s="340"/>
      <c r="QM13" s="340"/>
      <c r="QN13" s="340"/>
      <c r="QO13" s="340"/>
      <c r="QP13" s="340"/>
      <c r="QQ13" s="340"/>
      <c r="QR13" s="340"/>
      <c r="QS13" s="340"/>
      <c r="QT13" s="340"/>
      <c r="QU13" s="340"/>
      <c r="QV13" s="340"/>
      <c r="QW13" s="340"/>
      <c r="QX13" s="340"/>
      <c r="QY13" s="340"/>
      <c r="QZ13" s="340"/>
      <c r="RA13" s="340"/>
      <c r="RB13" s="340"/>
      <c r="RC13" s="340"/>
      <c r="RD13" s="340"/>
      <c r="RE13" s="340"/>
      <c r="RF13" s="340"/>
      <c r="RG13" s="340"/>
      <c r="RH13" s="340"/>
      <c r="RI13" s="340"/>
      <c r="RJ13" s="340"/>
      <c r="RK13" s="340"/>
      <c r="RL13" s="340"/>
      <c r="RM13" s="340"/>
      <c r="RN13" s="340"/>
      <c r="RO13" s="340"/>
      <c r="RP13" s="340"/>
      <c r="RQ13" s="340"/>
      <c r="RR13" s="340"/>
      <c r="RS13" s="340"/>
      <c r="RT13" s="340"/>
      <c r="RU13" s="340"/>
      <c r="RV13" s="340"/>
      <c r="RW13" s="340"/>
      <c r="RX13" s="340"/>
      <c r="RY13" s="340"/>
      <c r="RZ13" s="340"/>
      <c r="SA13" s="340"/>
      <c r="SB13" s="340"/>
      <c r="SC13" s="340"/>
      <c r="SD13" s="340"/>
      <c r="SE13" s="340"/>
      <c r="SF13" s="340"/>
      <c r="SG13" s="340"/>
      <c r="SH13" s="340"/>
      <c r="SI13" s="340"/>
      <c r="SJ13" s="340"/>
      <c r="SK13" s="340"/>
      <c r="SL13" s="340"/>
      <c r="SM13" s="340"/>
      <c r="SN13" s="340"/>
      <c r="SO13" s="340"/>
      <c r="SP13" s="340"/>
      <c r="SQ13" s="340"/>
      <c r="SR13" s="340"/>
      <c r="SS13" s="340"/>
      <c r="ST13" s="340"/>
      <c r="SU13" s="340"/>
      <c r="SV13" s="340"/>
      <c r="SW13" s="340"/>
      <c r="SX13" s="340"/>
      <c r="SY13" s="340"/>
      <c r="SZ13" s="340"/>
      <c r="TA13" s="340"/>
      <c r="TB13" s="340"/>
      <c r="TC13" s="340"/>
      <c r="TD13" s="340"/>
      <c r="TE13" s="340"/>
      <c r="TF13" s="340"/>
      <c r="TG13" s="340"/>
      <c r="TH13" s="340"/>
      <c r="TI13" s="340"/>
      <c r="TJ13" s="340"/>
      <c r="TK13" s="340"/>
      <c r="TL13" s="340"/>
      <c r="TM13" s="340"/>
      <c r="TN13" s="340"/>
      <c r="TO13" s="340"/>
      <c r="TP13" s="340"/>
      <c r="TQ13" s="340"/>
      <c r="TR13" s="340"/>
      <c r="TS13" s="340"/>
      <c r="TT13" s="340"/>
      <c r="TU13" s="340"/>
      <c r="TV13" s="340"/>
      <c r="TW13" s="340"/>
      <c r="TX13" s="340"/>
      <c r="TY13" s="340"/>
      <c r="TZ13" s="340"/>
      <c r="UA13" s="340"/>
      <c r="UB13" s="340"/>
      <c r="UC13" s="340"/>
      <c r="UD13" s="340"/>
      <c r="UE13" s="340"/>
      <c r="UF13" s="340"/>
      <c r="UG13" s="340"/>
      <c r="UH13" s="340"/>
      <c r="UI13" s="340"/>
      <c r="UJ13" s="340"/>
      <c r="UK13" s="340"/>
      <c r="UL13" s="340"/>
      <c r="UM13" s="340"/>
      <c r="UN13" s="340"/>
      <c r="UO13" s="340"/>
      <c r="UP13" s="340"/>
      <c r="UQ13" s="340"/>
      <c r="UR13" s="340"/>
      <c r="US13" s="340"/>
      <c r="UT13" s="340"/>
      <c r="UU13" s="340"/>
      <c r="UV13" s="340"/>
      <c r="UW13" s="340"/>
      <c r="UX13" s="340"/>
      <c r="UY13" s="340"/>
      <c r="UZ13" s="340"/>
      <c r="VA13" s="340"/>
      <c r="VB13" s="340"/>
      <c r="VC13" s="340"/>
      <c r="VD13" s="340"/>
      <c r="VE13" s="340"/>
      <c r="VF13" s="340"/>
      <c r="VG13" s="340"/>
      <c r="VH13" s="340"/>
      <c r="VI13" s="340"/>
      <c r="VJ13" s="340"/>
      <c r="VK13" s="340"/>
      <c r="VL13" s="340"/>
      <c r="VM13" s="340"/>
      <c r="VN13" s="340"/>
      <c r="VO13" s="340"/>
      <c r="VP13" s="340"/>
      <c r="VQ13" s="340"/>
      <c r="VR13" s="340"/>
      <c r="VS13" s="340"/>
      <c r="VT13" s="340"/>
      <c r="VU13" s="340"/>
      <c r="VV13" s="340"/>
      <c r="VW13" s="340"/>
      <c r="VX13" s="340"/>
      <c r="VY13" s="340"/>
      <c r="VZ13" s="340"/>
      <c r="WA13" s="340"/>
      <c r="WB13" s="340"/>
      <c r="WC13" s="340"/>
      <c r="WD13" s="340"/>
      <c r="WE13" s="340"/>
      <c r="WF13" s="340"/>
      <c r="WG13" s="340"/>
      <c r="WH13" s="340"/>
      <c r="WI13" s="340"/>
      <c r="WJ13" s="340"/>
      <c r="WK13" s="340"/>
      <c r="WL13" s="340"/>
      <c r="WM13" s="340"/>
      <c r="WN13" s="340"/>
      <c r="WO13" s="340"/>
      <c r="WP13" s="340"/>
      <c r="WQ13" s="340"/>
      <c r="WR13" s="340"/>
      <c r="WS13" s="340"/>
      <c r="WT13" s="340"/>
      <c r="WU13" s="340"/>
      <c r="WV13" s="340"/>
      <c r="WW13" s="340"/>
      <c r="WX13" s="340"/>
      <c r="WY13" s="1357"/>
    </row>
    <row r="14" spans="1:623" s="205" customFormat="1">
      <c r="A14" s="1348"/>
      <c r="B14" s="182" t="s">
        <v>57</v>
      </c>
      <c r="C14" s="192" t="s">
        <v>351</v>
      </c>
      <c r="D14" s="105">
        <v>14</v>
      </c>
      <c r="E14" s="190">
        <f t="shared" si="0"/>
        <v>0.10557859167281979</v>
      </c>
      <c r="F14" s="106" t="s">
        <v>32</v>
      </c>
      <c r="G14" s="107">
        <v>891</v>
      </c>
      <c r="H14" s="247">
        <v>105</v>
      </c>
      <c r="I14" s="188">
        <v>50</v>
      </c>
      <c r="J14" s="188">
        <v>206</v>
      </c>
      <c r="K14" s="188">
        <f t="shared" si="1"/>
        <v>156</v>
      </c>
      <c r="L14" s="185">
        <f t="shared" si="5"/>
        <v>93555</v>
      </c>
      <c r="M14" s="188">
        <v>14.33361</v>
      </c>
      <c r="N14" s="188">
        <f t="shared" si="6"/>
        <v>12771.246510000001</v>
      </c>
      <c r="O14" s="188">
        <f t="shared" si="7"/>
        <v>44550</v>
      </c>
      <c r="P14" s="188">
        <f t="shared" si="8"/>
        <v>138996</v>
      </c>
      <c r="Q14" s="188">
        <f t="shared" si="9"/>
        <v>183546</v>
      </c>
      <c r="R14" s="188">
        <v>0</v>
      </c>
      <c r="S14" s="188">
        <f t="shared" si="15"/>
        <v>196317.24651</v>
      </c>
      <c r="T14" s="188">
        <v>140492.88</v>
      </c>
      <c r="U14" s="188">
        <f t="shared" si="16"/>
        <v>181607.07355226643</v>
      </c>
      <c r="V14" s="188">
        <f t="shared" si="17"/>
        <v>129965.66142460685</v>
      </c>
      <c r="W14" s="189">
        <f>IF(L14=0,0,(HLOOKUP(F14,'2012-2013 CE W T&amp;D &amp; ConsCredit'!$C$6:$P$36,D14+1,FALSE)))</f>
        <v>0.98085606079710697</v>
      </c>
      <c r="X14" s="188">
        <f t="shared" si="18"/>
        <v>91763.988767873336</v>
      </c>
      <c r="Y14" s="190">
        <f t="shared" si="13"/>
        <v>1.2209306931465227</v>
      </c>
      <c r="Z14" s="191"/>
      <c r="AA14" s="188">
        <f t="shared" si="10"/>
        <v>57321.246509999997</v>
      </c>
      <c r="AB14" s="188">
        <f t="shared" si="11"/>
        <v>53026.129981498612</v>
      </c>
      <c r="AC14" s="189">
        <f>IF(L14=0,0,(HLOOKUP(F14,'2012-2013 CE W T&amp;D No ConsCredi'!$C$6:$P$36,D14+1,FALSE)))</f>
        <v>0.89168732799737005</v>
      </c>
      <c r="AD14" s="188">
        <f t="shared" si="12"/>
        <v>83421.807970793961</v>
      </c>
      <c r="AE14" s="190">
        <f t="shared" si="14"/>
        <v>1.5732207498435342</v>
      </c>
      <c r="AF14" s="340"/>
      <c r="AG14" s="340"/>
      <c r="AH14" s="340"/>
      <c r="AI14" s="340"/>
      <c r="AJ14" s="340"/>
      <c r="AK14" s="340"/>
      <c r="AL14" s="340"/>
      <c r="AM14" s="340"/>
      <c r="AN14" s="340"/>
      <c r="AO14" s="340"/>
      <c r="AP14" s="340"/>
      <c r="AQ14" s="340"/>
      <c r="AR14" s="340"/>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340"/>
      <c r="CH14" s="340"/>
      <c r="CI14" s="340"/>
      <c r="CJ14" s="340"/>
      <c r="CK14" s="340"/>
      <c r="CL14" s="340"/>
      <c r="CM14" s="340"/>
      <c r="CN14" s="340"/>
      <c r="CO14" s="340"/>
      <c r="CP14" s="340"/>
      <c r="CQ14" s="340"/>
      <c r="CR14" s="340"/>
      <c r="CS14" s="340"/>
      <c r="CT14" s="340"/>
      <c r="CU14" s="340"/>
      <c r="CV14" s="340"/>
      <c r="CW14" s="340"/>
      <c r="CX14" s="340"/>
      <c r="CY14" s="340"/>
      <c r="CZ14" s="340"/>
      <c r="DA14" s="340"/>
      <c r="DB14" s="340"/>
      <c r="DC14" s="340"/>
      <c r="DD14" s="340"/>
      <c r="DE14" s="340"/>
      <c r="DF14" s="340"/>
      <c r="DG14" s="340"/>
      <c r="DH14" s="340"/>
      <c r="DI14" s="340"/>
      <c r="DJ14" s="340"/>
      <c r="DK14" s="340"/>
      <c r="DL14" s="340"/>
      <c r="DM14" s="340"/>
      <c r="DN14" s="340"/>
      <c r="DO14" s="340"/>
      <c r="DP14" s="340"/>
      <c r="DQ14" s="340"/>
      <c r="DR14" s="340"/>
      <c r="DS14" s="340"/>
      <c r="DT14" s="340"/>
      <c r="DU14" s="340"/>
      <c r="DV14" s="340"/>
      <c r="DW14" s="340"/>
      <c r="DX14" s="340"/>
      <c r="DY14" s="340"/>
      <c r="DZ14" s="340"/>
      <c r="EA14" s="340"/>
      <c r="EB14" s="340"/>
      <c r="EC14" s="340"/>
      <c r="ED14" s="340"/>
      <c r="EE14" s="340"/>
      <c r="EF14" s="340"/>
      <c r="EG14" s="340"/>
      <c r="EH14" s="340"/>
      <c r="EI14" s="340"/>
      <c r="EJ14" s="340"/>
      <c r="EK14" s="340"/>
      <c r="EL14" s="340"/>
      <c r="EM14" s="340"/>
      <c r="EN14" s="340"/>
      <c r="EO14" s="340"/>
      <c r="EP14" s="340"/>
      <c r="EQ14" s="340"/>
      <c r="ER14" s="340"/>
      <c r="ES14" s="340"/>
      <c r="ET14" s="340"/>
      <c r="EU14" s="340"/>
      <c r="EV14" s="340"/>
      <c r="EW14" s="340"/>
      <c r="EX14" s="340"/>
      <c r="EY14" s="340"/>
      <c r="EZ14" s="340"/>
      <c r="FA14" s="340"/>
      <c r="FB14" s="340"/>
      <c r="FC14" s="340"/>
      <c r="FD14" s="340"/>
      <c r="FE14" s="340"/>
      <c r="FF14" s="340"/>
      <c r="FG14" s="340"/>
      <c r="FH14" s="340"/>
      <c r="FI14" s="340"/>
      <c r="FJ14" s="340"/>
      <c r="FK14" s="340"/>
      <c r="FL14" s="340"/>
      <c r="FM14" s="340"/>
      <c r="FN14" s="340"/>
      <c r="FO14" s="340"/>
      <c r="FP14" s="340"/>
      <c r="FQ14" s="340"/>
      <c r="FR14" s="340"/>
      <c r="FS14" s="340"/>
      <c r="FT14" s="340"/>
      <c r="FU14" s="340"/>
      <c r="FV14" s="340"/>
      <c r="FW14" s="340"/>
      <c r="FX14" s="340"/>
      <c r="FY14" s="340"/>
      <c r="FZ14" s="340"/>
      <c r="GA14" s="340"/>
      <c r="GB14" s="340"/>
      <c r="GC14" s="340"/>
      <c r="GD14" s="340"/>
      <c r="GE14" s="340"/>
      <c r="GF14" s="340"/>
      <c r="GG14" s="340"/>
      <c r="GH14" s="340"/>
      <c r="GI14" s="340"/>
      <c r="GJ14" s="340"/>
      <c r="GK14" s="340"/>
      <c r="GL14" s="340"/>
      <c r="GM14" s="340"/>
      <c r="GN14" s="340"/>
      <c r="GO14" s="340"/>
      <c r="GP14" s="340"/>
      <c r="GQ14" s="340"/>
      <c r="GR14" s="340"/>
      <c r="GS14" s="340"/>
      <c r="GT14" s="340"/>
      <c r="GU14" s="340"/>
      <c r="GV14" s="340"/>
      <c r="GW14" s="340"/>
      <c r="GX14" s="340"/>
      <c r="GY14" s="340"/>
      <c r="GZ14" s="340"/>
      <c r="HA14" s="340"/>
      <c r="HB14" s="340"/>
      <c r="HC14" s="340"/>
      <c r="HD14" s="340"/>
      <c r="HE14" s="340"/>
      <c r="HF14" s="340"/>
      <c r="HG14" s="340"/>
      <c r="HH14" s="340"/>
      <c r="HI14" s="340"/>
      <c r="HJ14" s="340"/>
      <c r="HK14" s="340"/>
      <c r="HL14" s="340"/>
      <c r="HM14" s="340"/>
      <c r="HN14" s="340"/>
      <c r="HO14" s="340"/>
      <c r="HP14" s="340"/>
      <c r="HQ14" s="340"/>
      <c r="HR14" s="340"/>
      <c r="HS14" s="340"/>
      <c r="HT14" s="340"/>
      <c r="HU14" s="340"/>
      <c r="HV14" s="340"/>
      <c r="HW14" s="340"/>
      <c r="HX14" s="340"/>
      <c r="HY14" s="340"/>
      <c r="HZ14" s="340"/>
      <c r="IA14" s="340"/>
      <c r="IB14" s="340"/>
      <c r="IC14" s="340"/>
      <c r="ID14" s="340"/>
      <c r="IE14" s="340"/>
      <c r="IF14" s="340"/>
      <c r="IG14" s="340"/>
      <c r="IH14" s="340"/>
      <c r="II14" s="340"/>
      <c r="IJ14" s="340"/>
      <c r="IK14" s="340"/>
      <c r="IL14" s="340"/>
      <c r="IM14" s="340"/>
      <c r="IN14" s="340"/>
      <c r="IO14" s="340"/>
      <c r="IP14" s="340"/>
      <c r="IQ14" s="340"/>
      <c r="IR14" s="340"/>
      <c r="IS14" s="340"/>
      <c r="IT14" s="340"/>
      <c r="IU14" s="340"/>
      <c r="IV14" s="340"/>
      <c r="IW14" s="340"/>
      <c r="IX14" s="340"/>
      <c r="IY14" s="340"/>
      <c r="IZ14" s="340"/>
      <c r="JA14" s="340"/>
      <c r="JB14" s="340"/>
      <c r="JC14" s="340"/>
      <c r="JD14" s="340"/>
      <c r="JE14" s="340"/>
      <c r="JF14" s="340"/>
      <c r="JG14" s="340"/>
      <c r="JH14" s="340"/>
      <c r="JI14" s="340"/>
      <c r="JJ14" s="340"/>
      <c r="JK14" s="340"/>
      <c r="JL14" s="340"/>
      <c r="JM14" s="340"/>
      <c r="JN14" s="340"/>
      <c r="JO14" s="340"/>
      <c r="JP14" s="340"/>
      <c r="JQ14" s="340"/>
      <c r="JR14" s="340"/>
      <c r="JS14" s="340"/>
      <c r="JT14" s="340"/>
      <c r="JU14" s="340"/>
      <c r="JV14" s="340"/>
      <c r="JW14" s="340"/>
      <c r="JX14" s="340"/>
      <c r="JY14" s="340"/>
      <c r="JZ14" s="340"/>
      <c r="KA14" s="340"/>
      <c r="KB14" s="340"/>
      <c r="KC14" s="340"/>
      <c r="KD14" s="340"/>
      <c r="KE14" s="340"/>
      <c r="KF14" s="340"/>
      <c r="KG14" s="340"/>
      <c r="KH14" s="340"/>
      <c r="KI14" s="340"/>
      <c r="KJ14" s="340"/>
      <c r="KK14" s="340"/>
      <c r="KL14" s="340"/>
      <c r="KM14" s="340"/>
      <c r="KN14" s="340"/>
      <c r="KO14" s="340"/>
      <c r="KP14" s="340"/>
      <c r="KQ14" s="340"/>
      <c r="KR14" s="340"/>
      <c r="KS14" s="340"/>
      <c r="KT14" s="340"/>
      <c r="KU14" s="340"/>
      <c r="KV14" s="340"/>
      <c r="KW14" s="340"/>
      <c r="KX14" s="340"/>
      <c r="KY14" s="340"/>
      <c r="KZ14" s="340"/>
      <c r="LA14" s="340"/>
      <c r="LB14" s="340"/>
      <c r="LC14" s="340"/>
      <c r="LD14" s="340"/>
      <c r="LE14" s="340"/>
      <c r="LF14" s="340"/>
      <c r="LG14" s="340"/>
      <c r="LH14" s="340"/>
      <c r="LI14" s="340"/>
      <c r="LJ14" s="340"/>
      <c r="LK14" s="340"/>
      <c r="LL14" s="340"/>
      <c r="LM14" s="340"/>
      <c r="LN14" s="340"/>
      <c r="LO14" s="340"/>
      <c r="LP14" s="340"/>
      <c r="LQ14" s="340"/>
      <c r="LR14" s="340"/>
      <c r="LS14" s="340"/>
      <c r="LT14" s="340"/>
      <c r="LU14" s="340"/>
      <c r="LV14" s="340"/>
      <c r="LW14" s="340"/>
      <c r="LX14" s="340"/>
      <c r="LY14" s="340"/>
      <c r="LZ14" s="340"/>
      <c r="MA14" s="340"/>
      <c r="MB14" s="340"/>
      <c r="MC14" s="340"/>
      <c r="MD14" s="340"/>
      <c r="ME14" s="340"/>
      <c r="MF14" s="340"/>
      <c r="MG14" s="340"/>
      <c r="MH14" s="340"/>
      <c r="MI14" s="340"/>
      <c r="MJ14" s="340"/>
      <c r="MK14" s="340"/>
      <c r="ML14" s="340"/>
      <c r="MM14" s="340"/>
      <c r="MN14" s="340"/>
      <c r="MO14" s="340"/>
      <c r="MP14" s="340"/>
      <c r="MQ14" s="340"/>
      <c r="MR14" s="340"/>
      <c r="MS14" s="340"/>
      <c r="MT14" s="340"/>
      <c r="MU14" s="340"/>
      <c r="MV14" s="340"/>
      <c r="MW14" s="340"/>
      <c r="MX14" s="340"/>
      <c r="MY14" s="340"/>
      <c r="MZ14" s="340"/>
      <c r="NA14" s="340"/>
      <c r="NB14" s="340"/>
      <c r="NC14" s="340"/>
      <c r="ND14" s="340"/>
      <c r="NE14" s="340"/>
      <c r="NF14" s="340"/>
      <c r="NG14" s="340"/>
      <c r="NH14" s="340"/>
      <c r="NI14" s="340"/>
      <c r="NJ14" s="340"/>
      <c r="NK14" s="340"/>
      <c r="NL14" s="340"/>
      <c r="NM14" s="340"/>
      <c r="NN14" s="340"/>
      <c r="NO14" s="340"/>
      <c r="NP14" s="340"/>
      <c r="NQ14" s="340"/>
      <c r="NR14" s="340"/>
      <c r="NS14" s="340"/>
      <c r="NT14" s="340"/>
      <c r="NU14" s="340"/>
      <c r="NV14" s="340"/>
      <c r="NW14" s="340"/>
      <c r="NX14" s="340"/>
      <c r="NY14" s="340"/>
      <c r="NZ14" s="340"/>
      <c r="OA14" s="340"/>
      <c r="OB14" s="340"/>
      <c r="OC14" s="340"/>
      <c r="OD14" s="340"/>
      <c r="OE14" s="340"/>
      <c r="OF14" s="340"/>
      <c r="OG14" s="340"/>
      <c r="OH14" s="340"/>
      <c r="OI14" s="340"/>
      <c r="OJ14" s="340"/>
      <c r="OK14" s="340"/>
      <c r="OL14" s="340"/>
      <c r="OM14" s="340"/>
      <c r="ON14" s="340"/>
      <c r="OO14" s="340"/>
      <c r="OP14" s="340"/>
      <c r="OQ14" s="340"/>
      <c r="OR14" s="340"/>
      <c r="OS14" s="340"/>
      <c r="OT14" s="340"/>
      <c r="OU14" s="340"/>
      <c r="OV14" s="340"/>
      <c r="OW14" s="340"/>
      <c r="OX14" s="340"/>
      <c r="OY14" s="340"/>
      <c r="OZ14" s="340"/>
      <c r="PA14" s="340"/>
      <c r="PB14" s="340"/>
      <c r="PC14" s="340"/>
      <c r="PD14" s="340"/>
      <c r="PE14" s="340"/>
      <c r="PF14" s="340"/>
      <c r="PG14" s="340"/>
      <c r="PH14" s="340"/>
      <c r="PI14" s="340"/>
      <c r="PJ14" s="340"/>
      <c r="PK14" s="340"/>
      <c r="PL14" s="340"/>
      <c r="PM14" s="340"/>
      <c r="PN14" s="340"/>
      <c r="PO14" s="340"/>
      <c r="PP14" s="340"/>
      <c r="PQ14" s="340"/>
      <c r="PR14" s="340"/>
      <c r="PS14" s="340"/>
      <c r="PT14" s="340"/>
      <c r="PU14" s="340"/>
      <c r="PV14" s="340"/>
      <c r="PW14" s="340"/>
      <c r="PX14" s="340"/>
      <c r="PY14" s="340"/>
      <c r="PZ14" s="340"/>
      <c r="QA14" s="340"/>
      <c r="QB14" s="340"/>
      <c r="QC14" s="340"/>
      <c r="QD14" s="340"/>
      <c r="QE14" s="340"/>
      <c r="QF14" s="340"/>
      <c r="QG14" s="340"/>
      <c r="QH14" s="340"/>
      <c r="QI14" s="340"/>
      <c r="QJ14" s="340"/>
      <c r="QK14" s="340"/>
      <c r="QL14" s="340"/>
      <c r="QM14" s="340"/>
      <c r="QN14" s="340"/>
      <c r="QO14" s="340"/>
      <c r="QP14" s="340"/>
      <c r="QQ14" s="340"/>
      <c r="QR14" s="340"/>
      <c r="QS14" s="340"/>
      <c r="QT14" s="340"/>
      <c r="QU14" s="340"/>
      <c r="QV14" s="340"/>
      <c r="QW14" s="340"/>
      <c r="QX14" s="340"/>
      <c r="QY14" s="340"/>
      <c r="QZ14" s="340"/>
      <c r="RA14" s="340"/>
      <c r="RB14" s="340"/>
      <c r="RC14" s="340"/>
      <c r="RD14" s="340"/>
      <c r="RE14" s="340"/>
      <c r="RF14" s="340"/>
      <c r="RG14" s="340"/>
      <c r="RH14" s="340"/>
      <c r="RI14" s="340"/>
      <c r="RJ14" s="340"/>
      <c r="RK14" s="340"/>
      <c r="RL14" s="340"/>
      <c r="RM14" s="340"/>
      <c r="RN14" s="340"/>
      <c r="RO14" s="340"/>
      <c r="RP14" s="340"/>
      <c r="RQ14" s="340"/>
      <c r="RR14" s="340"/>
      <c r="RS14" s="340"/>
      <c r="RT14" s="340"/>
      <c r="RU14" s="340"/>
      <c r="RV14" s="340"/>
      <c r="RW14" s="340"/>
      <c r="RX14" s="340"/>
      <c r="RY14" s="340"/>
      <c r="RZ14" s="340"/>
      <c r="SA14" s="340"/>
      <c r="SB14" s="340"/>
      <c r="SC14" s="340"/>
      <c r="SD14" s="340"/>
      <c r="SE14" s="340"/>
      <c r="SF14" s="340"/>
      <c r="SG14" s="340"/>
      <c r="SH14" s="340"/>
      <c r="SI14" s="340"/>
      <c r="SJ14" s="340"/>
      <c r="SK14" s="340"/>
      <c r="SL14" s="340"/>
      <c r="SM14" s="340"/>
      <c r="SN14" s="340"/>
      <c r="SO14" s="340"/>
      <c r="SP14" s="340"/>
      <c r="SQ14" s="340"/>
      <c r="SR14" s="340"/>
      <c r="SS14" s="340"/>
      <c r="ST14" s="340"/>
      <c r="SU14" s="340"/>
      <c r="SV14" s="340"/>
      <c r="SW14" s="340"/>
      <c r="SX14" s="340"/>
      <c r="SY14" s="340"/>
      <c r="SZ14" s="340"/>
      <c r="TA14" s="340"/>
      <c r="TB14" s="340"/>
      <c r="TC14" s="340"/>
      <c r="TD14" s="340"/>
      <c r="TE14" s="340"/>
      <c r="TF14" s="340"/>
      <c r="TG14" s="340"/>
      <c r="TH14" s="340"/>
      <c r="TI14" s="340"/>
      <c r="TJ14" s="340"/>
      <c r="TK14" s="340"/>
      <c r="TL14" s="340"/>
      <c r="TM14" s="340"/>
      <c r="TN14" s="340"/>
      <c r="TO14" s="340"/>
      <c r="TP14" s="340"/>
      <c r="TQ14" s="340"/>
      <c r="TR14" s="340"/>
      <c r="TS14" s="340"/>
      <c r="TT14" s="340"/>
      <c r="TU14" s="340"/>
      <c r="TV14" s="340"/>
      <c r="TW14" s="340"/>
      <c r="TX14" s="340"/>
      <c r="TY14" s="340"/>
      <c r="TZ14" s="340"/>
      <c r="UA14" s="340"/>
      <c r="UB14" s="340"/>
      <c r="UC14" s="340"/>
      <c r="UD14" s="340"/>
      <c r="UE14" s="340"/>
      <c r="UF14" s="340"/>
      <c r="UG14" s="340"/>
      <c r="UH14" s="340"/>
      <c r="UI14" s="340"/>
      <c r="UJ14" s="340"/>
      <c r="UK14" s="340"/>
      <c r="UL14" s="340"/>
      <c r="UM14" s="340"/>
      <c r="UN14" s="340"/>
      <c r="UO14" s="340"/>
      <c r="UP14" s="340"/>
      <c r="UQ14" s="340"/>
      <c r="UR14" s="340"/>
      <c r="US14" s="340"/>
      <c r="UT14" s="340"/>
      <c r="UU14" s="340"/>
      <c r="UV14" s="340"/>
      <c r="UW14" s="340"/>
      <c r="UX14" s="340"/>
      <c r="UY14" s="340"/>
      <c r="UZ14" s="340"/>
      <c r="VA14" s="340"/>
      <c r="VB14" s="340"/>
      <c r="VC14" s="340"/>
      <c r="VD14" s="340"/>
      <c r="VE14" s="340"/>
      <c r="VF14" s="340"/>
      <c r="VG14" s="340"/>
      <c r="VH14" s="340"/>
      <c r="VI14" s="340"/>
      <c r="VJ14" s="340"/>
      <c r="VK14" s="340"/>
      <c r="VL14" s="340"/>
      <c r="VM14" s="340"/>
      <c r="VN14" s="340"/>
      <c r="VO14" s="340"/>
      <c r="VP14" s="340"/>
      <c r="VQ14" s="340"/>
      <c r="VR14" s="340"/>
      <c r="VS14" s="340"/>
      <c r="VT14" s="340"/>
      <c r="VU14" s="340"/>
      <c r="VV14" s="340"/>
      <c r="VW14" s="340"/>
      <c r="VX14" s="340"/>
      <c r="VY14" s="340"/>
      <c r="VZ14" s="340"/>
      <c r="WA14" s="340"/>
      <c r="WB14" s="340"/>
      <c r="WC14" s="340"/>
      <c r="WD14" s="340"/>
      <c r="WE14" s="340"/>
      <c r="WF14" s="340"/>
      <c r="WG14" s="340"/>
      <c r="WH14" s="340"/>
      <c r="WI14" s="340"/>
      <c r="WJ14" s="340"/>
      <c r="WK14" s="340"/>
      <c r="WL14" s="340"/>
      <c r="WM14" s="340"/>
      <c r="WN14" s="340"/>
      <c r="WO14" s="340"/>
      <c r="WP14" s="340"/>
      <c r="WQ14" s="340"/>
      <c r="WR14" s="340"/>
      <c r="WS14" s="340"/>
      <c r="WT14" s="340"/>
      <c r="WU14" s="340"/>
      <c r="WV14" s="340"/>
      <c r="WW14" s="340"/>
      <c r="WX14" s="340"/>
      <c r="WY14" s="1357"/>
    </row>
    <row r="15" spans="1:623" s="205" customFormat="1">
      <c r="A15" s="1457"/>
      <c r="B15" s="182" t="s">
        <v>57</v>
      </c>
      <c r="C15" s="192" t="s">
        <v>352</v>
      </c>
      <c r="D15" s="105">
        <v>14</v>
      </c>
      <c r="E15" s="190">
        <f t="shared" si="0"/>
        <v>1.3955265508268821E-2</v>
      </c>
      <c r="F15" s="106" t="s">
        <v>32</v>
      </c>
      <c r="G15" s="107">
        <v>1374</v>
      </c>
      <c r="H15" s="247">
        <v>9</v>
      </c>
      <c r="I15" s="188">
        <v>50</v>
      </c>
      <c r="J15" s="188">
        <v>73</v>
      </c>
      <c r="K15" s="188">
        <f t="shared" si="1"/>
        <v>23</v>
      </c>
      <c r="L15" s="185">
        <f t="shared" si="5"/>
        <v>12366</v>
      </c>
      <c r="M15" s="188">
        <v>14.33361</v>
      </c>
      <c r="N15" s="188">
        <f t="shared" si="6"/>
        <v>19694.380140000001</v>
      </c>
      <c r="O15" s="188">
        <f t="shared" si="7"/>
        <v>68700</v>
      </c>
      <c r="P15" s="188">
        <f t="shared" si="8"/>
        <v>31602</v>
      </c>
      <c r="Q15" s="188">
        <f t="shared" si="9"/>
        <v>100302</v>
      </c>
      <c r="R15" s="188">
        <v>0</v>
      </c>
      <c r="S15" s="188">
        <f t="shared" si="15"/>
        <v>119996.38013999999</v>
      </c>
      <c r="T15" s="188">
        <v>146276.03999999998</v>
      </c>
      <c r="U15" s="188">
        <f t="shared" si="16"/>
        <v>111004.97700277521</v>
      </c>
      <c r="V15" s="188">
        <f t="shared" si="17"/>
        <v>135315.48566142458</v>
      </c>
      <c r="W15" s="189">
        <f>IF(L15=0,0,(HLOOKUP(F15,'2012-2013 CE W T&amp;D &amp; ConsCredit'!$C$6:$P$36,D15+1,FALSE)))</f>
        <v>0.98085606079710697</v>
      </c>
      <c r="X15" s="188">
        <f t="shared" si="18"/>
        <v>12129.266047817026</v>
      </c>
      <c r="Y15" s="190">
        <f t="shared" si="13"/>
        <v>1.3282715396225464</v>
      </c>
      <c r="Z15" s="191"/>
      <c r="AA15" s="188">
        <f t="shared" si="10"/>
        <v>88394.380139999994</v>
      </c>
      <c r="AB15" s="188">
        <f t="shared" si="11"/>
        <v>81770.934449583714</v>
      </c>
      <c r="AC15" s="189">
        <f>IF(L15=0,0,(HLOOKUP(F15,'2012-2013 CE W T&amp;D No ConsCredi'!$C$6:$P$36,D15+1,FALSE)))</f>
        <v>0.89168732799737005</v>
      </c>
      <c r="AD15" s="188">
        <f t="shared" si="12"/>
        <v>11026.605498015479</v>
      </c>
      <c r="AE15" s="190">
        <f t="shared" si="14"/>
        <v>0.13484749284373151</v>
      </c>
      <c r="AF15" s="340"/>
      <c r="AG15" s="340"/>
      <c r="AH15" s="340"/>
      <c r="AI15" s="340"/>
      <c r="AJ15" s="340"/>
      <c r="AK15" s="340"/>
      <c r="AL15" s="340"/>
      <c r="AM15" s="340"/>
      <c r="AN15" s="340"/>
      <c r="AO15" s="340"/>
      <c r="AP15" s="340"/>
      <c r="AQ15" s="340"/>
      <c r="AR15" s="340"/>
      <c r="AS15" s="340"/>
      <c r="AT15" s="340"/>
      <c r="AU15" s="340"/>
      <c r="AV15" s="340"/>
      <c r="AW15" s="340"/>
      <c r="AX15" s="340"/>
      <c r="AY15" s="340"/>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340"/>
      <c r="CH15" s="340"/>
      <c r="CI15" s="340"/>
      <c r="CJ15" s="340"/>
      <c r="CK15" s="340"/>
      <c r="CL15" s="340"/>
      <c r="CM15" s="340"/>
      <c r="CN15" s="340"/>
      <c r="CO15" s="340"/>
      <c r="CP15" s="340"/>
      <c r="CQ15" s="340"/>
      <c r="CR15" s="340"/>
      <c r="CS15" s="340"/>
      <c r="CT15" s="340"/>
      <c r="CU15" s="340"/>
      <c r="CV15" s="340"/>
      <c r="CW15" s="340"/>
      <c r="CX15" s="340"/>
      <c r="CY15" s="340"/>
      <c r="CZ15" s="340"/>
      <c r="DA15" s="340"/>
      <c r="DB15" s="340"/>
      <c r="DC15" s="340"/>
      <c r="DD15" s="340"/>
      <c r="DE15" s="340"/>
      <c r="DF15" s="340"/>
      <c r="DG15" s="340"/>
      <c r="DH15" s="340"/>
      <c r="DI15" s="340"/>
      <c r="DJ15" s="340"/>
      <c r="DK15" s="340"/>
      <c r="DL15" s="340"/>
      <c r="DM15" s="340"/>
      <c r="DN15" s="340"/>
      <c r="DO15" s="340"/>
      <c r="DP15" s="340"/>
      <c r="DQ15" s="340"/>
      <c r="DR15" s="340"/>
      <c r="DS15" s="340"/>
      <c r="DT15" s="340"/>
      <c r="DU15" s="340"/>
      <c r="DV15" s="340"/>
      <c r="DW15" s="340"/>
      <c r="DX15" s="340"/>
      <c r="DY15" s="340"/>
      <c r="DZ15" s="340"/>
      <c r="EA15" s="340"/>
      <c r="EB15" s="340"/>
      <c r="EC15" s="340"/>
      <c r="ED15" s="340"/>
      <c r="EE15" s="340"/>
      <c r="EF15" s="340"/>
      <c r="EG15" s="340"/>
      <c r="EH15" s="340"/>
      <c r="EI15" s="340"/>
      <c r="EJ15" s="340"/>
      <c r="EK15" s="340"/>
      <c r="EL15" s="340"/>
      <c r="EM15" s="340"/>
      <c r="EN15" s="340"/>
      <c r="EO15" s="340"/>
      <c r="EP15" s="340"/>
      <c r="EQ15" s="340"/>
      <c r="ER15" s="340"/>
      <c r="ES15" s="340"/>
      <c r="ET15" s="340"/>
      <c r="EU15" s="340"/>
      <c r="EV15" s="340"/>
      <c r="EW15" s="340"/>
      <c r="EX15" s="340"/>
      <c r="EY15" s="340"/>
      <c r="EZ15" s="340"/>
      <c r="FA15" s="340"/>
      <c r="FB15" s="340"/>
      <c r="FC15" s="340"/>
      <c r="FD15" s="340"/>
      <c r="FE15" s="340"/>
      <c r="FF15" s="340"/>
      <c r="FG15" s="340"/>
      <c r="FH15" s="340"/>
      <c r="FI15" s="340"/>
      <c r="FJ15" s="340"/>
      <c r="FK15" s="340"/>
      <c r="FL15" s="340"/>
      <c r="FM15" s="340"/>
      <c r="FN15" s="340"/>
      <c r="FO15" s="340"/>
      <c r="FP15" s="340"/>
      <c r="FQ15" s="340"/>
      <c r="FR15" s="340"/>
      <c r="FS15" s="340"/>
      <c r="FT15" s="340"/>
      <c r="FU15" s="340"/>
      <c r="FV15" s="340"/>
      <c r="FW15" s="340"/>
      <c r="FX15" s="340"/>
      <c r="FY15" s="340"/>
      <c r="FZ15" s="340"/>
      <c r="GA15" s="340"/>
      <c r="GB15" s="340"/>
      <c r="GC15" s="340"/>
      <c r="GD15" s="340"/>
      <c r="GE15" s="340"/>
      <c r="GF15" s="340"/>
      <c r="GG15" s="340"/>
      <c r="GH15" s="340"/>
      <c r="GI15" s="340"/>
      <c r="GJ15" s="340"/>
      <c r="GK15" s="340"/>
      <c r="GL15" s="340"/>
      <c r="GM15" s="340"/>
      <c r="GN15" s="340"/>
      <c r="GO15" s="340"/>
      <c r="GP15" s="340"/>
      <c r="GQ15" s="340"/>
      <c r="GR15" s="340"/>
      <c r="GS15" s="340"/>
      <c r="GT15" s="340"/>
      <c r="GU15" s="340"/>
      <c r="GV15" s="340"/>
      <c r="GW15" s="340"/>
      <c r="GX15" s="340"/>
      <c r="GY15" s="340"/>
      <c r="GZ15" s="340"/>
      <c r="HA15" s="340"/>
      <c r="HB15" s="340"/>
      <c r="HC15" s="340"/>
      <c r="HD15" s="340"/>
      <c r="HE15" s="340"/>
      <c r="HF15" s="340"/>
      <c r="HG15" s="340"/>
      <c r="HH15" s="340"/>
      <c r="HI15" s="340"/>
      <c r="HJ15" s="340"/>
      <c r="HK15" s="340"/>
      <c r="HL15" s="340"/>
      <c r="HM15" s="340"/>
      <c r="HN15" s="340"/>
      <c r="HO15" s="340"/>
      <c r="HP15" s="340"/>
      <c r="HQ15" s="340"/>
      <c r="HR15" s="340"/>
      <c r="HS15" s="340"/>
      <c r="HT15" s="340"/>
      <c r="HU15" s="340"/>
      <c r="HV15" s="340"/>
      <c r="HW15" s="340"/>
      <c r="HX15" s="340"/>
      <c r="HY15" s="340"/>
      <c r="HZ15" s="340"/>
      <c r="IA15" s="340"/>
      <c r="IB15" s="340"/>
      <c r="IC15" s="340"/>
      <c r="ID15" s="340"/>
      <c r="IE15" s="340"/>
      <c r="IF15" s="340"/>
      <c r="IG15" s="340"/>
      <c r="IH15" s="340"/>
      <c r="II15" s="340"/>
      <c r="IJ15" s="340"/>
      <c r="IK15" s="340"/>
      <c r="IL15" s="340"/>
      <c r="IM15" s="340"/>
      <c r="IN15" s="340"/>
      <c r="IO15" s="340"/>
      <c r="IP15" s="340"/>
      <c r="IQ15" s="340"/>
      <c r="IR15" s="340"/>
      <c r="IS15" s="340"/>
      <c r="IT15" s="340"/>
      <c r="IU15" s="340"/>
      <c r="IV15" s="340"/>
      <c r="IW15" s="340"/>
      <c r="IX15" s="340"/>
      <c r="IY15" s="340"/>
      <c r="IZ15" s="340"/>
      <c r="JA15" s="340"/>
      <c r="JB15" s="340"/>
      <c r="JC15" s="340"/>
      <c r="JD15" s="340"/>
      <c r="JE15" s="340"/>
      <c r="JF15" s="340"/>
      <c r="JG15" s="340"/>
      <c r="JH15" s="340"/>
      <c r="JI15" s="340"/>
      <c r="JJ15" s="340"/>
      <c r="JK15" s="340"/>
      <c r="JL15" s="340"/>
      <c r="JM15" s="340"/>
      <c r="JN15" s="340"/>
      <c r="JO15" s="340"/>
      <c r="JP15" s="340"/>
      <c r="JQ15" s="340"/>
      <c r="JR15" s="340"/>
      <c r="JS15" s="340"/>
      <c r="JT15" s="340"/>
      <c r="JU15" s="340"/>
      <c r="JV15" s="340"/>
      <c r="JW15" s="340"/>
      <c r="JX15" s="340"/>
      <c r="JY15" s="340"/>
      <c r="JZ15" s="340"/>
      <c r="KA15" s="340"/>
      <c r="KB15" s="340"/>
      <c r="KC15" s="340"/>
      <c r="KD15" s="340"/>
      <c r="KE15" s="340"/>
      <c r="KF15" s="340"/>
      <c r="KG15" s="340"/>
      <c r="KH15" s="340"/>
      <c r="KI15" s="340"/>
      <c r="KJ15" s="340"/>
      <c r="KK15" s="340"/>
      <c r="KL15" s="340"/>
      <c r="KM15" s="340"/>
      <c r="KN15" s="340"/>
      <c r="KO15" s="340"/>
      <c r="KP15" s="340"/>
      <c r="KQ15" s="340"/>
      <c r="KR15" s="340"/>
      <c r="KS15" s="340"/>
      <c r="KT15" s="340"/>
      <c r="KU15" s="340"/>
      <c r="KV15" s="340"/>
      <c r="KW15" s="340"/>
      <c r="KX15" s="340"/>
      <c r="KY15" s="340"/>
      <c r="KZ15" s="340"/>
      <c r="LA15" s="340"/>
      <c r="LB15" s="340"/>
      <c r="LC15" s="340"/>
      <c r="LD15" s="340"/>
      <c r="LE15" s="340"/>
      <c r="LF15" s="340"/>
      <c r="LG15" s="340"/>
      <c r="LH15" s="340"/>
      <c r="LI15" s="340"/>
      <c r="LJ15" s="340"/>
      <c r="LK15" s="340"/>
      <c r="LL15" s="340"/>
      <c r="LM15" s="340"/>
      <c r="LN15" s="340"/>
      <c r="LO15" s="340"/>
      <c r="LP15" s="340"/>
      <c r="LQ15" s="340"/>
      <c r="LR15" s="340"/>
      <c r="LS15" s="340"/>
      <c r="LT15" s="340"/>
      <c r="LU15" s="340"/>
      <c r="LV15" s="340"/>
      <c r="LW15" s="340"/>
      <c r="LX15" s="340"/>
      <c r="LY15" s="340"/>
      <c r="LZ15" s="340"/>
      <c r="MA15" s="340"/>
      <c r="MB15" s="340"/>
      <c r="MC15" s="340"/>
      <c r="MD15" s="340"/>
      <c r="ME15" s="340"/>
      <c r="MF15" s="340"/>
      <c r="MG15" s="340"/>
      <c r="MH15" s="340"/>
      <c r="MI15" s="340"/>
      <c r="MJ15" s="340"/>
      <c r="MK15" s="340"/>
      <c r="ML15" s="340"/>
      <c r="MM15" s="340"/>
      <c r="MN15" s="340"/>
      <c r="MO15" s="340"/>
      <c r="MP15" s="340"/>
      <c r="MQ15" s="340"/>
      <c r="MR15" s="340"/>
      <c r="MS15" s="340"/>
      <c r="MT15" s="340"/>
      <c r="MU15" s="340"/>
      <c r="MV15" s="340"/>
      <c r="MW15" s="340"/>
      <c r="MX15" s="340"/>
      <c r="MY15" s="340"/>
      <c r="MZ15" s="340"/>
      <c r="NA15" s="340"/>
      <c r="NB15" s="340"/>
      <c r="NC15" s="340"/>
      <c r="ND15" s="340"/>
      <c r="NE15" s="340"/>
      <c r="NF15" s="340"/>
      <c r="NG15" s="340"/>
      <c r="NH15" s="340"/>
      <c r="NI15" s="340"/>
      <c r="NJ15" s="340"/>
      <c r="NK15" s="340"/>
      <c r="NL15" s="340"/>
      <c r="NM15" s="340"/>
      <c r="NN15" s="340"/>
      <c r="NO15" s="340"/>
      <c r="NP15" s="340"/>
      <c r="NQ15" s="340"/>
      <c r="NR15" s="340"/>
      <c r="NS15" s="340"/>
      <c r="NT15" s="340"/>
      <c r="NU15" s="340"/>
      <c r="NV15" s="340"/>
      <c r="NW15" s="340"/>
      <c r="NX15" s="340"/>
      <c r="NY15" s="340"/>
      <c r="NZ15" s="340"/>
      <c r="OA15" s="340"/>
      <c r="OB15" s="340"/>
      <c r="OC15" s="340"/>
      <c r="OD15" s="340"/>
      <c r="OE15" s="340"/>
      <c r="OF15" s="340"/>
      <c r="OG15" s="340"/>
      <c r="OH15" s="340"/>
      <c r="OI15" s="340"/>
      <c r="OJ15" s="340"/>
      <c r="OK15" s="340"/>
      <c r="OL15" s="340"/>
      <c r="OM15" s="340"/>
      <c r="ON15" s="340"/>
      <c r="OO15" s="340"/>
      <c r="OP15" s="340"/>
      <c r="OQ15" s="340"/>
      <c r="OR15" s="340"/>
      <c r="OS15" s="340"/>
      <c r="OT15" s="340"/>
      <c r="OU15" s="340"/>
      <c r="OV15" s="340"/>
      <c r="OW15" s="340"/>
      <c r="OX15" s="340"/>
      <c r="OY15" s="340"/>
      <c r="OZ15" s="340"/>
      <c r="PA15" s="340"/>
      <c r="PB15" s="340"/>
      <c r="PC15" s="340"/>
      <c r="PD15" s="340"/>
      <c r="PE15" s="340"/>
      <c r="PF15" s="340"/>
      <c r="PG15" s="340"/>
      <c r="PH15" s="340"/>
      <c r="PI15" s="340"/>
      <c r="PJ15" s="340"/>
      <c r="PK15" s="340"/>
      <c r="PL15" s="340"/>
      <c r="PM15" s="340"/>
      <c r="PN15" s="340"/>
      <c r="PO15" s="340"/>
      <c r="PP15" s="340"/>
      <c r="PQ15" s="340"/>
      <c r="PR15" s="340"/>
      <c r="PS15" s="340"/>
      <c r="PT15" s="340"/>
      <c r="PU15" s="340"/>
      <c r="PV15" s="340"/>
      <c r="PW15" s="340"/>
      <c r="PX15" s="340"/>
      <c r="PY15" s="340"/>
      <c r="PZ15" s="340"/>
      <c r="QA15" s="340"/>
      <c r="QB15" s="340"/>
      <c r="QC15" s="340"/>
      <c r="QD15" s="340"/>
      <c r="QE15" s="340"/>
      <c r="QF15" s="340"/>
      <c r="QG15" s="340"/>
      <c r="QH15" s="340"/>
      <c r="QI15" s="340"/>
      <c r="QJ15" s="340"/>
      <c r="QK15" s="340"/>
      <c r="QL15" s="340"/>
      <c r="QM15" s="340"/>
      <c r="QN15" s="340"/>
      <c r="QO15" s="340"/>
      <c r="QP15" s="340"/>
      <c r="QQ15" s="340"/>
      <c r="QR15" s="340"/>
      <c r="QS15" s="340"/>
      <c r="QT15" s="340"/>
      <c r="QU15" s="340"/>
      <c r="QV15" s="340"/>
      <c r="QW15" s="340"/>
      <c r="QX15" s="340"/>
      <c r="QY15" s="340"/>
      <c r="QZ15" s="340"/>
      <c r="RA15" s="340"/>
      <c r="RB15" s="340"/>
      <c r="RC15" s="340"/>
      <c r="RD15" s="340"/>
      <c r="RE15" s="340"/>
      <c r="RF15" s="340"/>
      <c r="RG15" s="340"/>
      <c r="RH15" s="340"/>
      <c r="RI15" s="340"/>
      <c r="RJ15" s="340"/>
      <c r="RK15" s="340"/>
      <c r="RL15" s="340"/>
      <c r="RM15" s="340"/>
      <c r="RN15" s="340"/>
      <c r="RO15" s="340"/>
      <c r="RP15" s="340"/>
      <c r="RQ15" s="340"/>
      <c r="RR15" s="340"/>
      <c r="RS15" s="340"/>
      <c r="RT15" s="340"/>
      <c r="RU15" s="340"/>
      <c r="RV15" s="340"/>
      <c r="RW15" s="340"/>
      <c r="RX15" s="340"/>
      <c r="RY15" s="340"/>
      <c r="RZ15" s="340"/>
      <c r="SA15" s="340"/>
      <c r="SB15" s="340"/>
      <c r="SC15" s="340"/>
      <c r="SD15" s="340"/>
      <c r="SE15" s="340"/>
      <c r="SF15" s="340"/>
      <c r="SG15" s="340"/>
      <c r="SH15" s="340"/>
      <c r="SI15" s="340"/>
      <c r="SJ15" s="340"/>
      <c r="SK15" s="340"/>
      <c r="SL15" s="340"/>
      <c r="SM15" s="340"/>
      <c r="SN15" s="340"/>
      <c r="SO15" s="340"/>
      <c r="SP15" s="340"/>
      <c r="SQ15" s="340"/>
      <c r="SR15" s="340"/>
      <c r="SS15" s="340"/>
      <c r="ST15" s="340"/>
      <c r="SU15" s="340"/>
      <c r="SV15" s="340"/>
      <c r="SW15" s="340"/>
      <c r="SX15" s="340"/>
      <c r="SY15" s="340"/>
      <c r="SZ15" s="340"/>
      <c r="TA15" s="340"/>
      <c r="TB15" s="340"/>
      <c r="TC15" s="340"/>
      <c r="TD15" s="340"/>
      <c r="TE15" s="340"/>
      <c r="TF15" s="340"/>
      <c r="TG15" s="340"/>
      <c r="TH15" s="340"/>
      <c r="TI15" s="340"/>
      <c r="TJ15" s="340"/>
      <c r="TK15" s="340"/>
      <c r="TL15" s="340"/>
      <c r="TM15" s="340"/>
      <c r="TN15" s="340"/>
      <c r="TO15" s="340"/>
      <c r="TP15" s="340"/>
      <c r="TQ15" s="340"/>
      <c r="TR15" s="340"/>
      <c r="TS15" s="340"/>
      <c r="TT15" s="340"/>
      <c r="TU15" s="340"/>
      <c r="TV15" s="340"/>
      <c r="TW15" s="340"/>
      <c r="TX15" s="340"/>
      <c r="TY15" s="340"/>
      <c r="TZ15" s="340"/>
      <c r="UA15" s="340"/>
      <c r="UB15" s="340"/>
      <c r="UC15" s="340"/>
      <c r="UD15" s="340"/>
      <c r="UE15" s="340"/>
      <c r="UF15" s="340"/>
      <c r="UG15" s="340"/>
      <c r="UH15" s="340"/>
      <c r="UI15" s="340"/>
      <c r="UJ15" s="340"/>
      <c r="UK15" s="340"/>
      <c r="UL15" s="340"/>
      <c r="UM15" s="340"/>
      <c r="UN15" s="340"/>
      <c r="UO15" s="340"/>
      <c r="UP15" s="340"/>
      <c r="UQ15" s="340"/>
      <c r="UR15" s="340"/>
      <c r="US15" s="340"/>
      <c r="UT15" s="340"/>
      <c r="UU15" s="340"/>
      <c r="UV15" s="340"/>
      <c r="UW15" s="340"/>
      <c r="UX15" s="340"/>
      <c r="UY15" s="340"/>
      <c r="UZ15" s="340"/>
      <c r="VA15" s="340"/>
      <c r="VB15" s="340"/>
      <c r="VC15" s="340"/>
      <c r="VD15" s="340"/>
      <c r="VE15" s="340"/>
      <c r="VF15" s="340"/>
      <c r="VG15" s="340"/>
      <c r="VH15" s="340"/>
      <c r="VI15" s="340"/>
      <c r="VJ15" s="340"/>
      <c r="VK15" s="340"/>
      <c r="VL15" s="340"/>
      <c r="VM15" s="340"/>
      <c r="VN15" s="340"/>
      <c r="VO15" s="340"/>
      <c r="VP15" s="340"/>
      <c r="VQ15" s="340"/>
      <c r="VR15" s="340"/>
      <c r="VS15" s="340"/>
      <c r="VT15" s="340"/>
      <c r="VU15" s="340"/>
      <c r="VV15" s="340"/>
      <c r="VW15" s="340"/>
      <c r="VX15" s="340"/>
      <c r="VY15" s="340"/>
      <c r="VZ15" s="340"/>
      <c r="WA15" s="340"/>
      <c r="WB15" s="340"/>
      <c r="WC15" s="340"/>
      <c r="WD15" s="340"/>
      <c r="WE15" s="340"/>
      <c r="WF15" s="340"/>
      <c r="WG15" s="340"/>
      <c r="WH15" s="340"/>
      <c r="WI15" s="340"/>
      <c r="WJ15" s="340"/>
      <c r="WK15" s="340"/>
      <c r="WL15" s="340"/>
      <c r="WM15" s="340"/>
      <c r="WN15" s="340"/>
      <c r="WO15" s="340"/>
      <c r="WP15" s="340"/>
      <c r="WQ15" s="340"/>
      <c r="WR15" s="340"/>
      <c r="WS15" s="340"/>
      <c r="WT15" s="340"/>
      <c r="WU15" s="340"/>
      <c r="WV15" s="340"/>
      <c r="WW15" s="340"/>
      <c r="WX15" s="340"/>
      <c r="WY15" s="1357"/>
    </row>
    <row r="16" spans="1:623" s="205" customFormat="1">
      <c r="A16" s="1457"/>
      <c r="B16" s="182" t="s">
        <v>57</v>
      </c>
      <c r="C16" s="192" t="s">
        <v>353</v>
      </c>
      <c r="D16" s="105">
        <v>14</v>
      </c>
      <c r="E16" s="190">
        <f t="shared" si="0"/>
        <v>3.6473732915028971E-3</v>
      </c>
      <c r="F16" s="106" t="s">
        <v>32</v>
      </c>
      <c r="G16" s="107">
        <v>202</v>
      </c>
      <c r="H16" s="247">
        <v>16</v>
      </c>
      <c r="I16" s="188">
        <v>50</v>
      </c>
      <c r="J16" s="188">
        <v>206</v>
      </c>
      <c r="K16" s="188">
        <f t="shared" si="1"/>
        <v>156</v>
      </c>
      <c r="L16" s="185">
        <f t="shared" si="5"/>
        <v>3232</v>
      </c>
      <c r="M16" s="188">
        <v>14.33361</v>
      </c>
      <c r="N16" s="188">
        <f t="shared" si="6"/>
        <v>2895.38922</v>
      </c>
      <c r="O16" s="188">
        <f t="shared" si="7"/>
        <v>10100</v>
      </c>
      <c r="P16" s="188">
        <f t="shared" si="8"/>
        <v>31512</v>
      </c>
      <c r="Q16" s="188">
        <f t="shared" si="9"/>
        <v>41612</v>
      </c>
      <c r="R16" s="188">
        <v>0</v>
      </c>
      <c r="S16" s="188">
        <f t="shared" si="15"/>
        <v>44507.389219999997</v>
      </c>
      <c r="T16" s="188">
        <v>31851.360000000001</v>
      </c>
      <c r="U16" s="188">
        <f t="shared" si="16"/>
        <v>41172.422960222015</v>
      </c>
      <c r="V16" s="188">
        <f t="shared" si="17"/>
        <v>29464.71785383904</v>
      </c>
      <c r="W16" s="189">
        <f>IF(L16=0,0,(HLOOKUP(F16,'2012-2013 CE W T&amp;D &amp; ConsCredit'!$C$6:$P$36,D16+1,FALSE)))</f>
        <v>0.98085606079710697</v>
      </c>
      <c r="X16" s="188">
        <f t="shared" si="18"/>
        <v>3170.1267884962499</v>
      </c>
      <c r="Y16" s="190">
        <f t="shared" si="13"/>
        <v>0.79263842873335022</v>
      </c>
      <c r="Z16" s="191"/>
      <c r="AA16" s="188">
        <f t="shared" si="10"/>
        <v>12995.389219999997</v>
      </c>
      <c r="AB16" s="188">
        <f t="shared" si="11"/>
        <v>12021.636651248842</v>
      </c>
      <c r="AC16" s="189">
        <f>IF(L16=0,0,(HLOOKUP(F16,'2012-2013 CE W T&amp;D No ConsCredi'!$C$6:$P$36,D16+1,FALSE)))</f>
        <v>0.89168732799737005</v>
      </c>
      <c r="AD16" s="188">
        <f t="shared" si="12"/>
        <v>2881.9334440875</v>
      </c>
      <c r="AE16" s="190">
        <f t="shared" si="14"/>
        <v>0.2397288761666338</v>
      </c>
      <c r="AF16" s="340"/>
      <c r="AG16" s="340"/>
      <c r="AH16" s="340"/>
      <c r="AI16" s="340"/>
      <c r="AJ16" s="340"/>
      <c r="AK16" s="340"/>
      <c r="AL16" s="340"/>
      <c r="AM16" s="340"/>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340"/>
      <c r="CH16" s="340"/>
      <c r="CI16" s="340"/>
      <c r="CJ16" s="340"/>
      <c r="CK16" s="340"/>
      <c r="CL16" s="340"/>
      <c r="CM16" s="340"/>
      <c r="CN16" s="340"/>
      <c r="CO16" s="340"/>
      <c r="CP16" s="340"/>
      <c r="CQ16" s="340"/>
      <c r="CR16" s="340"/>
      <c r="CS16" s="340"/>
      <c r="CT16" s="340"/>
      <c r="CU16" s="340"/>
      <c r="CV16" s="340"/>
      <c r="CW16" s="340"/>
      <c r="CX16" s="340"/>
      <c r="CY16" s="340"/>
      <c r="CZ16" s="340"/>
      <c r="DA16" s="340"/>
      <c r="DB16" s="340"/>
      <c r="DC16" s="340"/>
      <c r="DD16" s="340"/>
      <c r="DE16" s="340"/>
      <c r="DF16" s="340"/>
      <c r="DG16" s="340"/>
      <c r="DH16" s="340"/>
      <c r="DI16" s="340"/>
      <c r="DJ16" s="340"/>
      <c r="DK16" s="340"/>
      <c r="DL16" s="340"/>
      <c r="DM16" s="340"/>
      <c r="DN16" s="340"/>
      <c r="DO16" s="340"/>
      <c r="DP16" s="340"/>
      <c r="DQ16" s="340"/>
      <c r="DR16" s="340"/>
      <c r="DS16" s="340"/>
      <c r="DT16" s="340"/>
      <c r="DU16" s="340"/>
      <c r="DV16" s="340"/>
      <c r="DW16" s="340"/>
      <c r="DX16" s="340"/>
      <c r="DY16" s="340"/>
      <c r="DZ16" s="340"/>
      <c r="EA16" s="340"/>
      <c r="EB16" s="340"/>
      <c r="EC16" s="340"/>
      <c r="ED16" s="340"/>
      <c r="EE16" s="340"/>
      <c r="EF16" s="340"/>
      <c r="EG16" s="340"/>
      <c r="EH16" s="340"/>
      <c r="EI16" s="340"/>
      <c r="EJ16" s="340"/>
      <c r="EK16" s="340"/>
      <c r="EL16" s="340"/>
      <c r="EM16" s="340"/>
      <c r="EN16" s="340"/>
      <c r="EO16" s="340"/>
      <c r="EP16" s="340"/>
      <c r="EQ16" s="340"/>
      <c r="ER16" s="340"/>
      <c r="ES16" s="340"/>
      <c r="ET16" s="340"/>
      <c r="EU16" s="340"/>
      <c r="EV16" s="340"/>
      <c r="EW16" s="340"/>
      <c r="EX16" s="340"/>
      <c r="EY16" s="340"/>
      <c r="EZ16" s="340"/>
      <c r="FA16" s="340"/>
      <c r="FB16" s="340"/>
      <c r="FC16" s="340"/>
      <c r="FD16" s="340"/>
      <c r="FE16" s="340"/>
      <c r="FF16" s="340"/>
      <c r="FG16" s="340"/>
      <c r="FH16" s="340"/>
      <c r="FI16" s="340"/>
      <c r="FJ16" s="340"/>
      <c r="FK16" s="340"/>
      <c r="FL16" s="340"/>
      <c r="FM16" s="340"/>
      <c r="FN16" s="340"/>
      <c r="FO16" s="340"/>
      <c r="FP16" s="340"/>
      <c r="FQ16" s="340"/>
      <c r="FR16" s="340"/>
      <c r="FS16" s="340"/>
      <c r="FT16" s="340"/>
      <c r="FU16" s="340"/>
      <c r="FV16" s="340"/>
      <c r="FW16" s="340"/>
      <c r="FX16" s="340"/>
      <c r="FY16" s="340"/>
      <c r="FZ16" s="340"/>
      <c r="GA16" s="340"/>
      <c r="GB16" s="340"/>
      <c r="GC16" s="340"/>
      <c r="GD16" s="340"/>
      <c r="GE16" s="340"/>
      <c r="GF16" s="340"/>
      <c r="GG16" s="340"/>
      <c r="GH16" s="340"/>
      <c r="GI16" s="340"/>
      <c r="GJ16" s="340"/>
      <c r="GK16" s="340"/>
      <c r="GL16" s="340"/>
      <c r="GM16" s="340"/>
      <c r="GN16" s="340"/>
      <c r="GO16" s="340"/>
      <c r="GP16" s="340"/>
      <c r="GQ16" s="340"/>
      <c r="GR16" s="340"/>
      <c r="GS16" s="340"/>
      <c r="GT16" s="340"/>
      <c r="GU16" s="340"/>
      <c r="GV16" s="340"/>
      <c r="GW16" s="340"/>
      <c r="GX16" s="340"/>
      <c r="GY16" s="340"/>
      <c r="GZ16" s="340"/>
      <c r="HA16" s="340"/>
      <c r="HB16" s="340"/>
      <c r="HC16" s="340"/>
      <c r="HD16" s="340"/>
      <c r="HE16" s="340"/>
      <c r="HF16" s="340"/>
      <c r="HG16" s="340"/>
      <c r="HH16" s="340"/>
      <c r="HI16" s="340"/>
      <c r="HJ16" s="340"/>
      <c r="HK16" s="340"/>
      <c r="HL16" s="340"/>
      <c r="HM16" s="340"/>
      <c r="HN16" s="340"/>
      <c r="HO16" s="340"/>
      <c r="HP16" s="340"/>
      <c r="HQ16" s="340"/>
      <c r="HR16" s="340"/>
      <c r="HS16" s="340"/>
      <c r="HT16" s="340"/>
      <c r="HU16" s="340"/>
      <c r="HV16" s="340"/>
      <c r="HW16" s="340"/>
      <c r="HX16" s="340"/>
      <c r="HY16" s="340"/>
      <c r="HZ16" s="340"/>
      <c r="IA16" s="340"/>
      <c r="IB16" s="340"/>
      <c r="IC16" s="340"/>
      <c r="ID16" s="340"/>
      <c r="IE16" s="340"/>
      <c r="IF16" s="340"/>
      <c r="IG16" s="340"/>
      <c r="IH16" s="340"/>
      <c r="II16" s="340"/>
      <c r="IJ16" s="340"/>
      <c r="IK16" s="340"/>
      <c r="IL16" s="340"/>
      <c r="IM16" s="340"/>
      <c r="IN16" s="340"/>
      <c r="IO16" s="340"/>
      <c r="IP16" s="340"/>
      <c r="IQ16" s="340"/>
      <c r="IR16" s="340"/>
      <c r="IS16" s="340"/>
      <c r="IT16" s="340"/>
      <c r="IU16" s="340"/>
      <c r="IV16" s="340"/>
      <c r="IW16" s="340"/>
      <c r="IX16" s="340"/>
      <c r="IY16" s="340"/>
      <c r="IZ16" s="340"/>
      <c r="JA16" s="340"/>
      <c r="JB16" s="340"/>
      <c r="JC16" s="340"/>
      <c r="JD16" s="340"/>
      <c r="JE16" s="340"/>
      <c r="JF16" s="340"/>
      <c r="JG16" s="340"/>
      <c r="JH16" s="340"/>
      <c r="JI16" s="340"/>
      <c r="JJ16" s="340"/>
      <c r="JK16" s="340"/>
      <c r="JL16" s="340"/>
      <c r="JM16" s="340"/>
      <c r="JN16" s="340"/>
      <c r="JO16" s="340"/>
      <c r="JP16" s="340"/>
      <c r="JQ16" s="340"/>
      <c r="JR16" s="340"/>
      <c r="JS16" s="340"/>
      <c r="JT16" s="340"/>
      <c r="JU16" s="340"/>
      <c r="JV16" s="340"/>
      <c r="JW16" s="340"/>
      <c r="JX16" s="340"/>
      <c r="JY16" s="340"/>
      <c r="JZ16" s="340"/>
      <c r="KA16" s="340"/>
      <c r="KB16" s="340"/>
      <c r="KC16" s="340"/>
      <c r="KD16" s="340"/>
      <c r="KE16" s="340"/>
      <c r="KF16" s="340"/>
      <c r="KG16" s="340"/>
      <c r="KH16" s="340"/>
      <c r="KI16" s="340"/>
      <c r="KJ16" s="340"/>
      <c r="KK16" s="340"/>
      <c r="KL16" s="340"/>
      <c r="KM16" s="340"/>
      <c r="KN16" s="340"/>
      <c r="KO16" s="340"/>
      <c r="KP16" s="340"/>
      <c r="KQ16" s="340"/>
      <c r="KR16" s="340"/>
      <c r="KS16" s="340"/>
      <c r="KT16" s="340"/>
      <c r="KU16" s="340"/>
      <c r="KV16" s="340"/>
      <c r="KW16" s="340"/>
      <c r="KX16" s="340"/>
      <c r="KY16" s="340"/>
      <c r="KZ16" s="340"/>
      <c r="LA16" s="340"/>
      <c r="LB16" s="340"/>
      <c r="LC16" s="340"/>
      <c r="LD16" s="340"/>
      <c r="LE16" s="340"/>
      <c r="LF16" s="340"/>
      <c r="LG16" s="340"/>
      <c r="LH16" s="340"/>
      <c r="LI16" s="340"/>
      <c r="LJ16" s="340"/>
      <c r="LK16" s="340"/>
      <c r="LL16" s="340"/>
      <c r="LM16" s="340"/>
      <c r="LN16" s="340"/>
      <c r="LO16" s="340"/>
      <c r="LP16" s="340"/>
      <c r="LQ16" s="340"/>
      <c r="LR16" s="340"/>
      <c r="LS16" s="340"/>
      <c r="LT16" s="340"/>
      <c r="LU16" s="340"/>
      <c r="LV16" s="340"/>
      <c r="LW16" s="340"/>
      <c r="LX16" s="340"/>
      <c r="LY16" s="340"/>
      <c r="LZ16" s="340"/>
      <c r="MA16" s="340"/>
      <c r="MB16" s="340"/>
      <c r="MC16" s="340"/>
      <c r="MD16" s="340"/>
      <c r="ME16" s="340"/>
      <c r="MF16" s="340"/>
      <c r="MG16" s="340"/>
      <c r="MH16" s="340"/>
      <c r="MI16" s="340"/>
      <c r="MJ16" s="340"/>
      <c r="MK16" s="340"/>
      <c r="ML16" s="340"/>
      <c r="MM16" s="340"/>
      <c r="MN16" s="340"/>
      <c r="MO16" s="340"/>
      <c r="MP16" s="340"/>
      <c r="MQ16" s="340"/>
      <c r="MR16" s="340"/>
      <c r="MS16" s="340"/>
      <c r="MT16" s="340"/>
      <c r="MU16" s="340"/>
      <c r="MV16" s="340"/>
      <c r="MW16" s="340"/>
      <c r="MX16" s="340"/>
      <c r="MY16" s="340"/>
      <c r="MZ16" s="340"/>
      <c r="NA16" s="340"/>
      <c r="NB16" s="340"/>
      <c r="NC16" s="340"/>
      <c r="ND16" s="340"/>
      <c r="NE16" s="340"/>
      <c r="NF16" s="340"/>
      <c r="NG16" s="340"/>
      <c r="NH16" s="340"/>
      <c r="NI16" s="340"/>
      <c r="NJ16" s="340"/>
      <c r="NK16" s="340"/>
      <c r="NL16" s="340"/>
      <c r="NM16" s="340"/>
      <c r="NN16" s="340"/>
      <c r="NO16" s="340"/>
      <c r="NP16" s="340"/>
      <c r="NQ16" s="340"/>
      <c r="NR16" s="340"/>
      <c r="NS16" s="340"/>
      <c r="NT16" s="340"/>
      <c r="NU16" s="340"/>
      <c r="NV16" s="340"/>
      <c r="NW16" s="340"/>
      <c r="NX16" s="340"/>
      <c r="NY16" s="340"/>
      <c r="NZ16" s="340"/>
      <c r="OA16" s="340"/>
      <c r="OB16" s="340"/>
      <c r="OC16" s="340"/>
      <c r="OD16" s="340"/>
      <c r="OE16" s="340"/>
      <c r="OF16" s="340"/>
      <c r="OG16" s="340"/>
      <c r="OH16" s="340"/>
      <c r="OI16" s="340"/>
      <c r="OJ16" s="340"/>
      <c r="OK16" s="340"/>
      <c r="OL16" s="340"/>
      <c r="OM16" s="340"/>
      <c r="ON16" s="340"/>
      <c r="OO16" s="340"/>
      <c r="OP16" s="340"/>
      <c r="OQ16" s="340"/>
      <c r="OR16" s="340"/>
      <c r="OS16" s="340"/>
      <c r="OT16" s="340"/>
      <c r="OU16" s="340"/>
      <c r="OV16" s="340"/>
      <c r="OW16" s="340"/>
      <c r="OX16" s="340"/>
      <c r="OY16" s="340"/>
      <c r="OZ16" s="340"/>
      <c r="PA16" s="340"/>
      <c r="PB16" s="340"/>
      <c r="PC16" s="340"/>
      <c r="PD16" s="340"/>
      <c r="PE16" s="340"/>
      <c r="PF16" s="340"/>
      <c r="PG16" s="340"/>
      <c r="PH16" s="340"/>
      <c r="PI16" s="340"/>
      <c r="PJ16" s="340"/>
      <c r="PK16" s="340"/>
      <c r="PL16" s="340"/>
      <c r="PM16" s="340"/>
      <c r="PN16" s="340"/>
      <c r="PO16" s="340"/>
      <c r="PP16" s="340"/>
      <c r="PQ16" s="340"/>
      <c r="PR16" s="340"/>
      <c r="PS16" s="340"/>
      <c r="PT16" s="340"/>
      <c r="PU16" s="340"/>
      <c r="PV16" s="340"/>
      <c r="PW16" s="340"/>
      <c r="PX16" s="340"/>
      <c r="PY16" s="340"/>
      <c r="PZ16" s="340"/>
      <c r="QA16" s="340"/>
      <c r="QB16" s="340"/>
      <c r="QC16" s="340"/>
      <c r="QD16" s="340"/>
      <c r="QE16" s="340"/>
      <c r="QF16" s="340"/>
      <c r="QG16" s="340"/>
      <c r="QH16" s="340"/>
      <c r="QI16" s="340"/>
      <c r="QJ16" s="340"/>
      <c r="QK16" s="340"/>
      <c r="QL16" s="340"/>
      <c r="QM16" s="340"/>
      <c r="QN16" s="340"/>
      <c r="QO16" s="340"/>
      <c r="QP16" s="340"/>
      <c r="QQ16" s="340"/>
      <c r="QR16" s="340"/>
      <c r="QS16" s="340"/>
      <c r="QT16" s="340"/>
      <c r="QU16" s="340"/>
      <c r="QV16" s="340"/>
      <c r="QW16" s="340"/>
      <c r="QX16" s="340"/>
      <c r="QY16" s="340"/>
      <c r="QZ16" s="340"/>
      <c r="RA16" s="340"/>
      <c r="RB16" s="340"/>
      <c r="RC16" s="340"/>
      <c r="RD16" s="340"/>
      <c r="RE16" s="340"/>
      <c r="RF16" s="340"/>
      <c r="RG16" s="340"/>
      <c r="RH16" s="340"/>
      <c r="RI16" s="340"/>
      <c r="RJ16" s="340"/>
      <c r="RK16" s="340"/>
      <c r="RL16" s="340"/>
      <c r="RM16" s="340"/>
      <c r="RN16" s="340"/>
      <c r="RO16" s="340"/>
      <c r="RP16" s="340"/>
      <c r="RQ16" s="340"/>
      <c r="RR16" s="340"/>
      <c r="RS16" s="340"/>
      <c r="RT16" s="340"/>
      <c r="RU16" s="340"/>
      <c r="RV16" s="340"/>
      <c r="RW16" s="340"/>
      <c r="RX16" s="340"/>
      <c r="RY16" s="340"/>
      <c r="RZ16" s="340"/>
      <c r="SA16" s="340"/>
      <c r="SB16" s="340"/>
      <c r="SC16" s="340"/>
      <c r="SD16" s="340"/>
      <c r="SE16" s="340"/>
      <c r="SF16" s="340"/>
      <c r="SG16" s="340"/>
      <c r="SH16" s="340"/>
      <c r="SI16" s="340"/>
      <c r="SJ16" s="340"/>
      <c r="SK16" s="340"/>
      <c r="SL16" s="340"/>
      <c r="SM16" s="340"/>
      <c r="SN16" s="340"/>
      <c r="SO16" s="340"/>
      <c r="SP16" s="340"/>
      <c r="SQ16" s="340"/>
      <c r="SR16" s="340"/>
      <c r="SS16" s="340"/>
      <c r="ST16" s="340"/>
      <c r="SU16" s="340"/>
      <c r="SV16" s="340"/>
      <c r="SW16" s="340"/>
      <c r="SX16" s="340"/>
      <c r="SY16" s="340"/>
      <c r="SZ16" s="340"/>
      <c r="TA16" s="340"/>
      <c r="TB16" s="340"/>
      <c r="TC16" s="340"/>
      <c r="TD16" s="340"/>
      <c r="TE16" s="340"/>
      <c r="TF16" s="340"/>
      <c r="TG16" s="340"/>
      <c r="TH16" s="340"/>
      <c r="TI16" s="340"/>
      <c r="TJ16" s="340"/>
      <c r="TK16" s="340"/>
      <c r="TL16" s="340"/>
      <c r="TM16" s="340"/>
      <c r="TN16" s="340"/>
      <c r="TO16" s="340"/>
      <c r="TP16" s="340"/>
      <c r="TQ16" s="340"/>
      <c r="TR16" s="340"/>
      <c r="TS16" s="340"/>
      <c r="TT16" s="340"/>
      <c r="TU16" s="340"/>
      <c r="TV16" s="340"/>
      <c r="TW16" s="340"/>
      <c r="TX16" s="340"/>
      <c r="TY16" s="340"/>
      <c r="TZ16" s="340"/>
      <c r="UA16" s="340"/>
      <c r="UB16" s="340"/>
      <c r="UC16" s="340"/>
      <c r="UD16" s="340"/>
      <c r="UE16" s="340"/>
      <c r="UF16" s="340"/>
      <c r="UG16" s="340"/>
      <c r="UH16" s="340"/>
      <c r="UI16" s="340"/>
      <c r="UJ16" s="340"/>
      <c r="UK16" s="340"/>
      <c r="UL16" s="340"/>
      <c r="UM16" s="340"/>
      <c r="UN16" s="340"/>
      <c r="UO16" s="340"/>
      <c r="UP16" s="340"/>
      <c r="UQ16" s="340"/>
      <c r="UR16" s="340"/>
      <c r="US16" s="340"/>
      <c r="UT16" s="340"/>
      <c r="UU16" s="340"/>
      <c r="UV16" s="340"/>
      <c r="UW16" s="340"/>
      <c r="UX16" s="340"/>
      <c r="UY16" s="340"/>
      <c r="UZ16" s="340"/>
      <c r="VA16" s="340"/>
      <c r="VB16" s="340"/>
      <c r="VC16" s="340"/>
      <c r="VD16" s="340"/>
      <c r="VE16" s="340"/>
      <c r="VF16" s="340"/>
      <c r="VG16" s="340"/>
      <c r="VH16" s="340"/>
      <c r="VI16" s="340"/>
      <c r="VJ16" s="340"/>
      <c r="VK16" s="340"/>
      <c r="VL16" s="340"/>
      <c r="VM16" s="340"/>
      <c r="VN16" s="340"/>
      <c r="VO16" s="340"/>
      <c r="VP16" s="340"/>
      <c r="VQ16" s="340"/>
      <c r="VR16" s="340"/>
      <c r="VS16" s="340"/>
      <c r="VT16" s="340"/>
      <c r="VU16" s="340"/>
      <c r="VV16" s="340"/>
      <c r="VW16" s="340"/>
      <c r="VX16" s="340"/>
      <c r="VY16" s="340"/>
      <c r="VZ16" s="340"/>
      <c r="WA16" s="340"/>
      <c r="WB16" s="340"/>
      <c r="WC16" s="340"/>
      <c r="WD16" s="340"/>
      <c r="WE16" s="340"/>
      <c r="WF16" s="340"/>
      <c r="WG16" s="340"/>
      <c r="WH16" s="340"/>
      <c r="WI16" s="340"/>
      <c r="WJ16" s="340"/>
      <c r="WK16" s="340"/>
      <c r="WL16" s="340"/>
      <c r="WM16" s="340"/>
      <c r="WN16" s="340"/>
      <c r="WO16" s="340"/>
      <c r="WP16" s="340"/>
      <c r="WQ16" s="340"/>
      <c r="WR16" s="340"/>
      <c r="WS16" s="340"/>
      <c r="WT16" s="340"/>
      <c r="WU16" s="340"/>
      <c r="WV16" s="340"/>
      <c r="WW16" s="340"/>
      <c r="WX16" s="340"/>
      <c r="WY16" s="1357"/>
    </row>
    <row r="17" spans="1:623" s="205" customFormat="1">
      <c r="A17" s="1348"/>
      <c r="B17" s="182" t="s">
        <v>57</v>
      </c>
      <c r="C17" s="192" t="s">
        <v>102</v>
      </c>
      <c r="D17" s="105">
        <v>15</v>
      </c>
      <c r="E17" s="190">
        <f t="shared" si="0"/>
        <v>5.4773474000535236</v>
      </c>
      <c r="F17" s="106" t="s">
        <v>33</v>
      </c>
      <c r="G17" s="107">
        <v>6000</v>
      </c>
      <c r="H17" s="145">
        <v>755</v>
      </c>
      <c r="I17" s="188">
        <v>535</v>
      </c>
      <c r="J17" s="188">
        <v>535</v>
      </c>
      <c r="K17" s="188">
        <f t="shared" si="1"/>
        <v>0</v>
      </c>
      <c r="L17" s="185">
        <f t="shared" si="5"/>
        <v>4530000</v>
      </c>
      <c r="M17" s="188">
        <v>49.52</v>
      </c>
      <c r="N17" s="188">
        <f t="shared" si="6"/>
        <v>297120</v>
      </c>
      <c r="O17" s="188">
        <f t="shared" si="7"/>
        <v>3210000</v>
      </c>
      <c r="P17" s="188">
        <f t="shared" si="8"/>
        <v>0</v>
      </c>
      <c r="Q17" s="188">
        <f t="shared" si="9"/>
        <v>3210000</v>
      </c>
      <c r="R17" s="188">
        <v>0</v>
      </c>
      <c r="S17" s="188">
        <f t="shared" si="15"/>
        <v>3507120</v>
      </c>
      <c r="T17" s="188"/>
      <c r="U17" s="188">
        <f t="shared" si="16"/>
        <v>3244329.3246993525</v>
      </c>
      <c r="V17" s="188">
        <f t="shared" si="17"/>
        <v>0</v>
      </c>
      <c r="W17" s="189">
        <f>IF(L17=0,0,(HLOOKUP(F17,'2012-2013 CE W T&amp;D &amp; ConsCredit'!$C$6:$P$36,D17+1,FALSE)))</f>
        <v>0.89589831525503083</v>
      </c>
      <c r="X17" s="188">
        <f t="shared" si="18"/>
        <v>4058419.3681052895</v>
      </c>
      <c r="Y17" s="190">
        <f t="shared" si="13"/>
        <v>1.2509270674860906</v>
      </c>
      <c r="Z17" s="191"/>
      <c r="AA17" s="188">
        <f t="shared" si="10"/>
        <v>3507120</v>
      </c>
      <c r="AB17" s="188">
        <f t="shared" si="11"/>
        <v>3244329.3246993525</v>
      </c>
      <c r="AC17" s="189">
        <f>IF(L17=0,0,(HLOOKUP(F17,'2012-2013 CE W T&amp;D No ConsCredi'!$C$6:$P$36,D17+1,FALSE)))</f>
        <v>0.8144530138682099</v>
      </c>
      <c r="AD17" s="188">
        <f t="shared" si="12"/>
        <v>3689472.1528229909</v>
      </c>
      <c r="AE17" s="190">
        <f t="shared" si="14"/>
        <v>1.1372064249873552</v>
      </c>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0"/>
      <c r="EC17" s="340"/>
      <c r="ED17" s="340"/>
      <c r="EE17" s="340"/>
      <c r="EF17" s="340"/>
      <c r="EG17" s="340"/>
      <c r="EH17" s="340"/>
      <c r="EI17" s="340"/>
      <c r="EJ17" s="340"/>
      <c r="EK17" s="340"/>
      <c r="EL17" s="340"/>
      <c r="EM17" s="340"/>
      <c r="EN17" s="340"/>
      <c r="EO17" s="340"/>
      <c r="EP17" s="340"/>
      <c r="EQ17" s="340"/>
      <c r="ER17" s="340"/>
      <c r="ES17" s="340"/>
      <c r="ET17" s="340"/>
      <c r="EU17" s="340"/>
      <c r="EV17" s="340"/>
      <c r="EW17" s="340"/>
      <c r="EX17" s="340"/>
      <c r="EY17" s="340"/>
      <c r="EZ17" s="340"/>
      <c r="FA17" s="340"/>
      <c r="FB17" s="340"/>
      <c r="FC17" s="340"/>
      <c r="FD17" s="340"/>
      <c r="FE17" s="340"/>
      <c r="FF17" s="340"/>
      <c r="FG17" s="340"/>
      <c r="FH17" s="340"/>
      <c r="FI17" s="340"/>
      <c r="FJ17" s="340"/>
      <c r="FK17" s="340"/>
      <c r="FL17" s="340"/>
      <c r="FM17" s="340"/>
      <c r="FN17" s="340"/>
      <c r="FO17" s="340"/>
      <c r="FP17" s="340"/>
      <c r="FQ17" s="340"/>
      <c r="FR17" s="340"/>
      <c r="FS17" s="340"/>
      <c r="FT17" s="340"/>
      <c r="FU17" s="340"/>
      <c r="FV17" s="340"/>
      <c r="FW17" s="340"/>
      <c r="FX17" s="340"/>
      <c r="FY17" s="340"/>
      <c r="FZ17" s="340"/>
      <c r="GA17" s="340"/>
      <c r="GB17" s="340"/>
      <c r="GC17" s="340"/>
      <c r="GD17" s="340"/>
      <c r="GE17" s="340"/>
      <c r="GF17" s="340"/>
      <c r="GG17" s="340"/>
      <c r="GH17" s="340"/>
      <c r="GI17" s="340"/>
      <c r="GJ17" s="340"/>
      <c r="GK17" s="340"/>
      <c r="GL17" s="340"/>
      <c r="GM17" s="340"/>
      <c r="GN17" s="340"/>
      <c r="GO17" s="340"/>
      <c r="GP17" s="340"/>
      <c r="GQ17" s="340"/>
      <c r="GR17" s="340"/>
      <c r="GS17" s="340"/>
      <c r="GT17" s="340"/>
      <c r="GU17" s="340"/>
      <c r="GV17" s="340"/>
      <c r="GW17" s="340"/>
      <c r="GX17" s="340"/>
      <c r="GY17" s="340"/>
      <c r="GZ17" s="340"/>
      <c r="HA17" s="340"/>
      <c r="HB17" s="340"/>
      <c r="HC17" s="340"/>
      <c r="HD17" s="340"/>
      <c r="HE17" s="340"/>
      <c r="HF17" s="340"/>
      <c r="HG17" s="340"/>
      <c r="HH17" s="340"/>
      <c r="HI17" s="340"/>
      <c r="HJ17" s="340"/>
      <c r="HK17" s="340"/>
      <c r="HL17" s="340"/>
      <c r="HM17" s="340"/>
      <c r="HN17" s="340"/>
      <c r="HO17" s="340"/>
      <c r="HP17" s="340"/>
      <c r="HQ17" s="340"/>
      <c r="HR17" s="340"/>
      <c r="HS17" s="340"/>
      <c r="HT17" s="340"/>
      <c r="HU17" s="340"/>
      <c r="HV17" s="340"/>
      <c r="HW17" s="340"/>
      <c r="HX17" s="340"/>
      <c r="HY17" s="340"/>
      <c r="HZ17" s="340"/>
      <c r="IA17" s="340"/>
      <c r="IB17" s="340"/>
      <c r="IC17" s="340"/>
      <c r="ID17" s="340"/>
      <c r="IE17" s="340"/>
      <c r="IF17" s="340"/>
      <c r="IG17" s="340"/>
      <c r="IH17" s="340"/>
      <c r="II17" s="340"/>
      <c r="IJ17" s="340"/>
      <c r="IK17" s="340"/>
      <c r="IL17" s="340"/>
      <c r="IM17" s="340"/>
      <c r="IN17" s="340"/>
      <c r="IO17" s="340"/>
      <c r="IP17" s="340"/>
      <c r="IQ17" s="340"/>
      <c r="IR17" s="340"/>
      <c r="IS17" s="340"/>
      <c r="IT17" s="340"/>
      <c r="IU17" s="340"/>
      <c r="IV17" s="340"/>
      <c r="IW17" s="340"/>
      <c r="IX17" s="340"/>
      <c r="IY17" s="340"/>
      <c r="IZ17" s="340"/>
      <c r="JA17" s="340"/>
      <c r="JB17" s="340"/>
      <c r="JC17" s="340"/>
      <c r="JD17" s="340"/>
      <c r="JE17" s="340"/>
      <c r="JF17" s="340"/>
      <c r="JG17" s="340"/>
      <c r="JH17" s="340"/>
      <c r="JI17" s="340"/>
      <c r="JJ17" s="340"/>
      <c r="JK17" s="340"/>
      <c r="JL17" s="340"/>
      <c r="JM17" s="340"/>
      <c r="JN17" s="340"/>
      <c r="JO17" s="340"/>
      <c r="JP17" s="340"/>
      <c r="JQ17" s="340"/>
      <c r="JR17" s="340"/>
      <c r="JS17" s="340"/>
      <c r="JT17" s="340"/>
      <c r="JU17" s="340"/>
      <c r="JV17" s="340"/>
      <c r="JW17" s="340"/>
      <c r="JX17" s="340"/>
      <c r="JY17" s="340"/>
      <c r="JZ17" s="340"/>
      <c r="KA17" s="340"/>
      <c r="KB17" s="340"/>
      <c r="KC17" s="340"/>
      <c r="KD17" s="340"/>
      <c r="KE17" s="340"/>
      <c r="KF17" s="340"/>
      <c r="KG17" s="340"/>
      <c r="KH17" s="340"/>
      <c r="KI17" s="340"/>
      <c r="KJ17" s="340"/>
      <c r="KK17" s="340"/>
      <c r="KL17" s="340"/>
      <c r="KM17" s="340"/>
      <c r="KN17" s="340"/>
      <c r="KO17" s="340"/>
      <c r="KP17" s="340"/>
      <c r="KQ17" s="340"/>
      <c r="KR17" s="340"/>
      <c r="KS17" s="340"/>
      <c r="KT17" s="340"/>
      <c r="KU17" s="340"/>
      <c r="KV17" s="340"/>
      <c r="KW17" s="340"/>
      <c r="KX17" s="340"/>
      <c r="KY17" s="340"/>
      <c r="KZ17" s="340"/>
      <c r="LA17" s="340"/>
      <c r="LB17" s="340"/>
      <c r="LC17" s="340"/>
      <c r="LD17" s="340"/>
      <c r="LE17" s="340"/>
      <c r="LF17" s="340"/>
      <c r="LG17" s="340"/>
      <c r="LH17" s="340"/>
      <c r="LI17" s="340"/>
      <c r="LJ17" s="340"/>
      <c r="LK17" s="340"/>
      <c r="LL17" s="340"/>
      <c r="LM17" s="340"/>
      <c r="LN17" s="340"/>
      <c r="LO17" s="340"/>
      <c r="LP17" s="340"/>
      <c r="LQ17" s="340"/>
      <c r="LR17" s="340"/>
      <c r="LS17" s="340"/>
      <c r="LT17" s="340"/>
      <c r="LU17" s="340"/>
      <c r="LV17" s="340"/>
      <c r="LW17" s="340"/>
      <c r="LX17" s="340"/>
      <c r="LY17" s="340"/>
      <c r="LZ17" s="340"/>
      <c r="MA17" s="340"/>
      <c r="MB17" s="340"/>
      <c r="MC17" s="340"/>
      <c r="MD17" s="340"/>
      <c r="ME17" s="340"/>
      <c r="MF17" s="340"/>
      <c r="MG17" s="340"/>
      <c r="MH17" s="340"/>
      <c r="MI17" s="340"/>
      <c r="MJ17" s="340"/>
      <c r="MK17" s="340"/>
      <c r="ML17" s="340"/>
      <c r="MM17" s="340"/>
      <c r="MN17" s="340"/>
      <c r="MO17" s="340"/>
      <c r="MP17" s="340"/>
      <c r="MQ17" s="340"/>
      <c r="MR17" s="340"/>
      <c r="MS17" s="340"/>
      <c r="MT17" s="340"/>
      <c r="MU17" s="340"/>
      <c r="MV17" s="340"/>
      <c r="MW17" s="340"/>
      <c r="MX17" s="340"/>
      <c r="MY17" s="340"/>
      <c r="MZ17" s="340"/>
      <c r="NA17" s="340"/>
      <c r="NB17" s="340"/>
      <c r="NC17" s="340"/>
      <c r="ND17" s="340"/>
      <c r="NE17" s="340"/>
      <c r="NF17" s="340"/>
      <c r="NG17" s="340"/>
      <c r="NH17" s="340"/>
      <c r="NI17" s="340"/>
      <c r="NJ17" s="340"/>
      <c r="NK17" s="340"/>
      <c r="NL17" s="340"/>
      <c r="NM17" s="340"/>
      <c r="NN17" s="340"/>
      <c r="NO17" s="340"/>
      <c r="NP17" s="340"/>
      <c r="NQ17" s="340"/>
      <c r="NR17" s="340"/>
      <c r="NS17" s="340"/>
      <c r="NT17" s="340"/>
      <c r="NU17" s="340"/>
      <c r="NV17" s="340"/>
      <c r="NW17" s="340"/>
      <c r="NX17" s="340"/>
      <c r="NY17" s="340"/>
      <c r="NZ17" s="340"/>
      <c r="OA17" s="340"/>
      <c r="OB17" s="340"/>
      <c r="OC17" s="340"/>
      <c r="OD17" s="340"/>
      <c r="OE17" s="340"/>
      <c r="OF17" s="340"/>
      <c r="OG17" s="340"/>
      <c r="OH17" s="340"/>
      <c r="OI17" s="340"/>
      <c r="OJ17" s="340"/>
      <c r="OK17" s="340"/>
      <c r="OL17" s="340"/>
      <c r="OM17" s="340"/>
      <c r="ON17" s="340"/>
      <c r="OO17" s="340"/>
      <c r="OP17" s="340"/>
      <c r="OQ17" s="340"/>
      <c r="OR17" s="340"/>
      <c r="OS17" s="340"/>
      <c r="OT17" s="340"/>
      <c r="OU17" s="340"/>
      <c r="OV17" s="340"/>
      <c r="OW17" s="340"/>
      <c r="OX17" s="340"/>
      <c r="OY17" s="340"/>
      <c r="OZ17" s="340"/>
      <c r="PA17" s="340"/>
      <c r="PB17" s="340"/>
      <c r="PC17" s="340"/>
      <c r="PD17" s="340"/>
      <c r="PE17" s="340"/>
      <c r="PF17" s="340"/>
      <c r="PG17" s="340"/>
      <c r="PH17" s="340"/>
      <c r="PI17" s="340"/>
      <c r="PJ17" s="340"/>
      <c r="PK17" s="340"/>
      <c r="PL17" s="340"/>
      <c r="PM17" s="340"/>
      <c r="PN17" s="340"/>
      <c r="PO17" s="340"/>
      <c r="PP17" s="340"/>
      <c r="PQ17" s="340"/>
      <c r="PR17" s="340"/>
      <c r="PS17" s="340"/>
      <c r="PT17" s="340"/>
      <c r="PU17" s="340"/>
      <c r="PV17" s="340"/>
      <c r="PW17" s="340"/>
      <c r="PX17" s="340"/>
      <c r="PY17" s="340"/>
      <c r="PZ17" s="340"/>
      <c r="QA17" s="340"/>
      <c r="QB17" s="340"/>
      <c r="QC17" s="340"/>
      <c r="QD17" s="340"/>
      <c r="QE17" s="340"/>
      <c r="QF17" s="340"/>
      <c r="QG17" s="340"/>
      <c r="QH17" s="340"/>
      <c r="QI17" s="340"/>
      <c r="QJ17" s="340"/>
      <c r="QK17" s="340"/>
      <c r="QL17" s="340"/>
      <c r="QM17" s="340"/>
      <c r="QN17" s="340"/>
      <c r="QO17" s="340"/>
      <c r="QP17" s="340"/>
      <c r="QQ17" s="340"/>
      <c r="QR17" s="340"/>
      <c r="QS17" s="340"/>
      <c r="QT17" s="340"/>
      <c r="QU17" s="340"/>
      <c r="QV17" s="340"/>
      <c r="QW17" s="340"/>
      <c r="QX17" s="340"/>
      <c r="QY17" s="340"/>
      <c r="QZ17" s="340"/>
      <c r="RA17" s="340"/>
      <c r="RB17" s="340"/>
      <c r="RC17" s="340"/>
      <c r="RD17" s="340"/>
      <c r="RE17" s="340"/>
      <c r="RF17" s="340"/>
      <c r="RG17" s="340"/>
      <c r="RH17" s="340"/>
      <c r="RI17" s="340"/>
      <c r="RJ17" s="340"/>
      <c r="RK17" s="340"/>
      <c r="RL17" s="340"/>
      <c r="RM17" s="340"/>
      <c r="RN17" s="340"/>
      <c r="RO17" s="340"/>
      <c r="RP17" s="340"/>
      <c r="RQ17" s="340"/>
      <c r="RR17" s="340"/>
      <c r="RS17" s="340"/>
      <c r="RT17" s="340"/>
      <c r="RU17" s="340"/>
      <c r="RV17" s="340"/>
      <c r="RW17" s="340"/>
      <c r="RX17" s="340"/>
      <c r="RY17" s="340"/>
      <c r="RZ17" s="340"/>
      <c r="SA17" s="340"/>
      <c r="SB17" s="340"/>
      <c r="SC17" s="340"/>
      <c r="SD17" s="340"/>
      <c r="SE17" s="340"/>
      <c r="SF17" s="340"/>
      <c r="SG17" s="340"/>
      <c r="SH17" s="340"/>
      <c r="SI17" s="340"/>
      <c r="SJ17" s="340"/>
      <c r="SK17" s="340"/>
      <c r="SL17" s="340"/>
      <c r="SM17" s="340"/>
      <c r="SN17" s="340"/>
      <c r="SO17" s="340"/>
      <c r="SP17" s="340"/>
      <c r="SQ17" s="340"/>
      <c r="SR17" s="340"/>
      <c r="SS17" s="340"/>
      <c r="ST17" s="340"/>
      <c r="SU17" s="340"/>
      <c r="SV17" s="340"/>
      <c r="SW17" s="340"/>
      <c r="SX17" s="340"/>
      <c r="SY17" s="340"/>
      <c r="SZ17" s="340"/>
      <c r="TA17" s="340"/>
      <c r="TB17" s="340"/>
      <c r="TC17" s="340"/>
      <c r="TD17" s="340"/>
      <c r="TE17" s="340"/>
      <c r="TF17" s="340"/>
      <c r="TG17" s="340"/>
      <c r="TH17" s="340"/>
      <c r="TI17" s="340"/>
      <c r="TJ17" s="340"/>
      <c r="TK17" s="340"/>
      <c r="TL17" s="340"/>
      <c r="TM17" s="340"/>
      <c r="TN17" s="340"/>
      <c r="TO17" s="340"/>
      <c r="TP17" s="340"/>
      <c r="TQ17" s="340"/>
      <c r="TR17" s="340"/>
      <c r="TS17" s="340"/>
      <c r="TT17" s="340"/>
      <c r="TU17" s="340"/>
      <c r="TV17" s="340"/>
      <c r="TW17" s="340"/>
      <c r="TX17" s="340"/>
      <c r="TY17" s="340"/>
      <c r="TZ17" s="340"/>
      <c r="UA17" s="340"/>
      <c r="UB17" s="340"/>
      <c r="UC17" s="340"/>
      <c r="UD17" s="340"/>
      <c r="UE17" s="340"/>
      <c r="UF17" s="340"/>
      <c r="UG17" s="340"/>
      <c r="UH17" s="340"/>
      <c r="UI17" s="340"/>
      <c r="UJ17" s="340"/>
      <c r="UK17" s="340"/>
      <c r="UL17" s="340"/>
      <c r="UM17" s="340"/>
      <c r="UN17" s="340"/>
      <c r="UO17" s="340"/>
      <c r="UP17" s="340"/>
      <c r="UQ17" s="340"/>
      <c r="UR17" s="340"/>
      <c r="US17" s="340"/>
      <c r="UT17" s="340"/>
      <c r="UU17" s="340"/>
      <c r="UV17" s="340"/>
      <c r="UW17" s="340"/>
      <c r="UX17" s="340"/>
      <c r="UY17" s="340"/>
      <c r="UZ17" s="340"/>
      <c r="VA17" s="340"/>
      <c r="VB17" s="340"/>
      <c r="VC17" s="340"/>
      <c r="VD17" s="340"/>
      <c r="VE17" s="340"/>
      <c r="VF17" s="340"/>
      <c r="VG17" s="340"/>
      <c r="VH17" s="340"/>
      <c r="VI17" s="340"/>
      <c r="VJ17" s="340"/>
      <c r="VK17" s="340"/>
      <c r="VL17" s="340"/>
      <c r="VM17" s="340"/>
      <c r="VN17" s="340"/>
      <c r="VO17" s="340"/>
      <c r="VP17" s="340"/>
      <c r="VQ17" s="340"/>
      <c r="VR17" s="340"/>
      <c r="VS17" s="340"/>
      <c r="VT17" s="340"/>
      <c r="VU17" s="340"/>
      <c r="VV17" s="340"/>
      <c r="VW17" s="340"/>
      <c r="VX17" s="340"/>
      <c r="VY17" s="340"/>
      <c r="VZ17" s="340"/>
      <c r="WA17" s="340"/>
      <c r="WB17" s="340"/>
      <c r="WC17" s="340"/>
      <c r="WD17" s="340"/>
      <c r="WE17" s="340"/>
      <c r="WF17" s="340"/>
      <c r="WG17" s="340"/>
      <c r="WH17" s="340"/>
      <c r="WI17" s="340"/>
      <c r="WJ17" s="340"/>
      <c r="WK17" s="340"/>
      <c r="WL17" s="340"/>
      <c r="WM17" s="340"/>
      <c r="WN17" s="340"/>
      <c r="WO17" s="340"/>
      <c r="WP17" s="340"/>
      <c r="WQ17" s="340"/>
      <c r="WR17" s="340"/>
      <c r="WS17" s="340"/>
      <c r="WT17" s="340"/>
      <c r="WU17" s="340"/>
      <c r="WV17" s="340"/>
      <c r="WW17" s="340"/>
      <c r="WX17" s="340"/>
      <c r="WY17" s="1357"/>
    </row>
    <row r="18" spans="1:623" s="205" customFormat="1">
      <c r="A18" s="1457"/>
      <c r="B18" s="182" t="s">
        <v>57</v>
      </c>
      <c r="C18" s="192" t="s">
        <v>354</v>
      </c>
      <c r="D18" s="105">
        <v>14</v>
      </c>
      <c r="E18" s="190">
        <f t="shared" si="0"/>
        <v>0.59134393711247468</v>
      </c>
      <c r="F18" s="106" t="s">
        <v>32</v>
      </c>
      <c r="G18" s="107">
        <v>1000</v>
      </c>
      <c r="H18" s="145">
        <v>524</v>
      </c>
      <c r="I18" s="188">
        <v>560</v>
      </c>
      <c r="J18" s="188">
        <v>560</v>
      </c>
      <c r="K18" s="188">
        <f t="shared" si="1"/>
        <v>0</v>
      </c>
      <c r="L18" s="185">
        <f t="shared" si="5"/>
        <v>524000</v>
      </c>
      <c r="M18" s="188">
        <v>49.52</v>
      </c>
      <c r="N18" s="188">
        <f t="shared" si="6"/>
        <v>49520</v>
      </c>
      <c r="O18" s="188">
        <f t="shared" si="7"/>
        <v>560000</v>
      </c>
      <c r="P18" s="188">
        <f t="shared" si="8"/>
        <v>0</v>
      </c>
      <c r="Q18" s="188">
        <f t="shared" si="9"/>
        <v>560000</v>
      </c>
      <c r="R18" s="188">
        <v>0</v>
      </c>
      <c r="S18" s="188">
        <f t="shared" si="15"/>
        <v>609520</v>
      </c>
      <c r="T18" s="188">
        <v>106460</v>
      </c>
      <c r="U18" s="188">
        <f t="shared" si="16"/>
        <v>563848.2886216467</v>
      </c>
      <c r="V18" s="188">
        <f t="shared" si="17"/>
        <v>98482.886216466242</v>
      </c>
      <c r="W18" s="189">
        <f>IF(L18=0,0,(HLOOKUP(F18,'2012-2013 CE W T&amp;D &amp; ConsCredit'!$C$6:$P$36,D18+1,FALSE)))</f>
        <v>0.98085606079710697</v>
      </c>
      <c r="X18" s="188">
        <f t="shared" si="18"/>
        <v>513968.57585768407</v>
      </c>
      <c r="Y18" s="190">
        <f t="shared" si="13"/>
        <v>1.0861990262865147</v>
      </c>
      <c r="Z18" s="191"/>
      <c r="AA18" s="188">
        <f t="shared" si="10"/>
        <v>609520</v>
      </c>
      <c r="AB18" s="188">
        <f t="shared" si="11"/>
        <v>563848.2886216467</v>
      </c>
      <c r="AC18" s="189">
        <f>IF(L18=0,0,(HLOOKUP(F18,'2012-2013 CE W T&amp;D No ConsCredi'!$C$6:$P$36,D18+1,FALSE)))</f>
        <v>0.89168732799737005</v>
      </c>
      <c r="AD18" s="188">
        <f t="shared" si="12"/>
        <v>467244.15987062192</v>
      </c>
      <c r="AE18" s="190">
        <f t="shared" si="14"/>
        <v>0.8286699974080296</v>
      </c>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0"/>
      <c r="BR18" s="340"/>
      <c r="BS18" s="340"/>
      <c r="BT18" s="340"/>
      <c r="BU18" s="340"/>
      <c r="BV18" s="340"/>
      <c r="BW18" s="340"/>
      <c r="BX18" s="340"/>
      <c r="BY18" s="340"/>
      <c r="BZ18" s="340"/>
      <c r="CA18" s="340"/>
      <c r="CB18" s="340"/>
      <c r="CC18" s="340"/>
      <c r="CD18" s="340"/>
      <c r="CE18" s="340"/>
      <c r="CF18" s="340"/>
      <c r="CG18" s="340"/>
      <c r="CH18" s="340"/>
      <c r="CI18" s="340"/>
      <c r="CJ18" s="340"/>
      <c r="CK18" s="340"/>
      <c r="CL18" s="340"/>
      <c r="CM18" s="340"/>
      <c r="CN18" s="340"/>
      <c r="CO18" s="340"/>
      <c r="CP18" s="340"/>
      <c r="CQ18" s="340"/>
      <c r="CR18" s="340"/>
      <c r="CS18" s="340"/>
      <c r="CT18" s="340"/>
      <c r="CU18" s="340"/>
      <c r="CV18" s="340"/>
      <c r="CW18" s="340"/>
      <c r="CX18" s="340"/>
      <c r="CY18" s="340"/>
      <c r="CZ18" s="340"/>
      <c r="DA18" s="340"/>
      <c r="DB18" s="340"/>
      <c r="DC18" s="340"/>
      <c r="DD18" s="340"/>
      <c r="DE18" s="340"/>
      <c r="DF18" s="340"/>
      <c r="DG18" s="340"/>
      <c r="DH18" s="340"/>
      <c r="DI18" s="340"/>
      <c r="DJ18" s="340"/>
      <c r="DK18" s="340"/>
      <c r="DL18" s="340"/>
      <c r="DM18" s="340"/>
      <c r="DN18" s="340"/>
      <c r="DO18" s="340"/>
      <c r="DP18" s="340"/>
      <c r="DQ18" s="340"/>
      <c r="DR18" s="340"/>
      <c r="DS18" s="340"/>
      <c r="DT18" s="340"/>
      <c r="DU18" s="340"/>
      <c r="DV18" s="340"/>
      <c r="DW18" s="340"/>
      <c r="DX18" s="340"/>
      <c r="DY18" s="340"/>
      <c r="DZ18" s="340"/>
      <c r="EA18" s="340"/>
      <c r="EB18" s="340"/>
      <c r="EC18" s="340"/>
      <c r="ED18" s="340"/>
      <c r="EE18" s="340"/>
      <c r="EF18" s="340"/>
      <c r="EG18" s="340"/>
      <c r="EH18" s="340"/>
      <c r="EI18" s="340"/>
      <c r="EJ18" s="340"/>
      <c r="EK18" s="340"/>
      <c r="EL18" s="340"/>
      <c r="EM18" s="340"/>
      <c r="EN18" s="340"/>
      <c r="EO18" s="340"/>
      <c r="EP18" s="340"/>
      <c r="EQ18" s="340"/>
      <c r="ER18" s="340"/>
      <c r="ES18" s="340"/>
      <c r="ET18" s="340"/>
      <c r="EU18" s="340"/>
      <c r="EV18" s="340"/>
      <c r="EW18" s="340"/>
      <c r="EX18" s="340"/>
      <c r="EY18" s="340"/>
      <c r="EZ18" s="340"/>
      <c r="FA18" s="340"/>
      <c r="FB18" s="340"/>
      <c r="FC18" s="340"/>
      <c r="FD18" s="340"/>
      <c r="FE18" s="340"/>
      <c r="FF18" s="340"/>
      <c r="FG18" s="340"/>
      <c r="FH18" s="340"/>
      <c r="FI18" s="340"/>
      <c r="FJ18" s="340"/>
      <c r="FK18" s="340"/>
      <c r="FL18" s="340"/>
      <c r="FM18" s="340"/>
      <c r="FN18" s="340"/>
      <c r="FO18" s="340"/>
      <c r="FP18" s="340"/>
      <c r="FQ18" s="340"/>
      <c r="FR18" s="340"/>
      <c r="FS18" s="340"/>
      <c r="FT18" s="340"/>
      <c r="FU18" s="340"/>
      <c r="FV18" s="340"/>
      <c r="FW18" s="340"/>
      <c r="FX18" s="340"/>
      <c r="FY18" s="340"/>
      <c r="FZ18" s="340"/>
      <c r="GA18" s="340"/>
      <c r="GB18" s="340"/>
      <c r="GC18" s="340"/>
      <c r="GD18" s="340"/>
      <c r="GE18" s="340"/>
      <c r="GF18" s="340"/>
      <c r="GG18" s="340"/>
      <c r="GH18" s="340"/>
      <c r="GI18" s="340"/>
      <c r="GJ18" s="340"/>
      <c r="GK18" s="340"/>
      <c r="GL18" s="340"/>
      <c r="GM18" s="340"/>
      <c r="GN18" s="340"/>
      <c r="GO18" s="340"/>
      <c r="GP18" s="340"/>
      <c r="GQ18" s="340"/>
      <c r="GR18" s="340"/>
      <c r="GS18" s="340"/>
      <c r="GT18" s="340"/>
      <c r="GU18" s="340"/>
      <c r="GV18" s="340"/>
      <c r="GW18" s="340"/>
      <c r="GX18" s="340"/>
      <c r="GY18" s="340"/>
      <c r="GZ18" s="340"/>
      <c r="HA18" s="340"/>
      <c r="HB18" s="340"/>
      <c r="HC18" s="340"/>
      <c r="HD18" s="340"/>
      <c r="HE18" s="340"/>
      <c r="HF18" s="340"/>
      <c r="HG18" s="340"/>
      <c r="HH18" s="340"/>
      <c r="HI18" s="340"/>
      <c r="HJ18" s="340"/>
      <c r="HK18" s="340"/>
      <c r="HL18" s="340"/>
      <c r="HM18" s="340"/>
      <c r="HN18" s="340"/>
      <c r="HO18" s="340"/>
      <c r="HP18" s="340"/>
      <c r="HQ18" s="340"/>
      <c r="HR18" s="340"/>
      <c r="HS18" s="340"/>
      <c r="HT18" s="340"/>
      <c r="HU18" s="340"/>
      <c r="HV18" s="340"/>
      <c r="HW18" s="340"/>
      <c r="HX18" s="340"/>
      <c r="HY18" s="340"/>
      <c r="HZ18" s="340"/>
      <c r="IA18" s="340"/>
      <c r="IB18" s="340"/>
      <c r="IC18" s="340"/>
      <c r="ID18" s="340"/>
      <c r="IE18" s="340"/>
      <c r="IF18" s="340"/>
      <c r="IG18" s="340"/>
      <c r="IH18" s="340"/>
      <c r="II18" s="340"/>
      <c r="IJ18" s="340"/>
      <c r="IK18" s="340"/>
      <c r="IL18" s="340"/>
      <c r="IM18" s="340"/>
      <c r="IN18" s="340"/>
      <c r="IO18" s="340"/>
      <c r="IP18" s="340"/>
      <c r="IQ18" s="340"/>
      <c r="IR18" s="340"/>
      <c r="IS18" s="340"/>
      <c r="IT18" s="340"/>
      <c r="IU18" s="340"/>
      <c r="IV18" s="340"/>
      <c r="IW18" s="340"/>
      <c r="IX18" s="340"/>
      <c r="IY18" s="340"/>
      <c r="IZ18" s="340"/>
      <c r="JA18" s="340"/>
      <c r="JB18" s="340"/>
      <c r="JC18" s="340"/>
      <c r="JD18" s="340"/>
      <c r="JE18" s="340"/>
      <c r="JF18" s="340"/>
      <c r="JG18" s="340"/>
      <c r="JH18" s="340"/>
      <c r="JI18" s="340"/>
      <c r="JJ18" s="340"/>
      <c r="JK18" s="340"/>
      <c r="JL18" s="340"/>
      <c r="JM18" s="340"/>
      <c r="JN18" s="340"/>
      <c r="JO18" s="340"/>
      <c r="JP18" s="340"/>
      <c r="JQ18" s="340"/>
      <c r="JR18" s="340"/>
      <c r="JS18" s="340"/>
      <c r="JT18" s="340"/>
      <c r="JU18" s="340"/>
      <c r="JV18" s="340"/>
      <c r="JW18" s="340"/>
      <c r="JX18" s="340"/>
      <c r="JY18" s="340"/>
      <c r="JZ18" s="340"/>
      <c r="KA18" s="340"/>
      <c r="KB18" s="340"/>
      <c r="KC18" s="340"/>
      <c r="KD18" s="340"/>
      <c r="KE18" s="340"/>
      <c r="KF18" s="340"/>
      <c r="KG18" s="340"/>
      <c r="KH18" s="340"/>
      <c r="KI18" s="340"/>
      <c r="KJ18" s="340"/>
      <c r="KK18" s="340"/>
      <c r="KL18" s="340"/>
      <c r="KM18" s="340"/>
      <c r="KN18" s="340"/>
      <c r="KO18" s="340"/>
      <c r="KP18" s="340"/>
      <c r="KQ18" s="340"/>
      <c r="KR18" s="340"/>
      <c r="KS18" s="340"/>
      <c r="KT18" s="340"/>
      <c r="KU18" s="340"/>
      <c r="KV18" s="340"/>
      <c r="KW18" s="340"/>
      <c r="KX18" s="340"/>
      <c r="KY18" s="340"/>
      <c r="KZ18" s="340"/>
      <c r="LA18" s="340"/>
      <c r="LB18" s="340"/>
      <c r="LC18" s="340"/>
      <c r="LD18" s="340"/>
      <c r="LE18" s="340"/>
      <c r="LF18" s="340"/>
      <c r="LG18" s="340"/>
      <c r="LH18" s="340"/>
      <c r="LI18" s="340"/>
      <c r="LJ18" s="340"/>
      <c r="LK18" s="340"/>
      <c r="LL18" s="340"/>
      <c r="LM18" s="340"/>
      <c r="LN18" s="340"/>
      <c r="LO18" s="340"/>
      <c r="LP18" s="340"/>
      <c r="LQ18" s="340"/>
      <c r="LR18" s="340"/>
      <c r="LS18" s="340"/>
      <c r="LT18" s="340"/>
      <c r="LU18" s="340"/>
      <c r="LV18" s="340"/>
      <c r="LW18" s="340"/>
      <c r="LX18" s="340"/>
      <c r="LY18" s="340"/>
      <c r="LZ18" s="340"/>
      <c r="MA18" s="340"/>
      <c r="MB18" s="340"/>
      <c r="MC18" s="340"/>
      <c r="MD18" s="340"/>
      <c r="ME18" s="340"/>
      <c r="MF18" s="340"/>
      <c r="MG18" s="340"/>
      <c r="MH18" s="340"/>
      <c r="MI18" s="340"/>
      <c r="MJ18" s="340"/>
      <c r="MK18" s="340"/>
      <c r="ML18" s="340"/>
      <c r="MM18" s="340"/>
      <c r="MN18" s="340"/>
      <c r="MO18" s="340"/>
      <c r="MP18" s="340"/>
      <c r="MQ18" s="340"/>
      <c r="MR18" s="340"/>
      <c r="MS18" s="340"/>
      <c r="MT18" s="340"/>
      <c r="MU18" s="340"/>
      <c r="MV18" s="340"/>
      <c r="MW18" s="340"/>
      <c r="MX18" s="340"/>
      <c r="MY18" s="340"/>
      <c r="MZ18" s="340"/>
      <c r="NA18" s="340"/>
      <c r="NB18" s="340"/>
      <c r="NC18" s="340"/>
      <c r="ND18" s="340"/>
      <c r="NE18" s="340"/>
      <c r="NF18" s="340"/>
      <c r="NG18" s="340"/>
      <c r="NH18" s="340"/>
      <c r="NI18" s="340"/>
      <c r="NJ18" s="340"/>
      <c r="NK18" s="340"/>
      <c r="NL18" s="340"/>
      <c r="NM18" s="340"/>
      <c r="NN18" s="340"/>
      <c r="NO18" s="340"/>
      <c r="NP18" s="340"/>
      <c r="NQ18" s="340"/>
      <c r="NR18" s="340"/>
      <c r="NS18" s="340"/>
      <c r="NT18" s="340"/>
      <c r="NU18" s="340"/>
      <c r="NV18" s="340"/>
      <c r="NW18" s="340"/>
      <c r="NX18" s="340"/>
      <c r="NY18" s="340"/>
      <c r="NZ18" s="340"/>
      <c r="OA18" s="340"/>
      <c r="OB18" s="340"/>
      <c r="OC18" s="340"/>
      <c r="OD18" s="340"/>
      <c r="OE18" s="340"/>
      <c r="OF18" s="340"/>
      <c r="OG18" s="340"/>
      <c r="OH18" s="340"/>
      <c r="OI18" s="340"/>
      <c r="OJ18" s="340"/>
      <c r="OK18" s="340"/>
      <c r="OL18" s="340"/>
      <c r="OM18" s="340"/>
      <c r="ON18" s="340"/>
      <c r="OO18" s="340"/>
      <c r="OP18" s="340"/>
      <c r="OQ18" s="340"/>
      <c r="OR18" s="340"/>
      <c r="OS18" s="340"/>
      <c r="OT18" s="340"/>
      <c r="OU18" s="340"/>
      <c r="OV18" s="340"/>
      <c r="OW18" s="340"/>
      <c r="OX18" s="340"/>
      <c r="OY18" s="340"/>
      <c r="OZ18" s="340"/>
      <c r="PA18" s="340"/>
      <c r="PB18" s="340"/>
      <c r="PC18" s="340"/>
      <c r="PD18" s="340"/>
      <c r="PE18" s="340"/>
      <c r="PF18" s="340"/>
      <c r="PG18" s="340"/>
      <c r="PH18" s="340"/>
      <c r="PI18" s="340"/>
      <c r="PJ18" s="340"/>
      <c r="PK18" s="340"/>
      <c r="PL18" s="340"/>
      <c r="PM18" s="340"/>
      <c r="PN18" s="340"/>
      <c r="PO18" s="340"/>
      <c r="PP18" s="340"/>
      <c r="PQ18" s="340"/>
      <c r="PR18" s="340"/>
      <c r="PS18" s="340"/>
      <c r="PT18" s="340"/>
      <c r="PU18" s="340"/>
      <c r="PV18" s="340"/>
      <c r="PW18" s="340"/>
      <c r="PX18" s="340"/>
      <c r="PY18" s="340"/>
      <c r="PZ18" s="340"/>
      <c r="QA18" s="340"/>
      <c r="QB18" s="340"/>
      <c r="QC18" s="340"/>
      <c r="QD18" s="340"/>
      <c r="QE18" s="340"/>
      <c r="QF18" s="340"/>
      <c r="QG18" s="340"/>
      <c r="QH18" s="340"/>
      <c r="QI18" s="340"/>
      <c r="QJ18" s="340"/>
      <c r="QK18" s="340"/>
      <c r="QL18" s="340"/>
      <c r="QM18" s="340"/>
      <c r="QN18" s="340"/>
      <c r="QO18" s="340"/>
      <c r="QP18" s="340"/>
      <c r="QQ18" s="340"/>
      <c r="QR18" s="340"/>
      <c r="QS18" s="340"/>
      <c r="QT18" s="340"/>
      <c r="QU18" s="340"/>
      <c r="QV18" s="340"/>
      <c r="QW18" s="340"/>
      <c r="QX18" s="340"/>
      <c r="QY18" s="340"/>
      <c r="QZ18" s="340"/>
      <c r="RA18" s="340"/>
      <c r="RB18" s="340"/>
      <c r="RC18" s="340"/>
      <c r="RD18" s="340"/>
      <c r="RE18" s="340"/>
      <c r="RF18" s="340"/>
      <c r="RG18" s="340"/>
      <c r="RH18" s="340"/>
      <c r="RI18" s="340"/>
      <c r="RJ18" s="340"/>
      <c r="RK18" s="340"/>
      <c r="RL18" s="340"/>
      <c r="RM18" s="340"/>
      <c r="RN18" s="340"/>
      <c r="RO18" s="340"/>
      <c r="RP18" s="340"/>
      <c r="RQ18" s="340"/>
      <c r="RR18" s="340"/>
      <c r="RS18" s="340"/>
      <c r="RT18" s="340"/>
      <c r="RU18" s="340"/>
      <c r="RV18" s="340"/>
      <c r="RW18" s="340"/>
      <c r="RX18" s="340"/>
      <c r="RY18" s="340"/>
      <c r="RZ18" s="340"/>
      <c r="SA18" s="340"/>
      <c r="SB18" s="340"/>
      <c r="SC18" s="340"/>
      <c r="SD18" s="340"/>
      <c r="SE18" s="340"/>
      <c r="SF18" s="340"/>
      <c r="SG18" s="340"/>
      <c r="SH18" s="340"/>
      <c r="SI18" s="340"/>
      <c r="SJ18" s="340"/>
      <c r="SK18" s="340"/>
      <c r="SL18" s="340"/>
      <c r="SM18" s="340"/>
      <c r="SN18" s="340"/>
      <c r="SO18" s="340"/>
      <c r="SP18" s="340"/>
      <c r="SQ18" s="340"/>
      <c r="SR18" s="340"/>
      <c r="SS18" s="340"/>
      <c r="ST18" s="340"/>
      <c r="SU18" s="340"/>
      <c r="SV18" s="340"/>
      <c r="SW18" s="340"/>
      <c r="SX18" s="340"/>
      <c r="SY18" s="340"/>
      <c r="SZ18" s="340"/>
      <c r="TA18" s="340"/>
      <c r="TB18" s="340"/>
      <c r="TC18" s="340"/>
      <c r="TD18" s="340"/>
      <c r="TE18" s="340"/>
      <c r="TF18" s="340"/>
      <c r="TG18" s="340"/>
      <c r="TH18" s="340"/>
      <c r="TI18" s="340"/>
      <c r="TJ18" s="340"/>
      <c r="TK18" s="340"/>
      <c r="TL18" s="340"/>
      <c r="TM18" s="340"/>
      <c r="TN18" s="340"/>
      <c r="TO18" s="340"/>
      <c r="TP18" s="340"/>
      <c r="TQ18" s="340"/>
      <c r="TR18" s="340"/>
      <c r="TS18" s="340"/>
      <c r="TT18" s="340"/>
      <c r="TU18" s="340"/>
      <c r="TV18" s="340"/>
      <c r="TW18" s="340"/>
      <c r="TX18" s="340"/>
      <c r="TY18" s="340"/>
      <c r="TZ18" s="340"/>
      <c r="UA18" s="340"/>
      <c r="UB18" s="340"/>
      <c r="UC18" s="340"/>
      <c r="UD18" s="340"/>
      <c r="UE18" s="340"/>
      <c r="UF18" s="340"/>
      <c r="UG18" s="340"/>
      <c r="UH18" s="340"/>
      <c r="UI18" s="340"/>
      <c r="UJ18" s="340"/>
      <c r="UK18" s="340"/>
      <c r="UL18" s="340"/>
      <c r="UM18" s="340"/>
      <c r="UN18" s="340"/>
      <c r="UO18" s="340"/>
      <c r="UP18" s="340"/>
      <c r="UQ18" s="340"/>
      <c r="UR18" s="340"/>
      <c r="US18" s="340"/>
      <c r="UT18" s="340"/>
      <c r="UU18" s="340"/>
      <c r="UV18" s="340"/>
      <c r="UW18" s="340"/>
      <c r="UX18" s="340"/>
      <c r="UY18" s="340"/>
      <c r="UZ18" s="340"/>
      <c r="VA18" s="340"/>
      <c r="VB18" s="340"/>
      <c r="VC18" s="340"/>
      <c r="VD18" s="340"/>
      <c r="VE18" s="340"/>
      <c r="VF18" s="340"/>
      <c r="VG18" s="340"/>
      <c r="VH18" s="340"/>
      <c r="VI18" s="340"/>
      <c r="VJ18" s="340"/>
      <c r="VK18" s="340"/>
      <c r="VL18" s="340"/>
      <c r="VM18" s="340"/>
      <c r="VN18" s="340"/>
      <c r="VO18" s="340"/>
      <c r="VP18" s="340"/>
      <c r="VQ18" s="340"/>
      <c r="VR18" s="340"/>
      <c r="VS18" s="340"/>
      <c r="VT18" s="340"/>
      <c r="VU18" s="340"/>
      <c r="VV18" s="340"/>
      <c r="VW18" s="340"/>
      <c r="VX18" s="340"/>
      <c r="VY18" s="340"/>
      <c r="VZ18" s="340"/>
      <c r="WA18" s="340"/>
      <c r="WB18" s="340"/>
      <c r="WC18" s="340"/>
      <c r="WD18" s="340"/>
      <c r="WE18" s="340"/>
      <c r="WF18" s="340"/>
      <c r="WG18" s="340"/>
      <c r="WH18" s="340"/>
      <c r="WI18" s="340"/>
      <c r="WJ18" s="340"/>
      <c r="WK18" s="340"/>
      <c r="WL18" s="340"/>
      <c r="WM18" s="340"/>
      <c r="WN18" s="340"/>
      <c r="WO18" s="340"/>
      <c r="WP18" s="340"/>
      <c r="WQ18" s="340"/>
      <c r="WR18" s="340"/>
      <c r="WS18" s="340"/>
      <c r="WT18" s="340"/>
      <c r="WU18" s="340"/>
      <c r="WV18" s="340"/>
      <c r="WW18" s="340"/>
      <c r="WX18" s="340"/>
      <c r="WY18" s="1357"/>
    </row>
    <row r="19" spans="1:623" s="205" customFormat="1">
      <c r="A19" s="1457"/>
      <c r="B19" s="182" t="s">
        <v>57</v>
      </c>
      <c r="C19" s="192" t="s">
        <v>100</v>
      </c>
      <c r="D19" s="105">
        <v>9</v>
      </c>
      <c r="E19" s="190">
        <f t="shared" si="0"/>
        <v>1.0490389854936948</v>
      </c>
      <c r="F19" s="106" t="s">
        <v>33</v>
      </c>
      <c r="G19" s="107">
        <v>3000</v>
      </c>
      <c r="H19" s="145">
        <v>482</v>
      </c>
      <c r="I19" s="188">
        <v>78.5</v>
      </c>
      <c r="J19" s="188">
        <v>78.5</v>
      </c>
      <c r="K19" s="188">
        <f t="shared" si="1"/>
        <v>0</v>
      </c>
      <c r="L19" s="185">
        <f t="shared" si="5"/>
        <v>1446000</v>
      </c>
      <c r="M19" s="188">
        <v>104.5</v>
      </c>
      <c r="N19" s="188">
        <f t="shared" si="6"/>
        <v>313500</v>
      </c>
      <c r="O19" s="188">
        <f t="shared" si="7"/>
        <v>235500</v>
      </c>
      <c r="P19" s="188">
        <f t="shared" si="8"/>
        <v>0</v>
      </c>
      <c r="Q19" s="188">
        <f t="shared" si="9"/>
        <v>235500</v>
      </c>
      <c r="R19" s="188">
        <v>0</v>
      </c>
      <c r="S19" s="188">
        <f t="shared" si="15"/>
        <v>549000</v>
      </c>
      <c r="T19" s="188"/>
      <c r="U19" s="188">
        <f t="shared" si="16"/>
        <v>507863.08973172988</v>
      </c>
      <c r="V19" s="188">
        <f t="shared" si="17"/>
        <v>0</v>
      </c>
      <c r="W19" s="189">
        <f>IF(L19=0,0,(HLOOKUP(F19,'2012-2013 CE W T&amp;D &amp; ConsCredit'!$C$6:$P$36,D19+1,FALSE)))</f>
        <v>0.62206840337212255</v>
      </c>
      <c r="X19" s="188">
        <f t="shared" si="18"/>
        <v>899510.91127608926</v>
      </c>
      <c r="Y19" s="190">
        <f t="shared" si="13"/>
        <v>1.7711681149170355</v>
      </c>
      <c r="Z19" s="191"/>
      <c r="AA19" s="188">
        <f t="shared" si="10"/>
        <v>549000</v>
      </c>
      <c r="AB19" s="188">
        <f t="shared" si="11"/>
        <v>507863.08973172988</v>
      </c>
      <c r="AC19" s="189">
        <f>IF(L19=0,0,(HLOOKUP(F19,'2012-2013 CE W T&amp;D No ConsCredi'!$C$6:$P$36,D19+1,FALSE)))</f>
        <v>0.56551673033829331</v>
      </c>
      <c r="AD19" s="188">
        <f t="shared" si="12"/>
        <v>817737.19206917216</v>
      </c>
      <c r="AE19" s="190">
        <f t="shared" si="14"/>
        <v>1.6101528317427598</v>
      </c>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0"/>
      <c r="BD19" s="340"/>
      <c r="BE19" s="340"/>
      <c r="BF19" s="340"/>
      <c r="BG19" s="340"/>
      <c r="BH19" s="340"/>
      <c r="BI19" s="340"/>
      <c r="BJ19" s="340"/>
      <c r="BK19" s="340"/>
      <c r="BL19" s="340"/>
      <c r="BM19" s="340"/>
      <c r="BN19" s="340"/>
      <c r="BO19" s="340"/>
      <c r="BP19" s="340"/>
      <c r="BQ19" s="340"/>
      <c r="BR19" s="340"/>
      <c r="BS19" s="340"/>
      <c r="BT19" s="340"/>
      <c r="BU19" s="340"/>
      <c r="BV19" s="340"/>
      <c r="BW19" s="340"/>
      <c r="BX19" s="340"/>
      <c r="BY19" s="340"/>
      <c r="BZ19" s="340"/>
      <c r="CA19" s="340"/>
      <c r="CB19" s="340"/>
      <c r="CC19" s="340"/>
      <c r="CD19" s="340"/>
      <c r="CE19" s="340"/>
      <c r="CF19" s="340"/>
      <c r="CG19" s="340"/>
      <c r="CH19" s="340"/>
      <c r="CI19" s="340"/>
      <c r="CJ19" s="340"/>
      <c r="CK19" s="340"/>
      <c r="CL19" s="340"/>
      <c r="CM19" s="340"/>
      <c r="CN19" s="340"/>
      <c r="CO19" s="340"/>
      <c r="CP19" s="340"/>
      <c r="CQ19" s="340"/>
      <c r="CR19" s="340"/>
      <c r="CS19" s="340"/>
      <c r="CT19" s="340"/>
      <c r="CU19" s="340"/>
      <c r="CV19" s="340"/>
      <c r="CW19" s="340"/>
      <c r="CX19" s="340"/>
      <c r="CY19" s="340"/>
      <c r="CZ19" s="340"/>
      <c r="DA19" s="340"/>
      <c r="DB19" s="340"/>
      <c r="DC19" s="340"/>
      <c r="DD19" s="340"/>
      <c r="DE19" s="340"/>
      <c r="DF19" s="340"/>
      <c r="DG19" s="340"/>
      <c r="DH19" s="340"/>
      <c r="DI19" s="340"/>
      <c r="DJ19" s="340"/>
      <c r="DK19" s="340"/>
      <c r="DL19" s="340"/>
      <c r="DM19" s="340"/>
      <c r="DN19" s="340"/>
      <c r="DO19" s="340"/>
      <c r="DP19" s="340"/>
      <c r="DQ19" s="340"/>
      <c r="DR19" s="340"/>
      <c r="DS19" s="340"/>
      <c r="DT19" s="340"/>
      <c r="DU19" s="340"/>
      <c r="DV19" s="340"/>
      <c r="DW19" s="340"/>
      <c r="DX19" s="340"/>
      <c r="DY19" s="340"/>
      <c r="DZ19" s="340"/>
      <c r="EA19" s="340"/>
      <c r="EB19" s="340"/>
      <c r="EC19" s="340"/>
      <c r="ED19" s="340"/>
      <c r="EE19" s="340"/>
      <c r="EF19" s="340"/>
      <c r="EG19" s="340"/>
      <c r="EH19" s="340"/>
      <c r="EI19" s="340"/>
      <c r="EJ19" s="340"/>
      <c r="EK19" s="340"/>
      <c r="EL19" s="340"/>
      <c r="EM19" s="340"/>
      <c r="EN19" s="340"/>
      <c r="EO19" s="340"/>
      <c r="EP19" s="340"/>
      <c r="EQ19" s="340"/>
      <c r="ER19" s="340"/>
      <c r="ES19" s="340"/>
      <c r="ET19" s="340"/>
      <c r="EU19" s="340"/>
      <c r="EV19" s="340"/>
      <c r="EW19" s="340"/>
      <c r="EX19" s="340"/>
      <c r="EY19" s="340"/>
      <c r="EZ19" s="340"/>
      <c r="FA19" s="340"/>
      <c r="FB19" s="340"/>
      <c r="FC19" s="340"/>
      <c r="FD19" s="340"/>
      <c r="FE19" s="340"/>
      <c r="FF19" s="340"/>
      <c r="FG19" s="340"/>
      <c r="FH19" s="340"/>
      <c r="FI19" s="340"/>
      <c r="FJ19" s="340"/>
      <c r="FK19" s="340"/>
      <c r="FL19" s="340"/>
      <c r="FM19" s="340"/>
      <c r="FN19" s="340"/>
      <c r="FO19" s="340"/>
      <c r="FP19" s="340"/>
      <c r="FQ19" s="340"/>
      <c r="FR19" s="340"/>
      <c r="FS19" s="340"/>
      <c r="FT19" s="340"/>
      <c r="FU19" s="340"/>
      <c r="FV19" s="340"/>
      <c r="FW19" s="340"/>
      <c r="FX19" s="340"/>
      <c r="FY19" s="340"/>
      <c r="FZ19" s="340"/>
      <c r="GA19" s="340"/>
      <c r="GB19" s="340"/>
      <c r="GC19" s="340"/>
      <c r="GD19" s="340"/>
      <c r="GE19" s="340"/>
      <c r="GF19" s="340"/>
      <c r="GG19" s="340"/>
      <c r="GH19" s="340"/>
      <c r="GI19" s="340"/>
      <c r="GJ19" s="340"/>
      <c r="GK19" s="340"/>
      <c r="GL19" s="340"/>
      <c r="GM19" s="340"/>
      <c r="GN19" s="340"/>
      <c r="GO19" s="340"/>
      <c r="GP19" s="340"/>
      <c r="GQ19" s="340"/>
      <c r="GR19" s="340"/>
      <c r="GS19" s="340"/>
      <c r="GT19" s="340"/>
      <c r="GU19" s="340"/>
      <c r="GV19" s="340"/>
      <c r="GW19" s="340"/>
      <c r="GX19" s="340"/>
      <c r="GY19" s="340"/>
      <c r="GZ19" s="340"/>
      <c r="HA19" s="340"/>
      <c r="HB19" s="340"/>
      <c r="HC19" s="340"/>
      <c r="HD19" s="340"/>
      <c r="HE19" s="340"/>
      <c r="HF19" s="340"/>
      <c r="HG19" s="340"/>
      <c r="HH19" s="340"/>
      <c r="HI19" s="340"/>
      <c r="HJ19" s="340"/>
      <c r="HK19" s="340"/>
      <c r="HL19" s="340"/>
      <c r="HM19" s="340"/>
      <c r="HN19" s="340"/>
      <c r="HO19" s="340"/>
      <c r="HP19" s="340"/>
      <c r="HQ19" s="340"/>
      <c r="HR19" s="340"/>
      <c r="HS19" s="340"/>
      <c r="HT19" s="340"/>
      <c r="HU19" s="340"/>
      <c r="HV19" s="340"/>
      <c r="HW19" s="340"/>
      <c r="HX19" s="340"/>
      <c r="HY19" s="340"/>
      <c r="HZ19" s="340"/>
      <c r="IA19" s="340"/>
      <c r="IB19" s="340"/>
      <c r="IC19" s="340"/>
      <c r="ID19" s="340"/>
      <c r="IE19" s="340"/>
      <c r="IF19" s="340"/>
      <c r="IG19" s="340"/>
      <c r="IH19" s="340"/>
      <c r="II19" s="340"/>
      <c r="IJ19" s="340"/>
      <c r="IK19" s="340"/>
      <c r="IL19" s="340"/>
      <c r="IM19" s="340"/>
      <c r="IN19" s="340"/>
      <c r="IO19" s="340"/>
      <c r="IP19" s="340"/>
      <c r="IQ19" s="340"/>
      <c r="IR19" s="340"/>
      <c r="IS19" s="340"/>
      <c r="IT19" s="340"/>
      <c r="IU19" s="340"/>
      <c r="IV19" s="340"/>
      <c r="IW19" s="340"/>
      <c r="IX19" s="340"/>
      <c r="IY19" s="340"/>
      <c r="IZ19" s="340"/>
      <c r="JA19" s="340"/>
      <c r="JB19" s="340"/>
      <c r="JC19" s="340"/>
      <c r="JD19" s="340"/>
      <c r="JE19" s="340"/>
      <c r="JF19" s="340"/>
      <c r="JG19" s="340"/>
      <c r="JH19" s="340"/>
      <c r="JI19" s="340"/>
      <c r="JJ19" s="340"/>
      <c r="JK19" s="340"/>
      <c r="JL19" s="340"/>
      <c r="JM19" s="340"/>
      <c r="JN19" s="340"/>
      <c r="JO19" s="340"/>
      <c r="JP19" s="340"/>
      <c r="JQ19" s="340"/>
      <c r="JR19" s="340"/>
      <c r="JS19" s="340"/>
      <c r="JT19" s="340"/>
      <c r="JU19" s="340"/>
      <c r="JV19" s="340"/>
      <c r="JW19" s="340"/>
      <c r="JX19" s="340"/>
      <c r="JY19" s="340"/>
      <c r="JZ19" s="340"/>
      <c r="KA19" s="340"/>
      <c r="KB19" s="340"/>
      <c r="KC19" s="340"/>
      <c r="KD19" s="340"/>
      <c r="KE19" s="340"/>
      <c r="KF19" s="340"/>
      <c r="KG19" s="340"/>
      <c r="KH19" s="340"/>
      <c r="KI19" s="340"/>
      <c r="KJ19" s="340"/>
      <c r="KK19" s="340"/>
      <c r="KL19" s="340"/>
      <c r="KM19" s="340"/>
      <c r="KN19" s="340"/>
      <c r="KO19" s="340"/>
      <c r="KP19" s="340"/>
      <c r="KQ19" s="340"/>
      <c r="KR19" s="340"/>
      <c r="KS19" s="340"/>
      <c r="KT19" s="340"/>
      <c r="KU19" s="340"/>
      <c r="KV19" s="340"/>
      <c r="KW19" s="340"/>
      <c r="KX19" s="340"/>
      <c r="KY19" s="340"/>
      <c r="KZ19" s="340"/>
      <c r="LA19" s="340"/>
      <c r="LB19" s="340"/>
      <c r="LC19" s="340"/>
      <c r="LD19" s="340"/>
      <c r="LE19" s="340"/>
      <c r="LF19" s="340"/>
      <c r="LG19" s="340"/>
      <c r="LH19" s="340"/>
      <c r="LI19" s="340"/>
      <c r="LJ19" s="340"/>
      <c r="LK19" s="340"/>
      <c r="LL19" s="340"/>
      <c r="LM19" s="340"/>
      <c r="LN19" s="340"/>
      <c r="LO19" s="340"/>
      <c r="LP19" s="340"/>
      <c r="LQ19" s="340"/>
      <c r="LR19" s="340"/>
      <c r="LS19" s="340"/>
      <c r="LT19" s="340"/>
      <c r="LU19" s="340"/>
      <c r="LV19" s="340"/>
      <c r="LW19" s="340"/>
      <c r="LX19" s="340"/>
      <c r="LY19" s="340"/>
      <c r="LZ19" s="340"/>
      <c r="MA19" s="340"/>
      <c r="MB19" s="340"/>
      <c r="MC19" s="340"/>
      <c r="MD19" s="340"/>
      <c r="ME19" s="340"/>
      <c r="MF19" s="340"/>
      <c r="MG19" s="340"/>
      <c r="MH19" s="340"/>
      <c r="MI19" s="340"/>
      <c r="MJ19" s="340"/>
      <c r="MK19" s="340"/>
      <c r="ML19" s="340"/>
      <c r="MM19" s="340"/>
      <c r="MN19" s="340"/>
      <c r="MO19" s="340"/>
      <c r="MP19" s="340"/>
      <c r="MQ19" s="340"/>
      <c r="MR19" s="340"/>
      <c r="MS19" s="340"/>
      <c r="MT19" s="340"/>
      <c r="MU19" s="340"/>
      <c r="MV19" s="340"/>
      <c r="MW19" s="340"/>
      <c r="MX19" s="340"/>
      <c r="MY19" s="340"/>
      <c r="MZ19" s="340"/>
      <c r="NA19" s="340"/>
      <c r="NB19" s="340"/>
      <c r="NC19" s="340"/>
      <c r="ND19" s="340"/>
      <c r="NE19" s="340"/>
      <c r="NF19" s="340"/>
      <c r="NG19" s="340"/>
      <c r="NH19" s="340"/>
      <c r="NI19" s="340"/>
      <c r="NJ19" s="340"/>
      <c r="NK19" s="340"/>
      <c r="NL19" s="340"/>
      <c r="NM19" s="340"/>
      <c r="NN19" s="340"/>
      <c r="NO19" s="340"/>
      <c r="NP19" s="340"/>
      <c r="NQ19" s="340"/>
      <c r="NR19" s="340"/>
      <c r="NS19" s="340"/>
      <c r="NT19" s="340"/>
      <c r="NU19" s="340"/>
      <c r="NV19" s="340"/>
      <c r="NW19" s="340"/>
      <c r="NX19" s="340"/>
      <c r="NY19" s="340"/>
      <c r="NZ19" s="340"/>
      <c r="OA19" s="340"/>
      <c r="OB19" s="340"/>
      <c r="OC19" s="340"/>
      <c r="OD19" s="340"/>
      <c r="OE19" s="340"/>
      <c r="OF19" s="340"/>
      <c r="OG19" s="340"/>
      <c r="OH19" s="340"/>
      <c r="OI19" s="340"/>
      <c r="OJ19" s="340"/>
      <c r="OK19" s="340"/>
      <c r="OL19" s="340"/>
      <c r="OM19" s="340"/>
      <c r="ON19" s="340"/>
      <c r="OO19" s="340"/>
      <c r="OP19" s="340"/>
      <c r="OQ19" s="340"/>
      <c r="OR19" s="340"/>
      <c r="OS19" s="340"/>
      <c r="OT19" s="340"/>
      <c r="OU19" s="340"/>
      <c r="OV19" s="340"/>
      <c r="OW19" s="340"/>
      <c r="OX19" s="340"/>
      <c r="OY19" s="340"/>
      <c r="OZ19" s="340"/>
      <c r="PA19" s="340"/>
      <c r="PB19" s="340"/>
      <c r="PC19" s="340"/>
      <c r="PD19" s="340"/>
      <c r="PE19" s="340"/>
      <c r="PF19" s="340"/>
      <c r="PG19" s="340"/>
      <c r="PH19" s="340"/>
      <c r="PI19" s="340"/>
      <c r="PJ19" s="340"/>
      <c r="PK19" s="340"/>
      <c r="PL19" s="340"/>
      <c r="PM19" s="340"/>
      <c r="PN19" s="340"/>
      <c r="PO19" s="340"/>
      <c r="PP19" s="340"/>
      <c r="PQ19" s="340"/>
      <c r="PR19" s="340"/>
      <c r="PS19" s="340"/>
      <c r="PT19" s="340"/>
      <c r="PU19" s="340"/>
      <c r="PV19" s="340"/>
      <c r="PW19" s="340"/>
      <c r="PX19" s="340"/>
      <c r="PY19" s="340"/>
      <c r="PZ19" s="340"/>
      <c r="QA19" s="340"/>
      <c r="QB19" s="340"/>
      <c r="QC19" s="340"/>
      <c r="QD19" s="340"/>
      <c r="QE19" s="340"/>
      <c r="QF19" s="340"/>
      <c r="QG19" s="340"/>
      <c r="QH19" s="340"/>
      <c r="QI19" s="340"/>
      <c r="QJ19" s="340"/>
      <c r="QK19" s="340"/>
      <c r="QL19" s="340"/>
      <c r="QM19" s="340"/>
      <c r="QN19" s="340"/>
      <c r="QO19" s="340"/>
      <c r="QP19" s="340"/>
      <c r="QQ19" s="340"/>
      <c r="QR19" s="340"/>
      <c r="QS19" s="340"/>
      <c r="QT19" s="340"/>
      <c r="QU19" s="340"/>
      <c r="QV19" s="340"/>
      <c r="QW19" s="340"/>
      <c r="QX19" s="340"/>
      <c r="QY19" s="340"/>
      <c r="QZ19" s="340"/>
      <c r="RA19" s="340"/>
      <c r="RB19" s="340"/>
      <c r="RC19" s="340"/>
      <c r="RD19" s="340"/>
      <c r="RE19" s="340"/>
      <c r="RF19" s="340"/>
      <c r="RG19" s="340"/>
      <c r="RH19" s="340"/>
      <c r="RI19" s="340"/>
      <c r="RJ19" s="340"/>
      <c r="RK19" s="340"/>
      <c r="RL19" s="340"/>
      <c r="RM19" s="340"/>
      <c r="RN19" s="340"/>
      <c r="RO19" s="340"/>
      <c r="RP19" s="340"/>
      <c r="RQ19" s="340"/>
      <c r="RR19" s="340"/>
      <c r="RS19" s="340"/>
      <c r="RT19" s="340"/>
      <c r="RU19" s="340"/>
      <c r="RV19" s="340"/>
      <c r="RW19" s="340"/>
      <c r="RX19" s="340"/>
      <c r="RY19" s="340"/>
      <c r="RZ19" s="340"/>
      <c r="SA19" s="340"/>
      <c r="SB19" s="340"/>
      <c r="SC19" s="340"/>
      <c r="SD19" s="340"/>
      <c r="SE19" s="340"/>
      <c r="SF19" s="340"/>
      <c r="SG19" s="340"/>
      <c r="SH19" s="340"/>
      <c r="SI19" s="340"/>
      <c r="SJ19" s="340"/>
      <c r="SK19" s="340"/>
      <c r="SL19" s="340"/>
      <c r="SM19" s="340"/>
      <c r="SN19" s="340"/>
      <c r="SO19" s="340"/>
      <c r="SP19" s="340"/>
      <c r="SQ19" s="340"/>
      <c r="SR19" s="340"/>
      <c r="SS19" s="340"/>
      <c r="ST19" s="340"/>
      <c r="SU19" s="340"/>
      <c r="SV19" s="340"/>
      <c r="SW19" s="340"/>
      <c r="SX19" s="340"/>
      <c r="SY19" s="340"/>
      <c r="SZ19" s="340"/>
      <c r="TA19" s="340"/>
      <c r="TB19" s="340"/>
      <c r="TC19" s="340"/>
      <c r="TD19" s="340"/>
      <c r="TE19" s="340"/>
      <c r="TF19" s="340"/>
      <c r="TG19" s="340"/>
      <c r="TH19" s="340"/>
      <c r="TI19" s="340"/>
      <c r="TJ19" s="340"/>
      <c r="TK19" s="340"/>
      <c r="TL19" s="340"/>
      <c r="TM19" s="340"/>
      <c r="TN19" s="340"/>
      <c r="TO19" s="340"/>
      <c r="TP19" s="340"/>
      <c r="TQ19" s="340"/>
      <c r="TR19" s="340"/>
      <c r="TS19" s="340"/>
      <c r="TT19" s="340"/>
      <c r="TU19" s="340"/>
      <c r="TV19" s="340"/>
      <c r="TW19" s="340"/>
      <c r="TX19" s="340"/>
      <c r="TY19" s="340"/>
      <c r="TZ19" s="340"/>
      <c r="UA19" s="340"/>
      <c r="UB19" s="340"/>
      <c r="UC19" s="340"/>
      <c r="UD19" s="340"/>
      <c r="UE19" s="340"/>
      <c r="UF19" s="340"/>
      <c r="UG19" s="340"/>
      <c r="UH19" s="340"/>
      <c r="UI19" s="340"/>
      <c r="UJ19" s="340"/>
      <c r="UK19" s="340"/>
      <c r="UL19" s="340"/>
      <c r="UM19" s="340"/>
      <c r="UN19" s="340"/>
      <c r="UO19" s="340"/>
      <c r="UP19" s="340"/>
      <c r="UQ19" s="340"/>
      <c r="UR19" s="340"/>
      <c r="US19" s="340"/>
      <c r="UT19" s="340"/>
      <c r="UU19" s="340"/>
      <c r="UV19" s="340"/>
      <c r="UW19" s="340"/>
      <c r="UX19" s="340"/>
      <c r="UY19" s="340"/>
      <c r="UZ19" s="340"/>
      <c r="VA19" s="340"/>
      <c r="VB19" s="340"/>
      <c r="VC19" s="340"/>
      <c r="VD19" s="340"/>
      <c r="VE19" s="340"/>
      <c r="VF19" s="340"/>
      <c r="VG19" s="340"/>
      <c r="VH19" s="340"/>
      <c r="VI19" s="340"/>
      <c r="VJ19" s="340"/>
      <c r="VK19" s="340"/>
      <c r="VL19" s="340"/>
      <c r="VM19" s="340"/>
      <c r="VN19" s="340"/>
      <c r="VO19" s="340"/>
      <c r="VP19" s="340"/>
      <c r="VQ19" s="340"/>
      <c r="VR19" s="340"/>
      <c r="VS19" s="340"/>
      <c r="VT19" s="340"/>
      <c r="VU19" s="340"/>
      <c r="VV19" s="340"/>
      <c r="VW19" s="340"/>
      <c r="VX19" s="340"/>
      <c r="VY19" s="340"/>
      <c r="VZ19" s="340"/>
      <c r="WA19" s="340"/>
      <c r="WB19" s="340"/>
      <c r="WC19" s="340"/>
      <c r="WD19" s="340"/>
      <c r="WE19" s="340"/>
      <c r="WF19" s="340"/>
      <c r="WG19" s="340"/>
      <c r="WH19" s="340"/>
      <c r="WI19" s="340"/>
      <c r="WJ19" s="340"/>
      <c r="WK19" s="340"/>
      <c r="WL19" s="340"/>
      <c r="WM19" s="340"/>
      <c r="WN19" s="340"/>
      <c r="WO19" s="340"/>
      <c r="WP19" s="340"/>
      <c r="WQ19" s="340"/>
      <c r="WR19" s="340"/>
      <c r="WS19" s="340"/>
      <c r="WT19" s="340"/>
      <c r="WU19" s="340"/>
      <c r="WV19" s="340"/>
      <c r="WW19" s="340"/>
      <c r="WX19" s="340"/>
      <c r="WY19" s="1357"/>
    </row>
    <row r="20" spans="1:623" s="205" customFormat="1">
      <c r="A20" s="1457"/>
      <c r="B20" s="182" t="s">
        <v>57</v>
      </c>
      <c r="C20" s="192" t="s">
        <v>355</v>
      </c>
      <c r="D20" s="105">
        <v>9</v>
      </c>
      <c r="E20" s="190">
        <f t="shared" si="0"/>
        <v>2.2029818695367593</v>
      </c>
      <c r="F20" s="106" t="s">
        <v>33</v>
      </c>
      <c r="G20" s="107">
        <v>6300</v>
      </c>
      <c r="H20" s="145">
        <v>482</v>
      </c>
      <c r="I20" s="188">
        <v>108.5</v>
      </c>
      <c r="J20" s="188">
        <v>108.5</v>
      </c>
      <c r="K20" s="188">
        <f t="shared" si="1"/>
        <v>0</v>
      </c>
      <c r="L20" s="185">
        <f t="shared" si="5"/>
        <v>3036600</v>
      </c>
      <c r="M20" s="188">
        <v>104.5</v>
      </c>
      <c r="N20" s="188">
        <f t="shared" si="6"/>
        <v>658350</v>
      </c>
      <c r="O20" s="188">
        <f t="shared" si="7"/>
        <v>683550</v>
      </c>
      <c r="P20" s="188">
        <f t="shared" si="8"/>
        <v>0</v>
      </c>
      <c r="Q20" s="188">
        <f t="shared" si="9"/>
        <v>683550</v>
      </c>
      <c r="R20" s="188">
        <v>0</v>
      </c>
      <c r="S20" s="188">
        <f t="shared" si="15"/>
        <v>1341900</v>
      </c>
      <c r="T20" s="188"/>
      <c r="U20" s="188">
        <f t="shared" si="16"/>
        <v>1241350.6012950973</v>
      </c>
      <c r="V20" s="188">
        <f t="shared" si="17"/>
        <v>0</v>
      </c>
      <c r="W20" s="189">
        <f>IF(L20=0,0,(HLOOKUP(F20,'2012-2013 CE W T&amp;D &amp; ConsCredit'!$C$6:$P$36,D20+1,FALSE)))</f>
        <v>0.62206840337212255</v>
      </c>
      <c r="X20" s="188">
        <f t="shared" si="18"/>
        <v>1888972.9136797874</v>
      </c>
      <c r="Y20" s="190">
        <f t="shared" si="13"/>
        <v>1.5217078170413965</v>
      </c>
      <c r="Z20" s="191"/>
      <c r="AA20" s="188">
        <f t="shared" si="10"/>
        <v>1341900</v>
      </c>
      <c r="AB20" s="188">
        <f t="shared" si="11"/>
        <v>1241350.6012950973</v>
      </c>
      <c r="AC20" s="189">
        <f>IF(L20=0,0,(HLOOKUP(F20,'2012-2013 CE W T&amp;D No ConsCredi'!$C$6:$P$36,D20+1,FALSE)))</f>
        <v>0.56551673033829331</v>
      </c>
      <c r="AD20" s="188">
        <f t="shared" si="12"/>
        <v>1717248.1033452614</v>
      </c>
      <c r="AE20" s="190">
        <f t="shared" si="14"/>
        <v>1.383370742764906</v>
      </c>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0"/>
      <c r="BD20" s="340"/>
      <c r="BE20" s="340"/>
      <c r="BF20" s="340"/>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c r="CK20" s="340"/>
      <c r="CL20" s="340"/>
      <c r="CM20" s="340"/>
      <c r="CN20" s="340"/>
      <c r="CO20" s="340"/>
      <c r="CP20" s="340"/>
      <c r="CQ20" s="340"/>
      <c r="CR20" s="340"/>
      <c r="CS20" s="340"/>
      <c r="CT20" s="340"/>
      <c r="CU20" s="340"/>
      <c r="CV20" s="340"/>
      <c r="CW20" s="340"/>
      <c r="CX20" s="340"/>
      <c r="CY20" s="340"/>
      <c r="CZ20" s="340"/>
      <c r="DA20" s="340"/>
      <c r="DB20" s="340"/>
      <c r="DC20" s="340"/>
      <c r="DD20" s="340"/>
      <c r="DE20" s="340"/>
      <c r="DF20" s="340"/>
      <c r="DG20" s="340"/>
      <c r="DH20" s="340"/>
      <c r="DI20" s="340"/>
      <c r="DJ20" s="340"/>
      <c r="DK20" s="340"/>
      <c r="DL20" s="340"/>
      <c r="DM20" s="340"/>
      <c r="DN20" s="340"/>
      <c r="DO20" s="340"/>
      <c r="DP20" s="340"/>
      <c r="DQ20" s="340"/>
      <c r="DR20" s="340"/>
      <c r="DS20" s="340"/>
      <c r="DT20" s="340"/>
      <c r="DU20" s="340"/>
      <c r="DV20" s="340"/>
      <c r="DW20" s="340"/>
      <c r="DX20" s="340"/>
      <c r="DY20" s="340"/>
      <c r="DZ20" s="340"/>
      <c r="EA20" s="340"/>
      <c r="EB20" s="340"/>
      <c r="EC20" s="340"/>
      <c r="ED20" s="340"/>
      <c r="EE20" s="340"/>
      <c r="EF20" s="340"/>
      <c r="EG20" s="340"/>
      <c r="EH20" s="340"/>
      <c r="EI20" s="340"/>
      <c r="EJ20" s="340"/>
      <c r="EK20" s="340"/>
      <c r="EL20" s="340"/>
      <c r="EM20" s="340"/>
      <c r="EN20" s="340"/>
      <c r="EO20" s="340"/>
      <c r="EP20" s="340"/>
      <c r="EQ20" s="340"/>
      <c r="ER20" s="340"/>
      <c r="ES20" s="340"/>
      <c r="ET20" s="340"/>
      <c r="EU20" s="340"/>
      <c r="EV20" s="340"/>
      <c r="EW20" s="340"/>
      <c r="EX20" s="340"/>
      <c r="EY20" s="340"/>
      <c r="EZ20" s="340"/>
      <c r="FA20" s="340"/>
      <c r="FB20" s="340"/>
      <c r="FC20" s="340"/>
      <c r="FD20" s="340"/>
      <c r="FE20" s="340"/>
      <c r="FF20" s="340"/>
      <c r="FG20" s="340"/>
      <c r="FH20" s="340"/>
      <c r="FI20" s="340"/>
      <c r="FJ20" s="340"/>
      <c r="FK20" s="340"/>
      <c r="FL20" s="340"/>
      <c r="FM20" s="340"/>
      <c r="FN20" s="340"/>
      <c r="FO20" s="340"/>
      <c r="FP20" s="340"/>
      <c r="FQ20" s="340"/>
      <c r="FR20" s="340"/>
      <c r="FS20" s="340"/>
      <c r="FT20" s="340"/>
      <c r="FU20" s="340"/>
      <c r="FV20" s="340"/>
      <c r="FW20" s="340"/>
      <c r="FX20" s="340"/>
      <c r="FY20" s="340"/>
      <c r="FZ20" s="340"/>
      <c r="GA20" s="340"/>
      <c r="GB20" s="340"/>
      <c r="GC20" s="340"/>
      <c r="GD20" s="340"/>
      <c r="GE20" s="340"/>
      <c r="GF20" s="340"/>
      <c r="GG20" s="340"/>
      <c r="GH20" s="340"/>
      <c r="GI20" s="340"/>
      <c r="GJ20" s="340"/>
      <c r="GK20" s="340"/>
      <c r="GL20" s="340"/>
      <c r="GM20" s="340"/>
      <c r="GN20" s="340"/>
      <c r="GO20" s="340"/>
      <c r="GP20" s="340"/>
      <c r="GQ20" s="340"/>
      <c r="GR20" s="340"/>
      <c r="GS20" s="340"/>
      <c r="GT20" s="340"/>
      <c r="GU20" s="340"/>
      <c r="GV20" s="340"/>
      <c r="GW20" s="340"/>
      <c r="GX20" s="340"/>
      <c r="GY20" s="340"/>
      <c r="GZ20" s="340"/>
      <c r="HA20" s="340"/>
      <c r="HB20" s="340"/>
      <c r="HC20" s="340"/>
      <c r="HD20" s="340"/>
      <c r="HE20" s="340"/>
      <c r="HF20" s="340"/>
      <c r="HG20" s="340"/>
      <c r="HH20" s="340"/>
      <c r="HI20" s="340"/>
      <c r="HJ20" s="340"/>
      <c r="HK20" s="340"/>
      <c r="HL20" s="340"/>
      <c r="HM20" s="340"/>
      <c r="HN20" s="340"/>
      <c r="HO20" s="340"/>
      <c r="HP20" s="340"/>
      <c r="HQ20" s="340"/>
      <c r="HR20" s="340"/>
      <c r="HS20" s="340"/>
      <c r="HT20" s="340"/>
      <c r="HU20" s="340"/>
      <c r="HV20" s="340"/>
      <c r="HW20" s="340"/>
      <c r="HX20" s="340"/>
      <c r="HY20" s="340"/>
      <c r="HZ20" s="340"/>
      <c r="IA20" s="340"/>
      <c r="IB20" s="340"/>
      <c r="IC20" s="340"/>
      <c r="ID20" s="340"/>
      <c r="IE20" s="340"/>
      <c r="IF20" s="340"/>
      <c r="IG20" s="340"/>
      <c r="IH20" s="340"/>
      <c r="II20" s="340"/>
      <c r="IJ20" s="340"/>
      <c r="IK20" s="340"/>
      <c r="IL20" s="340"/>
      <c r="IM20" s="340"/>
      <c r="IN20" s="340"/>
      <c r="IO20" s="340"/>
      <c r="IP20" s="340"/>
      <c r="IQ20" s="340"/>
      <c r="IR20" s="340"/>
      <c r="IS20" s="340"/>
      <c r="IT20" s="340"/>
      <c r="IU20" s="340"/>
      <c r="IV20" s="340"/>
      <c r="IW20" s="340"/>
      <c r="IX20" s="340"/>
      <c r="IY20" s="340"/>
      <c r="IZ20" s="340"/>
      <c r="JA20" s="340"/>
      <c r="JB20" s="340"/>
      <c r="JC20" s="340"/>
      <c r="JD20" s="340"/>
      <c r="JE20" s="340"/>
      <c r="JF20" s="340"/>
      <c r="JG20" s="340"/>
      <c r="JH20" s="340"/>
      <c r="JI20" s="340"/>
      <c r="JJ20" s="340"/>
      <c r="JK20" s="340"/>
      <c r="JL20" s="340"/>
      <c r="JM20" s="340"/>
      <c r="JN20" s="340"/>
      <c r="JO20" s="340"/>
      <c r="JP20" s="340"/>
      <c r="JQ20" s="340"/>
      <c r="JR20" s="340"/>
      <c r="JS20" s="340"/>
      <c r="JT20" s="340"/>
      <c r="JU20" s="340"/>
      <c r="JV20" s="340"/>
      <c r="JW20" s="340"/>
      <c r="JX20" s="340"/>
      <c r="JY20" s="340"/>
      <c r="JZ20" s="340"/>
      <c r="KA20" s="340"/>
      <c r="KB20" s="340"/>
      <c r="KC20" s="340"/>
      <c r="KD20" s="340"/>
      <c r="KE20" s="340"/>
      <c r="KF20" s="340"/>
      <c r="KG20" s="340"/>
      <c r="KH20" s="340"/>
      <c r="KI20" s="340"/>
      <c r="KJ20" s="340"/>
      <c r="KK20" s="340"/>
      <c r="KL20" s="340"/>
      <c r="KM20" s="340"/>
      <c r="KN20" s="340"/>
      <c r="KO20" s="340"/>
      <c r="KP20" s="340"/>
      <c r="KQ20" s="340"/>
      <c r="KR20" s="340"/>
      <c r="KS20" s="340"/>
      <c r="KT20" s="340"/>
      <c r="KU20" s="340"/>
      <c r="KV20" s="340"/>
      <c r="KW20" s="340"/>
      <c r="KX20" s="340"/>
      <c r="KY20" s="340"/>
      <c r="KZ20" s="340"/>
      <c r="LA20" s="340"/>
      <c r="LB20" s="340"/>
      <c r="LC20" s="340"/>
      <c r="LD20" s="340"/>
      <c r="LE20" s="340"/>
      <c r="LF20" s="340"/>
      <c r="LG20" s="340"/>
      <c r="LH20" s="340"/>
      <c r="LI20" s="340"/>
      <c r="LJ20" s="340"/>
      <c r="LK20" s="340"/>
      <c r="LL20" s="340"/>
      <c r="LM20" s="340"/>
      <c r="LN20" s="340"/>
      <c r="LO20" s="340"/>
      <c r="LP20" s="340"/>
      <c r="LQ20" s="340"/>
      <c r="LR20" s="340"/>
      <c r="LS20" s="340"/>
      <c r="LT20" s="340"/>
      <c r="LU20" s="340"/>
      <c r="LV20" s="340"/>
      <c r="LW20" s="340"/>
      <c r="LX20" s="340"/>
      <c r="LY20" s="340"/>
      <c r="LZ20" s="340"/>
      <c r="MA20" s="340"/>
      <c r="MB20" s="340"/>
      <c r="MC20" s="340"/>
      <c r="MD20" s="340"/>
      <c r="ME20" s="340"/>
      <c r="MF20" s="340"/>
      <c r="MG20" s="340"/>
      <c r="MH20" s="340"/>
      <c r="MI20" s="340"/>
      <c r="MJ20" s="340"/>
      <c r="MK20" s="340"/>
      <c r="ML20" s="340"/>
      <c r="MM20" s="340"/>
      <c r="MN20" s="340"/>
      <c r="MO20" s="340"/>
      <c r="MP20" s="340"/>
      <c r="MQ20" s="340"/>
      <c r="MR20" s="340"/>
      <c r="MS20" s="340"/>
      <c r="MT20" s="340"/>
      <c r="MU20" s="340"/>
      <c r="MV20" s="340"/>
      <c r="MW20" s="340"/>
      <c r="MX20" s="340"/>
      <c r="MY20" s="340"/>
      <c r="MZ20" s="340"/>
      <c r="NA20" s="340"/>
      <c r="NB20" s="340"/>
      <c r="NC20" s="340"/>
      <c r="ND20" s="340"/>
      <c r="NE20" s="340"/>
      <c r="NF20" s="340"/>
      <c r="NG20" s="340"/>
      <c r="NH20" s="340"/>
      <c r="NI20" s="340"/>
      <c r="NJ20" s="340"/>
      <c r="NK20" s="340"/>
      <c r="NL20" s="340"/>
      <c r="NM20" s="340"/>
      <c r="NN20" s="340"/>
      <c r="NO20" s="340"/>
      <c r="NP20" s="340"/>
      <c r="NQ20" s="340"/>
      <c r="NR20" s="340"/>
      <c r="NS20" s="340"/>
      <c r="NT20" s="340"/>
      <c r="NU20" s="340"/>
      <c r="NV20" s="340"/>
      <c r="NW20" s="340"/>
      <c r="NX20" s="340"/>
      <c r="NY20" s="340"/>
      <c r="NZ20" s="340"/>
      <c r="OA20" s="340"/>
      <c r="OB20" s="340"/>
      <c r="OC20" s="340"/>
      <c r="OD20" s="340"/>
      <c r="OE20" s="340"/>
      <c r="OF20" s="340"/>
      <c r="OG20" s="340"/>
      <c r="OH20" s="340"/>
      <c r="OI20" s="340"/>
      <c r="OJ20" s="340"/>
      <c r="OK20" s="340"/>
      <c r="OL20" s="340"/>
      <c r="OM20" s="340"/>
      <c r="ON20" s="340"/>
      <c r="OO20" s="340"/>
      <c r="OP20" s="340"/>
      <c r="OQ20" s="340"/>
      <c r="OR20" s="340"/>
      <c r="OS20" s="340"/>
      <c r="OT20" s="340"/>
      <c r="OU20" s="340"/>
      <c r="OV20" s="340"/>
      <c r="OW20" s="340"/>
      <c r="OX20" s="340"/>
      <c r="OY20" s="340"/>
      <c r="OZ20" s="340"/>
      <c r="PA20" s="340"/>
      <c r="PB20" s="340"/>
      <c r="PC20" s="340"/>
      <c r="PD20" s="340"/>
      <c r="PE20" s="340"/>
      <c r="PF20" s="340"/>
      <c r="PG20" s="340"/>
      <c r="PH20" s="340"/>
      <c r="PI20" s="340"/>
      <c r="PJ20" s="340"/>
      <c r="PK20" s="340"/>
      <c r="PL20" s="340"/>
      <c r="PM20" s="340"/>
      <c r="PN20" s="340"/>
      <c r="PO20" s="340"/>
      <c r="PP20" s="340"/>
      <c r="PQ20" s="340"/>
      <c r="PR20" s="340"/>
      <c r="PS20" s="340"/>
      <c r="PT20" s="340"/>
      <c r="PU20" s="340"/>
      <c r="PV20" s="340"/>
      <c r="PW20" s="340"/>
      <c r="PX20" s="340"/>
      <c r="PY20" s="340"/>
      <c r="PZ20" s="340"/>
      <c r="QA20" s="340"/>
      <c r="QB20" s="340"/>
      <c r="QC20" s="340"/>
      <c r="QD20" s="340"/>
      <c r="QE20" s="340"/>
      <c r="QF20" s="340"/>
      <c r="QG20" s="340"/>
      <c r="QH20" s="340"/>
      <c r="QI20" s="340"/>
      <c r="QJ20" s="340"/>
      <c r="QK20" s="340"/>
      <c r="QL20" s="340"/>
      <c r="QM20" s="340"/>
      <c r="QN20" s="340"/>
      <c r="QO20" s="340"/>
      <c r="QP20" s="340"/>
      <c r="QQ20" s="340"/>
      <c r="QR20" s="340"/>
      <c r="QS20" s="340"/>
      <c r="QT20" s="340"/>
      <c r="QU20" s="340"/>
      <c r="QV20" s="340"/>
      <c r="QW20" s="340"/>
      <c r="QX20" s="340"/>
      <c r="QY20" s="340"/>
      <c r="QZ20" s="340"/>
      <c r="RA20" s="340"/>
      <c r="RB20" s="340"/>
      <c r="RC20" s="340"/>
      <c r="RD20" s="340"/>
      <c r="RE20" s="340"/>
      <c r="RF20" s="340"/>
      <c r="RG20" s="340"/>
      <c r="RH20" s="340"/>
      <c r="RI20" s="340"/>
      <c r="RJ20" s="340"/>
      <c r="RK20" s="340"/>
      <c r="RL20" s="340"/>
      <c r="RM20" s="340"/>
      <c r="RN20" s="340"/>
      <c r="RO20" s="340"/>
      <c r="RP20" s="340"/>
      <c r="RQ20" s="340"/>
      <c r="RR20" s="340"/>
      <c r="RS20" s="340"/>
      <c r="RT20" s="340"/>
      <c r="RU20" s="340"/>
      <c r="RV20" s="340"/>
      <c r="RW20" s="340"/>
      <c r="RX20" s="340"/>
      <c r="RY20" s="340"/>
      <c r="RZ20" s="340"/>
      <c r="SA20" s="340"/>
      <c r="SB20" s="340"/>
      <c r="SC20" s="340"/>
      <c r="SD20" s="340"/>
      <c r="SE20" s="340"/>
      <c r="SF20" s="340"/>
      <c r="SG20" s="340"/>
      <c r="SH20" s="340"/>
      <c r="SI20" s="340"/>
      <c r="SJ20" s="340"/>
      <c r="SK20" s="340"/>
      <c r="SL20" s="340"/>
      <c r="SM20" s="340"/>
      <c r="SN20" s="340"/>
      <c r="SO20" s="340"/>
      <c r="SP20" s="340"/>
      <c r="SQ20" s="340"/>
      <c r="SR20" s="340"/>
      <c r="SS20" s="340"/>
      <c r="ST20" s="340"/>
      <c r="SU20" s="340"/>
      <c r="SV20" s="340"/>
      <c r="SW20" s="340"/>
      <c r="SX20" s="340"/>
      <c r="SY20" s="340"/>
      <c r="SZ20" s="340"/>
      <c r="TA20" s="340"/>
      <c r="TB20" s="340"/>
      <c r="TC20" s="340"/>
      <c r="TD20" s="340"/>
      <c r="TE20" s="340"/>
      <c r="TF20" s="340"/>
      <c r="TG20" s="340"/>
      <c r="TH20" s="340"/>
      <c r="TI20" s="340"/>
      <c r="TJ20" s="340"/>
      <c r="TK20" s="340"/>
      <c r="TL20" s="340"/>
      <c r="TM20" s="340"/>
      <c r="TN20" s="340"/>
      <c r="TO20" s="340"/>
      <c r="TP20" s="340"/>
      <c r="TQ20" s="340"/>
      <c r="TR20" s="340"/>
      <c r="TS20" s="340"/>
      <c r="TT20" s="340"/>
      <c r="TU20" s="340"/>
      <c r="TV20" s="340"/>
      <c r="TW20" s="340"/>
      <c r="TX20" s="340"/>
      <c r="TY20" s="340"/>
      <c r="TZ20" s="340"/>
      <c r="UA20" s="340"/>
      <c r="UB20" s="340"/>
      <c r="UC20" s="340"/>
      <c r="UD20" s="340"/>
      <c r="UE20" s="340"/>
      <c r="UF20" s="340"/>
      <c r="UG20" s="340"/>
      <c r="UH20" s="340"/>
      <c r="UI20" s="340"/>
      <c r="UJ20" s="340"/>
      <c r="UK20" s="340"/>
      <c r="UL20" s="340"/>
      <c r="UM20" s="340"/>
      <c r="UN20" s="340"/>
      <c r="UO20" s="340"/>
      <c r="UP20" s="340"/>
      <c r="UQ20" s="340"/>
      <c r="UR20" s="340"/>
      <c r="US20" s="340"/>
      <c r="UT20" s="340"/>
      <c r="UU20" s="340"/>
      <c r="UV20" s="340"/>
      <c r="UW20" s="340"/>
      <c r="UX20" s="340"/>
      <c r="UY20" s="340"/>
      <c r="UZ20" s="340"/>
      <c r="VA20" s="340"/>
      <c r="VB20" s="340"/>
      <c r="VC20" s="340"/>
      <c r="VD20" s="340"/>
      <c r="VE20" s="340"/>
      <c r="VF20" s="340"/>
      <c r="VG20" s="340"/>
      <c r="VH20" s="340"/>
      <c r="VI20" s="340"/>
      <c r="VJ20" s="340"/>
      <c r="VK20" s="340"/>
      <c r="VL20" s="340"/>
      <c r="VM20" s="340"/>
      <c r="VN20" s="340"/>
      <c r="VO20" s="340"/>
      <c r="VP20" s="340"/>
      <c r="VQ20" s="340"/>
      <c r="VR20" s="340"/>
      <c r="VS20" s="340"/>
      <c r="VT20" s="340"/>
      <c r="VU20" s="340"/>
      <c r="VV20" s="340"/>
      <c r="VW20" s="340"/>
      <c r="VX20" s="340"/>
      <c r="VY20" s="340"/>
      <c r="VZ20" s="340"/>
      <c r="WA20" s="340"/>
      <c r="WB20" s="340"/>
      <c r="WC20" s="340"/>
      <c r="WD20" s="340"/>
      <c r="WE20" s="340"/>
      <c r="WF20" s="340"/>
      <c r="WG20" s="340"/>
      <c r="WH20" s="340"/>
      <c r="WI20" s="340"/>
      <c r="WJ20" s="340"/>
      <c r="WK20" s="340"/>
      <c r="WL20" s="340"/>
      <c r="WM20" s="340"/>
      <c r="WN20" s="340"/>
      <c r="WO20" s="340"/>
      <c r="WP20" s="340"/>
      <c r="WQ20" s="340"/>
      <c r="WR20" s="340"/>
      <c r="WS20" s="340"/>
      <c r="WT20" s="340"/>
      <c r="WU20" s="340"/>
      <c r="WV20" s="340"/>
      <c r="WW20" s="340"/>
      <c r="WX20" s="340"/>
      <c r="WY20" s="1357"/>
    </row>
    <row r="21" spans="1:623" s="205" customFormat="1">
      <c r="A21" s="1457"/>
      <c r="B21" s="182" t="s">
        <v>57</v>
      </c>
      <c r="C21" s="192" t="s">
        <v>98</v>
      </c>
      <c r="D21" s="105">
        <v>9</v>
      </c>
      <c r="E21" s="190">
        <f t="shared" si="0"/>
        <v>0.24477576328186212</v>
      </c>
      <c r="F21" s="106" t="s">
        <v>33</v>
      </c>
      <c r="G21" s="107">
        <v>700</v>
      </c>
      <c r="H21" s="145">
        <v>482</v>
      </c>
      <c r="I21" s="188">
        <v>72.5</v>
      </c>
      <c r="J21" s="188">
        <v>72.5</v>
      </c>
      <c r="K21" s="188">
        <f t="shared" si="1"/>
        <v>0</v>
      </c>
      <c r="L21" s="185">
        <f t="shared" si="5"/>
        <v>337400</v>
      </c>
      <c r="M21" s="188">
        <v>104.5</v>
      </c>
      <c r="N21" s="188">
        <f t="shared" si="6"/>
        <v>73150</v>
      </c>
      <c r="O21" s="188">
        <f t="shared" si="7"/>
        <v>50750</v>
      </c>
      <c r="P21" s="188">
        <f t="shared" si="8"/>
        <v>0</v>
      </c>
      <c r="Q21" s="188">
        <f t="shared" si="9"/>
        <v>50750</v>
      </c>
      <c r="R21" s="188">
        <v>0</v>
      </c>
      <c r="S21" s="188">
        <f t="shared" si="15"/>
        <v>123900</v>
      </c>
      <c r="T21" s="188"/>
      <c r="U21" s="188">
        <f t="shared" si="16"/>
        <v>114616.09620721555</v>
      </c>
      <c r="V21" s="188">
        <f t="shared" si="17"/>
        <v>0</v>
      </c>
      <c r="W21" s="189">
        <f>IF(L21=0,0,(HLOOKUP(F21,'2012-2013 CE W T&amp;D &amp; ConsCredit'!$C$6:$P$36,D21+1,FALSE)))</f>
        <v>0.62206840337212255</v>
      </c>
      <c r="X21" s="188">
        <f t="shared" si="18"/>
        <v>209885.87929775415</v>
      </c>
      <c r="Y21" s="190">
        <f t="shared" si="13"/>
        <v>1.8312077120328669</v>
      </c>
      <c r="Z21" s="191"/>
      <c r="AA21" s="188">
        <f t="shared" si="10"/>
        <v>123900</v>
      </c>
      <c r="AB21" s="188">
        <f t="shared" si="11"/>
        <v>114616.09620721555</v>
      </c>
      <c r="AC21" s="189">
        <f>IF(L21=0,0,(HLOOKUP(F21,'2012-2013 CE W T&amp;D No ConsCredi'!$C$6:$P$36,D21+1,FALSE)))</f>
        <v>0.56551673033829331</v>
      </c>
      <c r="AD21" s="188">
        <f t="shared" si="12"/>
        <v>190805.34481614016</v>
      </c>
      <c r="AE21" s="190">
        <f t="shared" si="14"/>
        <v>1.6647342836662429</v>
      </c>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0"/>
      <c r="BD21" s="340"/>
      <c r="BE21" s="340"/>
      <c r="BF21" s="340"/>
      <c r="BG21" s="340"/>
      <c r="BH21" s="340"/>
      <c r="BI21" s="340"/>
      <c r="BJ21" s="340"/>
      <c r="BK21" s="340"/>
      <c r="BL21" s="340"/>
      <c r="BM21" s="340"/>
      <c r="BN21" s="340"/>
      <c r="BO21" s="340"/>
      <c r="BP21" s="340"/>
      <c r="BQ21" s="340"/>
      <c r="BR21" s="340"/>
      <c r="BS21" s="340"/>
      <c r="BT21" s="340"/>
      <c r="BU21" s="340"/>
      <c r="BV21" s="340"/>
      <c r="BW21" s="340"/>
      <c r="BX21" s="340"/>
      <c r="BY21" s="340"/>
      <c r="BZ21" s="340"/>
      <c r="CA21" s="340"/>
      <c r="CB21" s="340"/>
      <c r="CC21" s="340"/>
      <c r="CD21" s="340"/>
      <c r="CE21" s="340"/>
      <c r="CF21" s="340"/>
      <c r="CG21" s="340"/>
      <c r="CH21" s="340"/>
      <c r="CI21" s="340"/>
      <c r="CJ21" s="340"/>
      <c r="CK21" s="340"/>
      <c r="CL21" s="340"/>
      <c r="CM21" s="340"/>
      <c r="CN21" s="340"/>
      <c r="CO21" s="340"/>
      <c r="CP21" s="340"/>
      <c r="CQ21" s="340"/>
      <c r="CR21" s="340"/>
      <c r="CS21" s="340"/>
      <c r="CT21" s="340"/>
      <c r="CU21" s="340"/>
      <c r="CV21" s="340"/>
      <c r="CW21" s="340"/>
      <c r="CX21" s="340"/>
      <c r="CY21" s="340"/>
      <c r="CZ21" s="340"/>
      <c r="DA21" s="340"/>
      <c r="DB21" s="340"/>
      <c r="DC21" s="340"/>
      <c r="DD21" s="340"/>
      <c r="DE21" s="340"/>
      <c r="DF21" s="340"/>
      <c r="DG21" s="340"/>
      <c r="DH21" s="340"/>
      <c r="DI21" s="340"/>
      <c r="DJ21" s="340"/>
      <c r="DK21" s="340"/>
      <c r="DL21" s="340"/>
      <c r="DM21" s="340"/>
      <c r="DN21" s="340"/>
      <c r="DO21" s="340"/>
      <c r="DP21" s="340"/>
      <c r="DQ21" s="340"/>
      <c r="DR21" s="340"/>
      <c r="DS21" s="340"/>
      <c r="DT21" s="340"/>
      <c r="DU21" s="340"/>
      <c r="DV21" s="340"/>
      <c r="DW21" s="340"/>
      <c r="DX21" s="340"/>
      <c r="DY21" s="340"/>
      <c r="DZ21" s="340"/>
      <c r="EA21" s="340"/>
      <c r="EB21" s="340"/>
      <c r="EC21" s="340"/>
      <c r="ED21" s="340"/>
      <c r="EE21" s="340"/>
      <c r="EF21" s="340"/>
      <c r="EG21" s="340"/>
      <c r="EH21" s="340"/>
      <c r="EI21" s="340"/>
      <c r="EJ21" s="340"/>
      <c r="EK21" s="340"/>
      <c r="EL21" s="340"/>
      <c r="EM21" s="340"/>
      <c r="EN21" s="340"/>
      <c r="EO21" s="340"/>
      <c r="EP21" s="340"/>
      <c r="EQ21" s="340"/>
      <c r="ER21" s="340"/>
      <c r="ES21" s="340"/>
      <c r="ET21" s="340"/>
      <c r="EU21" s="340"/>
      <c r="EV21" s="340"/>
      <c r="EW21" s="340"/>
      <c r="EX21" s="340"/>
      <c r="EY21" s="340"/>
      <c r="EZ21" s="340"/>
      <c r="FA21" s="340"/>
      <c r="FB21" s="340"/>
      <c r="FC21" s="340"/>
      <c r="FD21" s="340"/>
      <c r="FE21" s="340"/>
      <c r="FF21" s="340"/>
      <c r="FG21" s="340"/>
      <c r="FH21" s="340"/>
      <c r="FI21" s="340"/>
      <c r="FJ21" s="340"/>
      <c r="FK21" s="340"/>
      <c r="FL21" s="340"/>
      <c r="FM21" s="340"/>
      <c r="FN21" s="340"/>
      <c r="FO21" s="340"/>
      <c r="FP21" s="340"/>
      <c r="FQ21" s="340"/>
      <c r="FR21" s="340"/>
      <c r="FS21" s="340"/>
      <c r="FT21" s="340"/>
      <c r="FU21" s="340"/>
      <c r="FV21" s="340"/>
      <c r="FW21" s="340"/>
      <c r="FX21" s="340"/>
      <c r="FY21" s="340"/>
      <c r="FZ21" s="340"/>
      <c r="GA21" s="340"/>
      <c r="GB21" s="340"/>
      <c r="GC21" s="340"/>
      <c r="GD21" s="340"/>
      <c r="GE21" s="340"/>
      <c r="GF21" s="340"/>
      <c r="GG21" s="340"/>
      <c r="GH21" s="340"/>
      <c r="GI21" s="340"/>
      <c r="GJ21" s="340"/>
      <c r="GK21" s="340"/>
      <c r="GL21" s="340"/>
      <c r="GM21" s="340"/>
      <c r="GN21" s="340"/>
      <c r="GO21" s="340"/>
      <c r="GP21" s="340"/>
      <c r="GQ21" s="340"/>
      <c r="GR21" s="340"/>
      <c r="GS21" s="340"/>
      <c r="GT21" s="340"/>
      <c r="GU21" s="340"/>
      <c r="GV21" s="340"/>
      <c r="GW21" s="340"/>
      <c r="GX21" s="340"/>
      <c r="GY21" s="340"/>
      <c r="GZ21" s="340"/>
      <c r="HA21" s="340"/>
      <c r="HB21" s="340"/>
      <c r="HC21" s="340"/>
      <c r="HD21" s="340"/>
      <c r="HE21" s="340"/>
      <c r="HF21" s="340"/>
      <c r="HG21" s="340"/>
      <c r="HH21" s="340"/>
      <c r="HI21" s="340"/>
      <c r="HJ21" s="340"/>
      <c r="HK21" s="340"/>
      <c r="HL21" s="340"/>
      <c r="HM21" s="340"/>
      <c r="HN21" s="340"/>
      <c r="HO21" s="340"/>
      <c r="HP21" s="340"/>
      <c r="HQ21" s="340"/>
      <c r="HR21" s="340"/>
      <c r="HS21" s="340"/>
      <c r="HT21" s="340"/>
      <c r="HU21" s="340"/>
      <c r="HV21" s="340"/>
      <c r="HW21" s="340"/>
      <c r="HX21" s="340"/>
      <c r="HY21" s="340"/>
      <c r="HZ21" s="340"/>
      <c r="IA21" s="340"/>
      <c r="IB21" s="340"/>
      <c r="IC21" s="340"/>
      <c r="ID21" s="340"/>
      <c r="IE21" s="340"/>
      <c r="IF21" s="340"/>
      <c r="IG21" s="340"/>
      <c r="IH21" s="340"/>
      <c r="II21" s="340"/>
      <c r="IJ21" s="340"/>
      <c r="IK21" s="340"/>
      <c r="IL21" s="340"/>
      <c r="IM21" s="340"/>
      <c r="IN21" s="340"/>
      <c r="IO21" s="340"/>
      <c r="IP21" s="340"/>
      <c r="IQ21" s="340"/>
      <c r="IR21" s="340"/>
      <c r="IS21" s="340"/>
      <c r="IT21" s="340"/>
      <c r="IU21" s="340"/>
      <c r="IV21" s="340"/>
      <c r="IW21" s="340"/>
      <c r="IX21" s="340"/>
      <c r="IY21" s="340"/>
      <c r="IZ21" s="340"/>
      <c r="JA21" s="340"/>
      <c r="JB21" s="340"/>
      <c r="JC21" s="340"/>
      <c r="JD21" s="340"/>
      <c r="JE21" s="340"/>
      <c r="JF21" s="340"/>
      <c r="JG21" s="340"/>
      <c r="JH21" s="340"/>
      <c r="JI21" s="340"/>
      <c r="JJ21" s="340"/>
      <c r="JK21" s="340"/>
      <c r="JL21" s="340"/>
      <c r="JM21" s="340"/>
      <c r="JN21" s="340"/>
      <c r="JO21" s="340"/>
      <c r="JP21" s="340"/>
      <c r="JQ21" s="340"/>
      <c r="JR21" s="340"/>
      <c r="JS21" s="340"/>
      <c r="JT21" s="340"/>
      <c r="JU21" s="340"/>
      <c r="JV21" s="340"/>
      <c r="JW21" s="340"/>
      <c r="JX21" s="340"/>
      <c r="JY21" s="340"/>
      <c r="JZ21" s="340"/>
      <c r="KA21" s="340"/>
      <c r="KB21" s="340"/>
      <c r="KC21" s="340"/>
      <c r="KD21" s="340"/>
      <c r="KE21" s="340"/>
      <c r="KF21" s="340"/>
      <c r="KG21" s="340"/>
      <c r="KH21" s="340"/>
      <c r="KI21" s="340"/>
      <c r="KJ21" s="340"/>
      <c r="KK21" s="340"/>
      <c r="KL21" s="340"/>
      <c r="KM21" s="340"/>
      <c r="KN21" s="340"/>
      <c r="KO21" s="340"/>
      <c r="KP21" s="340"/>
      <c r="KQ21" s="340"/>
      <c r="KR21" s="340"/>
      <c r="KS21" s="340"/>
      <c r="KT21" s="340"/>
      <c r="KU21" s="340"/>
      <c r="KV21" s="340"/>
      <c r="KW21" s="340"/>
      <c r="KX21" s="340"/>
      <c r="KY21" s="340"/>
      <c r="KZ21" s="340"/>
      <c r="LA21" s="340"/>
      <c r="LB21" s="340"/>
      <c r="LC21" s="340"/>
      <c r="LD21" s="340"/>
      <c r="LE21" s="340"/>
      <c r="LF21" s="340"/>
      <c r="LG21" s="340"/>
      <c r="LH21" s="340"/>
      <c r="LI21" s="340"/>
      <c r="LJ21" s="340"/>
      <c r="LK21" s="340"/>
      <c r="LL21" s="340"/>
      <c r="LM21" s="340"/>
      <c r="LN21" s="340"/>
      <c r="LO21" s="340"/>
      <c r="LP21" s="340"/>
      <c r="LQ21" s="340"/>
      <c r="LR21" s="340"/>
      <c r="LS21" s="340"/>
      <c r="LT21" s="340"/>
      <c r="LU21" s="340"/>
      <c r="LV21" s="340"/>
      <c r="LW21" s="340"/>
      <c r="LX21" s="340"/>
      <c r="LY21" s="340"/>
      <c r="LZ21" s="340"/>
      <c r="MA21" s="340"/>
      <c r="MB21" s="340"/>
      <c r="MC21" s="340"/>
      <c r="MD21" s="340"/>
      <c r="ME21" s="340"/>
      <c r="MF21" s="340"/>
      <c r="MG21" s="340"/>
      <c r="MH21" s="340"/>
      <c r="MI21" s="340"/>
      <c r="MJ21" s="340"/>
      <c r="MK21" s="340"/>
      <c r="ML21" s="340"/>
      <c r="MM21" s="340"/>
      <c r="MN21" s="340"/>
      <c r="MO21" s="340"/>
      <c r="MP21" s="340"/>
      <c r="MQ21" s="340"/>
      <c r="MR21" s="340"/>
      <c r="MS21" s="340"/>
      <c r="MT21" s="340"/>
      <c r="MU21" s="340"/>
      <c r="MV21" s="340"/>
      <c r="MW21" s="340"/>
      <c r="MX21" s="340"/>
      <c r="MY21" s="340"/>
      <c r="MZ21" s="340"/>
      <c r="NA21" s="340"/>
      <c r="NB21" s="340"/>
      <c r="NC21" s="340"/>
      <c r="ND21" s="340"/>
      <c r="NE21" s="340"/>
      <c r="NF21" s="340"/>
      <c r="NG21" s="340"/>
      <c r="NH21" s="340"/>
      <c r="NI21" s="340"/>
      <c r="NJ21" s="340"/>
      <c r="NK21" s="340"/>
      <c r="NL21" s="340"/>
      <c r="NM21" s="340"/>
      <c r="NN21" s="340"/>
      <c r="NO21" s="340"/>
      <c r="NP21" s="340"/>
      <c r="NQ21" s="340"/>
      <c r="NR21" s="340"/>
      <c r="NS21" s="340"/>
      <c r="NT21" s="340"/>
      <c r="NU21" s="340"/>
      <c r="NV21" s="340"/>
      <c r="NW21" s="340"/>
      <c r="NX21" s="340"/>
      <c r="NY21" s="340"/>
      <c r="NZ21" s="340"/>
      <c r="OA21" s="340"/>
      <c r="OB21" s="340"/>
      <c r="OC21" s="340"/>
      <c r="OD21" s="340"/>
      <c r="OE21" s="340"/>
      <c r="OF21" s="340"/>
      <c r="OG21" s="340"/>
      <c r="OH21" s="340"/>
      <c r="OI21" s="340"/>
      <c r="OJ21" s="340"/>
      <c r="OK21" s="340"/>
      <c r="OL21" s="340"/>
      <c r="OM21" s="340"/>
      <c r="ON21" s="340"/>
      <c r="OO21" s="340"/>
      <c r="OP21" s="340"/>
      <c r="OQ21" s="340"/>
      <c r="OR21" s="340"/>
      <c r="OS21" s="340"/>
      <c r="OT21" s="340"/>
      <c r="OU21" s="340"/>
      <c r="OV21" s="340"/>
      <c r="OW21" s="340"/>
      <c r="OX21" s="340"/>
      <c r="OY21" s="340"/>
      <c r="OZ21" s="340"/>
      <c r="PA21" s="340"/>
      <c r="PB21" s="340"/>
      <c r="PC21" s="340"/>
      <c r="PD21" s="340"/>
      <c r="PE21" s="340"/>
      <c r="PF21" s="340"/>
      <c r="PG21" s="340"/>
      <c r="PH21" s="340"/>
      <c r="PI21" s="340"/>
      <c r="PJ21" s="340"/>
      <c r="PK21" s="340"/>
      <c r="PL21" s="340"/>
      <c r="PM21" s="340"/>
      <c r="PN21" s="340"/>
      <c r="PO21" s="340"/>
      <c r="PP21" s="340"/>
      <c r="PQ21" s="340"/>
      <c r="PR21" s="340"/>
      <c r="PS21" s="340"/>
      <c r="PT21" s="340"/>
      <c r="PU21" s="340"/>
      <c r="PV21" s="340"/>
      <c r="PW21" s="340"/>
      <c r="PX21" s="340"/>
      <c r="PY21" s="340"/>
      <c r="PZ21" s="340"/>
      <c r="QA21" s="340"/>
      <c r="QB21" s="340"/>
      <c r="QC21" s="340"/>
      <c r="QD21" s="340"/>
      <c r="QE21" s="340"/>
      <c r="QF21" s="340"/>
      <c r="QG21" s="340"/>
      <c r="QH21" s="340"/>
      <c r="QI21" s="340"/>
      <c r="QJ21" s="340"/>
      <c r="QK21" s="340"/>
      <c r="QL21" s="340"/>
      <c r="QM21" s="340"/>
      <c r="QN21" s="340"/>
      <c r="QO21" s="340"/>
      <c r="QP21" s="340"/>
      <c r="QQ21" s="340"/>
      <c r="QR21" s="340"/>
      <c r="QS21" s="340"/>
      <c r="QT21" s="340"/>
      <c r="QU21" s="340"/>
      <c r="QV21" s="340"/>
      <c r="QW21" s="340"/>
      <c r="QX21" s="340"/>
      <c r="QY21" s="340"/>
      <c r="QZ21" s="340"/>
      <c r="RA21" s="340"/>
      <c r="RB21" s="340"/>
      <c r="RC21" s="340"/>
      <c r="RD21" s="340"/>
      <c r="RE21" s="340"/>
      <c r="RF21" s="340"/>
      <c r="RG21" s="340"/>
      <c r="RH21" s="340"/>
      <c r="RI21" s="340"/>
      <c r="RJ21" s="340"/>
      <c r="RK21" s="340"/>
      <c r="RL21" s="340"/>
      <c r="RM21" s="340"/>
      <c r="RN21" s="340"/>
      <c r="RO21" s="340"/>
      <c r="RP21" s="340"/>
      <c r="RQ21" s="340"/>
      <c r="RR21" s="340"/>
      <c r="RS21" s="340"/>
      <c r="RT21" s="340"/>
      <c r="RU21" s="340"/>
      <c r="RV21" s="340"/>
      <c r="RW21" s="340"/>
      <c r="RX21" s="340"/>
      <c r="RY21" s="340"/>
      <c r="RZ21" s="340"/>
      <c r="SA21" s="340"/>
      <c r="SB21" s="340"/>
      <c r="SC21" s="340"/>
      <c r="SD21" s="340"/>
      <c r="SE21" s="340"/>
      <c r="SF21" s="340"/>
      <c r="SG21" s="340"/>
      <c r="SH21" s="340"/>
      <c r="SI21" s="340"/>
      <c r="SJ21" s="340"/>
      <c r="SK21" s="340"/>
      <c r="SL21" s="340"/>
      <c r="SM21" s="340"/>
      <c r="SN21" s="340"/>
      <c r="SO21" s="340"/>
      <c r="SP21" s="340"/>
      <c r="SQ21" s="340"/>
      <c r="SR21" s="340"/>
      <c r="SS21" s="340"/>
      <c r="ST21" s="340"/>
      <c r="SU21" s="340"/>
      <c r="SV21" s="340"/>
      <c r="SW21" s="340"/>
      <c r="SX21" s="340"/>
      <c r="SY21" s="340"/>
      <c r="SZ21" s="340"/>
      <c r="TA21" s="340"/>
      <c r="TB21" s="340"/>
      <c r="TC21" s="340"/>
      <c r="TD21" s="340"/>
      <c r="TE21" s="340"/>
      <c r="TF21" s="340"/>
      <c r="TG21" s="340"/>
      <c r="TH21" s="340"/>
      <c r="TI21" s="340"/>
      <c r="TJ21" s="340"/>
      <c r="TK21" s="340"/>
      <c r="TL21" s="340"/>
      <c r="TM21" s="340"/>
      <c r="TN21" s="340"/>
      <c r="TO21" s="340"/>
      <c r="TP21" s="340"/>
      <c r="TQ21" s="340"/>
      <c r="TR21" s="340"/>
      <c r="TS21" s="340"/>
      <c r="TT21" s="340"/>
      <c r="TU21" s="340"/>
      <c r="TV21" s="340"/>
      <c r="TW21" s="340"/>
      <c r="TX21" s="340"/>
      <c r="TY21" s="340"/>
      <c r="TZ21" s="340"/>
      <c r="UA21" s="340"/>
      <c r="UB21" s="340"/>
      <c r="UC21" s="340"/>
      <c r="UD21" s="340"/>
      <c r="UE21" s="340"/>
      <c r="UF21" s="340"/>
      <c r="UG21" s="340"/>
      <c r="UH21" s="340"/>
      <c r="UI21" s="340"/>
      <c r="UJ21" s="340"/>
      <c r="UK21" s="340"/>
      <c r="UL21" s="340"/>
      <c r="UM21" s="340"/>
      <c r="UN21" s="340"/>
      <c r="UO21" s="340"/>
      <c r="UP21" s="340"/>
      <c r="UQ21" s="340"/>
      <c r="UR21" s="340"/>
      <c r="US21" s="340"/>
      <c r="UT21" s="340"/>
      <c r="UU21" s="340"/>
      <c r="UV21" s="340"/>
      <c r="UW21" s="340"/>
      <c r="UX21" s="340"/>
      <c r="UY21" s="340"/>
      <c r="UZ21" s="340"/>
      <c r="VA21" s="340"/>
      <c r="VB21" s="340"/>
      <c r="VC21" s="340"/>
      <c r="VD21" s="340"/>
      <c r="VE21" s="340"/>
      <c r="VF21" s="340"/>
      <c r="VG21" s="340"/>
      <c r="VH21" s="340"/>
      <c r="VI21" s="340"/>
      <c r="VJ21" s="340"/>
      <c r="VK21" s="340"/>
      <c r="VL21" s="340"/>
      <c r="VM21" s="340"/>
      <c r="VN21" s="340"/>
      <c r="VO21" s="340"/>
      <c r="VP21" s="340"/>
      <c r="VQ21" s="340"/>
      <c r="VR21" s="340"/>
      <c r="VS21" s="340"/>
      <c r="VT21" s="340"/>
      <c r="VU21" s="340"/>
      <c r="VV21" s="340"/>
      <c r="VW21" s="340"/>
      <c r="VX21" s="340"/>
      <c r="VY21" s="340"/>
      <c r="VZ21" s="340"/>
      <c r="WA21" s="340"/>
      <c r="WB21" s="340"/>
      <c r="WC21" s="340"/>
      <c r="WD21" s="340"/>
      <c r="WE21" s="340"/>
      <c r="WF21" s="340"/>
      <c r="WG21" s="340"/>
      <c r="WH21" s="340"/>
      <c r="WI21" s="340"/>
      <c r="WJ21" s="340"/>
      <c r="WK21" s="340"/>
      <c r="WL21" s="340"/>
      <c r="WM21" s="340"/>
      <c r="WN21" s="340"/>
      <c r="WO21" s="340"/>
      <c r="WP21" s="340"/>
      <c r="WQ21" s="340"/>
      <c r="WR21" s="340"/>
      <c r="WS21" s="340"/>
      <c r="WT21" s="340"/>
      <c r="WU21" s="340"/>
      <c r="WV21" s="340"/>
      <c r="WW21" s="340"/>
      <c r="WX21" s="340"/>
      <c r="WY21" s="1357"/>
    </row>
    <row r="22" spans="1:623" s="205" customFormat="1">
      <c r="A22" s="1457"/>
      <c r="B22" s="182" t="s">
        <v>57</v>
      </c>
      <c r="C22" s="192" t="s">
        <v>101</v>
      </c>
      <c r="D22" s="105">
        <v>6</v>
      </c>
      <c r="E22" s="190">
        <f t="shared" si="0"/>
        <v>0.53685259285292819</v>
      </c>
      <c r="F22" s="106" t="s">
        <v>33</v>
      </c>
      <c r="G22" s="107">
        <v>2000</v>
      </c>
      <c r="H22" s="145">
        <v>555</v>
      </c>
      <c r="I22" s="188">
        <v>78.5</v>
      </c>
      <c r="J22" s="188">
        <v>78.5</v>
      </c>
      <c r="K22" s="188">
        <f t="shared" si="1"/>
        <v>0</v>
      </c>
      <c r="L22" s="185">
        <f t="shared" si="5"/>
        <v>1110000</v>
      </c>
      <c r="M22" s="188">
        <v>104.5</v>
      </c>
      <c r="N22" s="188">
        <f t="shared" si="6"/>
        <v>209000</v>
      </c>
      <c r="O22" s="188">
        <f t="shared" si="7"/>
        <v>157000</v>
      </c>
      <c r="P22" s="188">
        <f t="shared" si="8"/>
        <v>0</v>
      </c>
      <c r="Q22" s="188">
        <f t="shared" si="9"/>
        <v>157000</v>
      </c>
      <c r="R22" s="188">
        <v>0</v>
      </c>
      <c r="S22" s="188">
        <f t="shared" si="15"/>
        <v>366000</v>
      </c>
      <c r="T22" s="188"/>
      <c r="U22" s="188">
        <f t="shared" si="16"/>
        <v>338575.39315448661</v>
      </c>
      <c r="V22" s="188">
        <f t="shared" si="17"/>
        <v>0</v>
      </c>
      <c r="W22" s="189">
        <f>IF(L22=0,0,(HLOOKUP(F22,'2012-2013 CE W T&amp;D &amp; ConsCredit'!$C$6:$P$36,D22+1,FALSE)))</f>
        <v>0.4448306664787135</v>
      </c>
      <c r="X22" s="188">
        <f t="shared" si="18"/>
        <v>493762.03979137196</v>
      </c>
      <c r="Y22" s="190">
        <f t="shared" si="13"/>
        <v>1.4583518169794345</v>
      </c>
      <c r="Z22" s="191"/>
      <c r="AA22" s="188">
        <f t="shared" si="10"/>
        <v>366000</v>
      </c>
      <c r="AB22" s="188">
        <f t="shared" si="11"/>
        <v>338575.39315448661</v>
      </c>
      <c r="AC22" s="189">
        <f>IF(L22=0,0,(HLOOKUP(F22,'2012-2013 CE W T&amp;D No ConsCredi'!$C$6:$P$36,D22+1,FALSE)))</f>
        <v>0.40439151498064874</v>
      </c>
      <c r="AD22" s="188">
        <f t="shared" si="12"/>
        <v>448874.5816285201</v>
      </c>
      <c r="AE22" s="190">
        <f t="shared" si="14"/>
        <v>1.3257743790722136</v>
      </c>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c r="DY22" s="340"/>
      <c r="DZ22" s="340"/>
      <c r="EA22" s="340"/>
      <c r="EB22" s="340"/>
      <c r="EC22" s="340"/>
      <c r="ED22" s="340"/>
      <c r="EE22" s="340"/>
      <c r="EF22" s="340"/>
      <c r="EG22" s="340"/>
      <c r="EH22" s="340"/>
      <c r="EI22" s="340"/>
      <c r="EJ22" s="340"/>
      <c r="EK22" s="340"/>
      <c r="EL22" s="340"/>
      <c r="EM22" s="340"/>
      <c r="EN22" s="340"/>
      <c r="EO22" s="340"/>
      <c r="EP22" s="340"/>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c r="FP22" s="340"/>
      <c r="FQ22" s="340"/>
      <c r="FR22" s="340"/>
      <c r="FS22" s="340"/>
      <c r="FT22" s="340"/>
      <c r="FU22" s="340"/>
      <c r="FV22" s="340"/>
      <c r="FW22" s="340"/>
      <c r="FX22" s="340"/>
      <c r="FY22" s="340"/>
      <c r="FZ22" s="340"/>
      <c r="GA22" s="340"/>
      <c r="GB22" s="340"/>
      <c r="GC22" s="340"/>
      <c r="GD22" s="340"/>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0"/>
      <c r="HE22" s="340"/>
      <c r="HF22" s="340"/>
      <c r="HG22" s="340"/>
      <c r="HH22" s="340"/>
      <c r="HI22" s="340"/>
      <c r="HJ22" s="340"/>
      <c r="HK22" s="340"/>
      <c r="HL22" s="340"/>
      <c r="HM22" s="340"/>
      <c r="HN22" s="340"/>
      <c r="HO22" s="340"/>
      <c r="HP22" s="340"/>
      <c r="HQ22" s="340"/>
      <c r="HR22" s="340"/>
      <c r="HS22" s="340"/>
      <c r="HT22" s="340"/>
      <c r="HU22" s="340"/>
      <c r="HV22" s="340"/>
      <c r="HW22" s="340"/>
      <c r="HX22" s="340"/>
      <c r="HY22" s="340"/>
      <c r="HZ22" s="340"/>
      <c r="IA22" s="340"/>
      <c r="IB22" s="340"/>
      <c r="IC22" s="340"/>
      <c r="ID22" s="340"/>
      <c r="IE22" s="340"/>
      <c r="IF22" s="340"/>
      <c r="IG22" s="340"/>
      <c r="IH22" s="340"/>
      <c r="II22" s="340"/>
      <c r="IJ22" s="340"/>
      <c r="IK22" s="340"/>
      <c r="IL22" s="340"/>
      <c r="IM22" s="340"/>
      <c r="IN22" s="340"/>
      <c r="IO22" s="340"/>
      <c r="IP22" s="340"/>
      <c r="IQ22" s="340"/>
      <c r="IR22" s="340"/>
      <c r="IS22" s="340"/>
      <c r="IT22" s="340"/>
      <c r="IU22" s="340"/>
      <c r="IV22" s="340"/>
      <c r="IW22" s="340"/>
      <c r="IX22" s="340"/>
      <c r="IY22" s="340"/>
      <c r="IZ22" s="340"/>
      <c r="JA22" s="340"/>
      <c r="JB22" s="340"/>
      <c r="JC22" s="340"/>
      <c r="JD22" s="340"/>
      <c r="JE22" s="340"/>
      <c r="JF22" s="340"/>
      <c r="JG22" s="340"/>
      <c r="JH22" s="340"/>
      <c r="JI22" s="340"/>
      <c r="JJ22" s="340"/>
      <c r="JK22" s="340"/>
      <c r="JL22" s="340"/>
      <c r="JM22" s="340"/>
      <c r="JN22" s="340"/>
      <c r="JO22" s="340"/>
      <c r="JP22" s="340"/>
      <c r="JQ22" s="340"/>
      <c r="JR22" s="340"/>
      <c r="JS22" s="340"/>
      <c r="JT22" s="340"/>
      <c r="JU22" s="340"/>
      <c r="JV22" s="340"/>
      <c r="JW22" s="340"/>
      <c r="JX22" s="340"/>
      <c r="JY22" s="340"/>
      <c r="JZ22" s="340"/>
      <c r="KA22" s="340"/>
      <c r="KB22" s="340"/>
      <c r="KC22" s="340"/>
      <c r="KD22" s="340"/>
      <c r="KE22" s="340"/>
      <c r="KF22" s="340"/>
      <c r="KG22" s="340"/>
      <c r="KH22" s="340"/>
      <c r="KI22" s="340"/>
      <c r="KJ22" s="340"/>
      <c r="KK22" s="340"/>
      <c r="KL22" s="340"/>
      <c r="KM22" s="340"/>
      <c r="KN22" s="340"/>
      <c r="KO22" s="340"/>
      <c r="KP22" s="340"/>
      <c r="KQ22" s="340"/>
      <c r="KR22" s="340"/>
      <c r="KS22" s="340"/>
      <c r="KT22" s="340"/>
      <c r="KU22" s="340"/>
      <c r="KV22" s="340"/>
      <c r="KW22" s="340"/>
      <c r="KX22" s="340"/>
      <c r="KY22" s="340"/>
      <c r="KZ22" s="340"/>
      <c r="LA22" s="340"/>
      <c r="LB22" s="340"/>
      <c r="LC22" s="340"/>
      <c r="LD22" s="340"/>
      <c r="LE22" s="340"/>
      <c r="LF22" s="340"/>
      <c r="LG22" s="340"/>
      <c r="LH22" s="340"/>
      <c r="LI22" s="340"/>
      <c r="LJ22" s="340"/>
      <c r="LK22" s="340"/>
      <c r="LL22" s="340"/>
      <c r="LM22" s="340"/>
      <c r="LN22" s="340"/>
      <c r="LO22" s="340"/>
      <c r="LP22" s="340"/>
      <c r="LQ22" s="340"/>
      <c r="LR22" s="340"/>
      <c r="LS22" s="340"/>
      <c r="LT22" s="340"/>
      <c r="LU22" s="340"/>
      <c r="LV22" s="340"/>
      <c r="LW22" s="340"/>
      <c r="LX22" s="340"/>
      <c r="LY22" s="340"/>
      <c r="LZ22" s="340"/>
      <c r="MA22" s="340"/>
      <c r="MB22" s="340"/>
      <c r="MC22" s="340"/>
      <c r="MD22" s="340"/>
      <c r="ME22" s="340"/>
      <c r="MF22" s="340"/>
      <c r="MG22" s="340"/>
      <c r="MH22" s="340"/>
      <c r="MI22" s="340"/>
      <c r="MJ22" s="340"/>
      <c r="MK22" s="340"/>
      <c r="ML22" s="340"/>
      <c r="MM22" s="340"/>
      <c r="MN22" s="340"/>
      <c r="MO22" s="340"/>
      <c r="MP22" s="340"/>
      <c r="MQ22" s="340"/>
      <c r="MR22" s="340"/>
      <c r="MS22" s="340"/>
      <c r="MT22" s="340"/>
      <c r="MU22" s="340"/>
      <c r="MV22" s="340"/>
      <c r="MW22" s="340"/>
      <c r="MX22" s="340"/>
      <c r="MY22" s="340"/>
      <c r="MZ22" s="340"/>
      <c r="NA22" s="340"/>
      <c r="NB22" s="340"/>
      <c r="NC22" s="340"/>
      <c r="ND22" s="340"/>
      <c r="NE22" s="340"/>
      <c r="NF22" s="340"/>
      <c r="NG22" s="340"/>
      <c r="NH22" s="340"/>
      <c r="NI22" s="340"/>
      <c r="NJ22" s="340"/>
      <c r="NK22" s="340"/>
      <c r="NL22" s="340"/>
      <c r="NM22" s="340"/>
      <c r="NN22" s="340"/>
      <c r="NO22" s="340"/>
      <c r="NP22" s="340"/>
      <c r="NQ22" s="340"/>
      <c r="NR22" s="340"/>
      <c r="NS22" s="340"/>
      <c r="NT22" s="340"/>
      <c r="NU22" s="340"/>
      <c r="NV22" s="340"/>
      <c r="NW22" s="340"/>
      <c r="NX22" s="340"/>
      <c r="NY22" s="340"/>
      <c r="NZ22" s="340"/>
      <c r="OA22" s="340"/>
      <c r="OB22" s="340"/>
      <c r="OC22" s="340"/>
      <c r="OD22" s="340"/>
      <c r="OE22" s="340"/>
      <c r="OF22" s="340"/>
      <c r="OG22" s="340"/>
      <c r="OH22" s="340"/>
      <c r="OI22" s="340"/>
      <c r="OJ22" s="340"/>
      <c r="OK22" s="340"/>
      <c r="OL22" s="340"/>
      <c r="OM22" s="340"/>
      <c r="ON22" s="340"/>
      <c r="OO22" s="340"/>
      <c r="OP22" s="340"/>
      <c r="OQ22" s="340"/>
      <c r="OR22" s="340"/>
      <c r="OS22" s="340"/>
      <c r="OT22" s="340"/>
      <c r="OU22" s="340"/>
      <c r="OV22" s="340"/>
      <c r="OW22" s="340"/>
      <c r="OX22" s="340"/>
      <c r="OY22" s="340"/>
      <c r="OZ22" s="340"/>
      <c r="PA22" s="340"/>
      <c r="PB22" s="340"/>
      <c r="PC22" s="340"/>
      <c r="PD22" s="340"/>
      <c r="PE22" s="340"/>
      <c r="PF22" s="340"/>
      <c r="PG22" s="340"/>
      <c r="PH22" s="340"/>
      <c r="PI22" s="340"/>
      <c r="PJ22" s="340"/>
      <c r="PK22" s="340"/>
      <c r="PL22" s="340"/>
      <c r="PM22" s="340"/>
      <c r="PN22" s="340"/>
      <c r="PO22" s="340"/>
      <c r="PP22" s="340"/>
      <c r="PQ22" s="340"/>
      <c r="PR22" s="340"/>
      <c r="PS22" s="340"/>
      <c r="PT22" s="340"/>
      <c r="PU22" s="340"/>
      <c r="PV22" s="340"/>
      <c r="PW22" s="340"/>
      <c r="PX22" s="340"/>
      <c r="PY22" s="340"/>
      <c r="PZ22" s="340"/>
      <c r="QA22" s="340"/>
      <c r="QB22" s="340"/>
      <c r="QC22" s="340"/>
      <c r="QD22" s="340"/>
      <c r="QE22" s="340"/>
      <c r="QF22" s="340"/>
      <c r="QG22" s="340"/>
      <c r="QH22" s="340"/>
      <c r="QI22" s="340"/>
      <c r="QJ22" s="340"/>
      <c r="QK22" s="340"/>
      <c r="QL22" s="340"/>
      <c r="QM22" s="340"/>
      <c r="QN22" s="340"/>
      <c r="QO22" s="340"/>
      <c r="QP22" s="340"/>
      <c r="QQ22" s="340"/>
      <c r="QR22" s="340"/>
      <c r="QS22" s="340"/>
      <c r="QT22" s="340"/>
      <c r="QU22" s="340"/>
      <c r="QV22" s="340"/>
      <c r="QW22" s="340"/>
      <c r="QX22" s="340"/>
      <c r="QY22" s="340"/>
      <c r="QZ22" s="340"/>
      <c r="RA22" s="340"/>
      <c r="RB22" s="340"/>
      <c r="RC22" s="340"/>
      <c r="RD22" s="340"/>
      <c r="RE22" s="340"/>
      <c r="RF22" s="340"/>
      <c r="RG22" s="340"/>
      <c r="RH22" s="340"/>
      <c r="RI22" s="340"/>
      <c r="RJ22" s="340"/>
      <c r="RK22" s="340"/>
      <c r="RL22" s="340"/>
      <c r="RM22" s="340"/>
      <c r="RN22" s="340"/>
      <c r="RO22" s="340"/>
      <c r="RP22" s="340"/>
      <c r="RQ22" s="340"/>
      <c r="RR22" s="340"/>
      <c r="RS22" s="340"/>
      <c r="RT22" s="340"/>
      <c r="RU22" s="340"/>
      <c r="RV22" s="340"/>
      <c r="RW22" s="340"/>
      <c r="RX22" s="340"/>
      <c r="RY22" s="340"/>
      <c r="RZ22" s="340"/>
      <c r="SA22" s="340"/>
      <c r="SB22" s="340"/>
      <c r="SC22" s="340"/>
      <c r="SD22" s="340"/>
      <c r="SE22" s="340"/>
      <c r="SF22" s="340"/>
      <c r="SG22" s="340"/>
      <c r="SH22" s="340"/>
      <c r="SI22" s="340"/>
      <c r="SJ22" s="340"/>
      <c r="SK22" s="340"/>
      <c r="SL22" s="340"/>
      <c r="SM22" s="340"/>
      <c r="SN22" s="340"/>
      <c r="SO22" s="340"/>
      <c r="SP22" s="340"/>
      <c r="SQ22" s="340"/>
      <c r="SR22" s="340"/>
      <c r="SS22" s="340"/>
      <c r="ST22" s="340"/>
      <c r="SU22" s="340"/>
      <c r="SV22" s="340"/>
      <c r="SW22" s="340"/>
      <c r="SX22" s="340"/>
      <c r="SY22" s="340"/>
      <c r="SZ22" s="340"/>
      <c r="TA22" s="340"/>
      <c r="TB22" s="340"/>
      <c r="TC22" s="340"/>
      <c r="TD22" s="340"/>
      <c r="TE22" s="340"/>
      <c r="TF22" s="340"/>
      <c r="TG22" s="340"/>
      <c r="TH22" s="340"/>
      <c r="TI22" s="340"/>
      <c r="TJ22" s="340"/>
      <c r="TK22" s="340"/>
      <c r="TL22" s="340"/>
      <c r="TM22" s="340"/>
      <c r="TN22" s="340"/>
      <c r="TO22" s="340"/>
      <c r="TP22" s="340"/>
      <c r="TQ22" s="340"/>
      <c r="TR22" s="340"/>
      <c r="TS22" s="340"/>
      <c r="TT22" s="340"/>
      <c r="TU22" s="340"/>
      <c r="TV22" s="340"/>
      <c r="TW22" s="340"/>
      <c r="TX22" s="340"/>
      <c r="TY22" s="340"/>
      <c r="TZ22" s="340"/>
      <c r="UA22" s="340"/>
      <c r="UB22" s="340"/>
      <c r="UC22" s="340"/>
      <c r="UD22" s="340"/>
      <c r="UE22" s="340"/>
      <c r="UF22" s="340"/>
      <c r="UG22" s="340"/>
      <c r="UH22" s="340"/>
      <c r="UI22" s="340"/>
      <c r="UJ22" s="340"/>
      <c r="UK22" s="340"/>
      <c r="UL22" s="340"/>
      <c r="UM22" s="340"/>
      <c r="UN22" s="340"/>
      <c r="UO22" s="340"/>
      <c r="UP22" s="340"/>
      <c r="UQ22" s="340"/>
      <c r="UR22" s="340"/>
      <c r="US22" s="340"/>
      <c r="UT22" s="340"/>
      <c r="UU22" s="340"/>
      <c r="UV22" s="340"/>
      <c r="UW22" s="340"/>
      <c r="UX22" s="340"/>
      <c r="UY22" s="340"/>
      <c r="UZ22" s="340"/>
      <c r="VA22" s="340"/>
      <c r="VB22" s="340"/>
      <c r="VC22" s="340"/>
      <c r="VD22" s="340"/>
      <c r="VE22" s="340"/>
      <c r="VF22" s="340"/>
      <c r="VG22" s="340"/>
      <c r="VH22" s="340"/>
      <c r="VI22" s="340"/>
      <c r="VJ22" s="340"/>
      <c r="VK22" s="340"/>
      <c r="VL22" s="340"/>
      <c r="VM22" s="340"/>
      <c r="VN22" s="340"/>
      <c r="VO22" s="340"/>
      <c r="VP22" s="340"/>
      <c r="VQ22" s="340"/>
      <c r="VR22" s="340"/>
      <c r="VS22" s="340"/>
      <c r="VT22" s="340"/>
      <c r="VU22" s="340"/>
      <c r="VV22" s="340"/>
      <c r="VW22" s="340"/>
      <c r="VX22" s="340"/>
      <c r="VY22" s="340"/>
      <c r="VZ22" s="340"/>
      <c r="WA22" s="340"/>
      <c r="WB22" s="340"/>
      <c r="WC22" s="340"/>
      <c r="WD22" s="340"/>
      <c r="WE22" s="340"/>
      <c r="WF22" s="340"/>
      <c r="WG22" s="340"/>
      <c r="WH22" s="340"/>
      <c r="WI22" s="340"/>
      <c r="WJ22" s="340"/>
      <c r="WK22" s="340"/>
      <c r="WL22" s="340"/>
      <c r="WM22" s="340"/>
      <c r="WN22" s="340"/>
      <c r="WO22" s="340"/>
      <c r="WP22" s="340"/>
      <c r="WQ22" s="340"/>
      <c r="WR22" s="340"/>
      <c r="WS22" s="340"/>
      <c r="WT22" s="340"/>
      <c r="WU22" s="340"/>
      <c r="WV22" s="340"/>
      <c r="WW22" s="340"/>
      <c r="WX22" s="340"/>
      <c r="WY22" s="1357"/>
    </row>
    <row r="23" spans="1:623" s="205" customFormat="1" ht="15.75" thickBot="1">
      <c r="A23" s="1457"/>
      <c r="B23" s="182" t="s">
        <v>57</v>
      </c>
      <c r="C23" s="194" t="s">
        <v>99</v>
      </c>
      <c r="D23" s="116">
        <v>6</v>
      </c>
      <c r="E23" s="201">
        <f t="shared" si="0"/>
        <v>2.6842629642646412E-2</v>
      </c>
      <c r="F23" s="122" t="s">
        <v>33</v>
      </c>
      <c r="G23" s="123">
        <v>100</v>
      </c>
      <c r="H23" s="124">
        <v>555</v>
      </c>
      <c r="I23" s="199">
        <v>72.5</v>
      </c>
      <c r="J23" s="199">
        <v>72.5</v>
      </c>
      <c r="K23" s="199">
        <f t="shared" si="1"/>
        <v>0</v>
      </c>
      <c r="L23" s="196">
        <f t="shared" si="5"/>
        <v>55500</v>
      </c>
      <c r="M23" s="199">
        <v>104.5</v>
      </c>
      <c r="N23" s="199">
        <f t="shared" si="6"/>
        <v>10450</v>
      </c>
      <c r="O23" s="199">
        <f t="shared" si="7"/>
        <v>7250</v>
      </c>
      <c r="P23" s="199">
        <f t="shared" si="8"/>
        <v>0</v>
      </c>
      <c r="Q23" s="199">
        <f t="shared" si="9"/>
        <v>7250</v>
      </c>
      <c r="R23" s="199">
        <v>0</v>
      </c>
      <c r="S23" s="199">
        <f t="shared" si="15"/>
        <v>17700</v>
      </c>
      <c r="T23" s="199"/>
      <c r="U23" s="199">
        <f t="shared" si="16"/>
        <v>16373.72802960222</v>
      </c>
      <c r="V23" s="199">
        <f t="shared" si="17"/>
        <v>0</v>
      </c>
      <c r="W23" s="200">
        <f>IF(L23=0,0,(HLOOKUP(F23,'2012-2013 CE W T&amp;D &amp; ConsCredit'!$C$6:$P$36,D23+1,FALSE)))</f>
        <v>0.4448306664787135</v>
      </c>
      <c r="X23" s="199">
        <f t="shared" si="18"/>
        <v>24688.1019895686</v>
      </c>
      <c r="Y23" s="201">
        <f t="shared" si="13"/>
        <v>1.507787471792297</v>
      </c>
      <c r="Z23" s="202"/>
      <c r="AA23" s="199">
        <f t="shared" si="10"/>
        <v>17700</v>
      </c>
      <c r="AB23" s="199">
        <f t="shared" si="11"/>
        <v>16373.72802960222</v>
      </c>
      <c r="AC23" s="200">
        <f>IF(L23=0,0,(HLOOKUP(F23,'2012-2013 CE W T&amp;D No ConsCredi'!$C$6:$P$36,D23+1,FALSE)))</f>
        <v>0.40439151498064874</v>
      </c>
      <c r="AD23" s="199">
        <f t="shared" si="12"/>
        <v>22443.729081426005</v>
      </c>
      <c r="AE23" s="1359">
        <f t="shared" si="14"/>
        <v>1.370715883447543</v>
      </c>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340"/>
      <c r="DI23" s="340"/>
      <c r="DJ23" s="340"/>
      <c r="DK23" s="340"/>
      <c r="DL23" s="340"/>
      <c r="DM23" s="340"/>
      <c r="DN23" s="340"/>
      <c r="DO23" s="340"/>
      <c r="DP23" s="340"/>
      <c r="DQ23" s="340"/>
      <c r="DR23" s="340"/>
      <c r="DS23" s="340"/>
      <c r="DT23" s="340"/>
      <c r="DU23" s="340"/>
      <c r="DV23" s="340"/>
      <c r="DW23" s="340"/>
      <c r="DX23" s="340"/>
      <c r="DY23" s="340"/>
      <c r="DZ23" s="340"/>
      <c r="EA23" s="340"/>
      <c r="EB23" s="340"/>
      <c r="EC23" s="340"/>
      <c r="ED23" s="340"/>
      <c r="EE23" s="340"/>
      <c r="EF23" s="340"/>
      <c r="EG23" s="340"/>
      <c r="EH23" s="340"/>
      <c r="EI23" s="340"/>
      <c r="EJ23" s="340"/>
      <c r="EK23" s="340"/>
      <c r="EL23" s="340"/>
      <c r="EM23" s="340"/>
      <c r="EN23" s="340"/>
      <c r="EO23" s="340"/>
      <c r="EP23" s="340"/>
      <c r="EQ23" s="340"/>
      <c r="ER23" s="340"/>
      <c r="ES23" s="340"/>
      <c r="ET23" s="340"/>
      <c r="EU23" s="340"/>
      <c r="EV23" s="340"/>
      <c r="EW23" s="340"/>
      <c r="EX23" s="340"/>
      <c r="EY23" s="340"/>
      <c r="EZ23" s="340"/>
      <c r="FA23" s="340"/>
      <c r="FB23" s="340"/>
      <c r="FC23" s="340"/>
      <c r="FD23" s="340"/>
      <c r="FE23" s="340"/>
      <c r="FF23" s="340"/>
      <c r="FG23" s="340"/>
      <c r="FH23" s="340"/>
      <c r="FI23" s="340"/>
      <c r="FJ23" s="340"/>
      <c r="FK23" s="340"/>
      <c r="FL23" s="340"/>
      <c r="FM23" s="340"/>
      <c r="FN23" s="340"/>
      <c r="FO23" s="340"/>
      <c r="FP23" s="340"/>
      <c r="FQ23" s="340"/>
      <c r="FR23" s="340"/>
      <c r="FS23" s="340"/>
      <c r="FT23" s="340"/>
      <c r="FU23" s="340"/>
      <c r="FV23" s="340"/>
      <c r="FW23" s="340"/>
      <c r="FX23" s="340"/>
      <c r="FY23" s="340"/>
      <c r="FZ23" s="340"/>
      <c r="GA23" s="340"/>
      <c r="GB23" s="340"/>
      <c r="GC23" s="340"/>
      <c r="GD23" s="340"/>
      <c r="GE23" s="340"/>
      <c r="GF23" s="340"/>
      <c r="GG23" s="340"/>
      <c r="GH23" s="340"/>
      <c r="GI23" s="340"/>
      <c r="GJ23" s="340"/>
      <c r="GK23" s="340"/>
      <c r="GL23" s="340"/>
      <c r="GM23" s="340"/>
      <c r="GN23" s="340"/>
      <c r="GO23" s="340"/>
      <c r="GP23" s="340"/>
      <c r="GQ23" s="340"/>
      <c r="GR23" s="340"/>
      <c r="GS23" s="340"/>
      <c r="GT23" s="340"/>
      <c r="GU23" s="340"/>
      <c r="GV23" s="340"/>
      <c r="GW23" s="340"/>
      <c r="GX23" s="340"/>
      <c r="GY23" s="340"/>
      <c r="GZ23" s="340"/>
      <c r="HA23" s="340"/>
      <c r="HB23" s="340"/>
      <c r="HC23" s="340"/>
      <c r="HD23" s="340"/>
      <c r="HE23" s="340"/>
      <c r="HF23" s="340"/>
      <c r="HG23" s="340"/>
      <c r="HH23" s="340"/>
      <c r="HI23" s="340"/>
      <c r="HJ23" s="340"/>
      <c r="HK23" s="340"/>
      <c r="HL23" s="340"/>
      <c r="HM23" s="340"/>
      <c r="HN23" s="340"/>
      <c r="HO23" s="340"/>
      <c r="HP23" s="340"/>
      <c r="HQ23" s="340"/>
      <c r="HR23" s="340"/>
      <c r="HS23" s="340"/>
      <c r="HT23" s="340"/>
      <c r="HU23" s="340"/>
      <c r="HV23" s="340"/>
      <c r="HW23" s="340"/>
      <c r="HX23" s="340"/>
      <c r="HY23" s="340"/>
      <c r="HZ23" s="340"/>
      <c r="IA23" s="340"/>
      <c r="IB23" s="340"/>
      <c r="IC23" s="340"/>
      <c r="ID23" s="340"/>
      <c r="IE23" s="340"/>
      <c r="IF23" s="340"/>
      <c r="IG23" s="340"/>
      <c r="IH23" s="340"/>
      <c r="II23" s="340"/>
      <c r="IJ23" s="340"/>
      <c r="IK23" s="340"/>
      <c r="IL23" s="340"/>
      <c r="IM23" s="340"/>
      <c r="IN23" s="340"/>
      <c r="IO23" s="340"/>
      <c r="IP23" s="340"/>
      <c r="IQ23" s="340"/>
      <c r="IR23" s="340"/>
      <c r="IS23" s="340"/>
      <c r="IT23" s="340"/>
      <c r="IU23" s="340"/>
      <c r="IV23" s="340"/>
      <c r="IW23" s="340"/>
      <c r="IX23" s="340"/>
      <c r="IY23" s="340"/>
      <c r="IZ23" s="340"/>
      <c r="JA23" s="340"/>
      <c r="JB23" s="340"/>
      <c r="JC23" s="340"/>
      <c r="JD23" s="340"/>
      <c r="JE23" s="340"/>
      <c r="JF23" s="340"/>
      <c r="JG23" s="340"/>
      <c r="JH23" s="340"/>
      <c r="JI23" s="340"/>
      <c r="JJ23" s="340"/>
      <c r="JK23" s="340"/>
      <c r="JL23" s="340"/>
      <c r="JM23" s="340"/>
      <c r="JN23" s="340"/>
      <c r="JO23" s="340"/>
      <c r="JP23" s="340"/>
      <c r="JQ23" s="340"/>
      <c r="JR23" s="340"/>
      <c r="JS23" s="340"/>
      <c r="JT23" s="340"/>
      <c r="JU23" s="340"/>
      <c r="JV23" s="340"/>
      <c r="JW23" s="340"/>
      <c r="JX23" s="340"/>
      <c r="JY23" s="340"/>
      <c r="JZ23" s="340"/>
      <c r="KA23" s="340"/>
      <c r="KB23" s="340"/>
      <c r="KC23" s="340"/>
      <c r="KD23" s="340"/>
      <c r="KE23" s="340"/>
      <c r="KF23" s="340"/>
      <c r="KG23" s="340"/>
      <c r="KH23" s="340"/>
      <c r="KI23" s="340"/>
      <c r="KJ23" s="340"/>
      <c r="KK23" s="340"/>
      <c r="KL23" s="340"/>
      <c r="KM23" s="340"/>
      <c r="KN23" s="340"/>
      <c r="KO23" s="340"/>
      <c r="KP23" s="340"/>
      <c r="KQ23" s="340"/>
      <c r="KR23" s="340"/>
      <c r="KS23" s="340"/>
      <c r="KT23" s="340"/>
      <c r="KU23" s="340"/>
      <c r="KV23" s="340"/>
      <c r="KW23" s="340"/>
      <c r="KX23" s="340"/>
      <c r="KY23" s="340"/>
      <c r="KZ23" s="340"/>
      <c r="LA23" s="340"/>
      <c r="LB23" s="340"/>
      <c r="LC23" s="340"/>
      <c r="LD23" s="340"/>
      <c r="LE23" s="340"/>
      <c r="LF23" s="340"/>
      <c r="LG23" s="340"/>
      <c r="LH23" s="340"/>
      <c r="LI23" s="340"/>
      <c r="LJ23" s="340"/>
      <c r="LK23" s="340"/>
      <c r="LL23" s="340"/>
      <c r="LM23" s="340"/>
      <c r="LN23" s="340"/>
      <c r="LO23" s="340"/>
      <c r="LP23" s="340"/>
      <c r="LQ23" s="340"/>
      <c r="LR23" s="340"/>
      <c r="LS23" s="340"/>
      <c r="LT23" s="340"/>
      <c r="LU23" s="340"/>
      <c r="LV23" s="340"/>
      <c r="LW23" s="340"/>
      <c r="LX23" s="340"/>
      <c r="LY23" s="340"/>
      <c r="LZ23" s="340"/>
      <c r="MA23" s="340"/>
      <c r="MB23" s="340"/>
      <c r="MC23" s="340"/>
      <c r="MD23" s="340"/>
      <c r="ME23" s="340"/>
      <c r="MF23" s="340"/>
      <c r="MG23" s="340"/>
      <c r="MH23" s="340"/>
      <c r="MI23" s="340"/>
      <c r="MJ23" s="340"/>
      <c r="MK23" s="340"/>
      <c r="ML23" s="340"/>
      <c r="MM23" s="340"/>
      <c r="MN23" s="340"/>
      <c r="MO23" s="340"/>
      <c r="MP23" s="340"/>
      <c r="MQ23" s="340"/>
      <c r="MR23" s="340"/>
      <c r="MS23" s="340"/>
      <c r="MT23" s="340"/>
      <c r="MU23" s="340"/>
      <c r="MV23" s="340"/>
      <c r="MW23" s="340"/>
      <c r="MX23" s="340"/>
      <c r="MY23" s="340"/>
      <c r="MZ23" s="340"/>
      <c r="NA23" s="340"/>
      <c r="NB23" s="340"/>
      <c r="NC23" s="340"/>
      <c r="ND23" s="340"/>
      <c r="NE23" s="340"/>
      <c r="NF23" s="340"/>
      <c r="NG23" s="340"/>
      <c r="NH23" s="340"/>
      <c r="NI23" s="340"/>
      <c r="NJ23" s="340"/>
      <c r="NK23" s="340"/>
      <c r="NL23" s="340"/>
      <c r="NM23" s="340"/>
      <c r="NN23" s="340"/>
      <c r="NO23" s="340"/>
      <c r="NP23" s="340"/>
      <c r="NQ23" s="340"/>
      <c r="NR23" s="340"/>
      <c r="NS23" s="340"/>
      <c r="NT23" s="340"/>
      <c r="NU23" s="340"/>
      <c r="NV23" s="340"/>
      <c r="NW23" s="340"/>
      <c r="NX23" s="340"/>
      <c r="NY23" s="340"/>
      <c r="NZ23" s="340"/>
      <c r="OA23" s="340"/>
      <c r="OB23" s="340"/>
      <c r="OC23" s="340"/>
      <c r="OD23" s="340"/>
      <c r="OE23" s="340"/>
      <c r="OF23" s="340"/>
      <c r="OG23" s="340"/>
      <c r="OH23" s="340"/>
      <c r="OI23" s="340"/>
      <c r="OJ23" s="340"/>
      <c r="OK23" s="340"/>
      <c r="OL23" s="340"/>
      <c r="OM23" s="340"/>
      <c r="ON23" s="340"/>
      <c r="OO23" s="340"/>
      <c r="OP23" s="340"/>
      <c r="OQ23" s="340"/>
      <c r="OR23" s="340"/>
      <c r="OS23" s="340"/>
      <c r="OT23" s="340"/>
      <c r="OU23" s="340"/>
      <c r="OV23" s="340"/>
      <c r="OW23" s="340"/>
      <c r="OX23" s="340"/>
      <c r="OY23" s="340"/>
      <c r="OZ23" s="340"/>
      <c r="PA23" s="340"/>
      <c r="PB23" s="340"/>
      <c r="PC23" s="340"/>
      <c r="PD23" s="340"/>
      <c r="PE23" s="340"/>
      <c r="PF23" s="340"/>
      <c r="PG23" s="340"/>
      <c r="PH23" s="340"/>
      <c r="PI23" s="340"/>
      <c r="PJ23" s="340"/>
      <c r="PK23" s="340"/>
      <c r="PL23" s="340"/>
      <c r="PM23" s="340"/>
      <c r="PN23" s="340"/>
      <c r="PO23" s="340"/>
      <c r="PP23" s="340"/>
      <c r="PQ23" s="340"/>
      <c r="PR23" s="340"/>
      <c r="PS23" s="340"/>
      <c r="PT23" s="340"/>
      <c r="PU23" s="340"/>
      <c r="PV23" s="340"/>
      <c r="PW23" s="340"/>
      <c r="PX23" s="340"/>
      <c r="PY23" s="340"/>
      <c r="PZ23" s="340"/>
      <c r="QA23" s="340"/>
      <c r="QB23" s="340"/>
      <c r="QC23" s="340"/>
      <c r="QD23" s="340"/>
      <c r="QE23" s="340"/>
      <c r="QF23" s="340"/>
      <c r="QG23" s="340"/>
      <c r="QH23" s="340"/>
      <c r="QI23" s="340"/>
      <c r="QJ23" s="340"/>
      <c r="QK23" s="340"/>
      <c r="QL23" s="340"/>
      <c r="QM23" s="340"/>
      <c r="QN23" s="340"/>
      <c r="QO23" s="340"/>
      <c r="QP23" s="340"/>
      <c r="QQ23" s="340"/>
      <c r="QR23" s="340"/>
      <c r="QS23" s="340"/>
      <c r="QT23" s="340"/>
      <c r="QU23" s="340"/>
      <c r="QV23" s="340"/>
      <c r="QW23" s="340"/>
      <c r="QX23" s="340"/>
      <c r="QY23" s="340"/>
      <c r="QZ23" s="340"/>
      <c r="RA23" s="340"/>
      <c r="RB23" s="340"/>
      <c r="RC23" s="340"/>
      <c r="RD23" s="340"/>
      <c r="RE23" s="340"/>
      <c r="RF23" s="340"/>
      <c r="RG23" s="340"/>
      <c r="RH23" s="340"/>
      <c r="RI23" s="340"/>
      <c r="RJ23" s="340"/>
      <c r="RK23" s="340"/>
      <c r="RL23" s="340"/>
      <c r="RM23" s="340"/>
      <c r="RN23" s="340"/>
      <c r="RO23" s="340"/>
      <c r="RP23" s="340"/>
      <c r="RQ23" s="340"/>
      <c r="RR23" s="340"/>
      <c r="RS23" s="340"/>
      <c r="RT23" s="340"/>
      <c r="RU23" s="340"/>
      <c r="RV23" s="340"/>
      <c r="RW23" s="340"/>
      <c r="RX23" s="340"/>
      <c r="RY23" s="340"/>
      <c r="RZ23" s="340"/>
      <c r="SA23" s="340"/>
      <c r="SB23" s="340"/>
      <c r="SC23" s="340"/>
      <c r="SD23" s="340"/>
      <c r="SE23" s="340"/>
      <c r="SF23" s="340"/>
      <c r="SG23" s="340"/>
      <c r="SH23" s="340"/>
      <c r="SI23" s="340"/>
      <c r="SJ23" s="340"/>
      <c r="SK23" s="340"/>
      <c r="SL23" s="340"/>
      <c r="SM23" s="340"/>
      <c r="SN23" s="340"/>
      <c r="SO23" s="340"/>
      <c r="SP23" s="340"/>
      <c r="SQ23" s="340"/>
      <c r="SR23" s="340"/>
      <c r="SS23" s="340"/>
      <c r="ST23" s="340"/>
      <c r="SU23" s="340"/>
      <c r="SV23" s="340"/>
      <c r="SW23" s="340"/>
      <c r="SX23" s="340"/>
      <c r="SY23" s="340"/>
      <c r="SZ23" s="340"/>
      <c r="TA23" s="340"/>
      <c r="TB23" s="340"/>
      <c r="TC23" s="340"/>
      <c r="TD23" s="340"/>
      <c r="TE23" s="340"/>
      <c r="TF23" s="340"/>
      <c r="TG23" s="340"/>
      <c r="TH23" s="340"/>
      <c r="TI23" s="340"/>
      <c r="TJ23" s="340"/>
      <c r="TK23" s="340"/>
      <c r="TL23" s="340"/>
      <c r="TM23" s="340"/>
      <c r="TN23" s="340"/>
      <c r="TO23" s="340"/>
      <c r="TP23" s="340"/>
      <c r="TQ23" s="340"/>
      <c r="TR23" s="340"/>
      <c r="TS23" s="340"/>
      <c r="TT23" s="340"/>
      <c r="TU23" s="340"/>
      <c r="TV23" s="340"/>
      <c r="TW23" s="340"/>
      <c r="TX23" s="340"/>
      <c r="TY23" s="340"/>
      <c r="TZ23" s="340"/>
      <c r="UA23" s="340"/>
      <c r="UB23" s="340"/>
      <c r="UC23" s="340"/>
      <c r="UD23" s="340"/>
      <c r="UE23" s="340"/>
      <c r="UF23" s="340"/>
      <c r="UG23" s="340"/>
      <c r="UH23" s="340"/>
      <c r="UI23" s="340"/>
      <c r="UJ23" s="340"/>
      <c r="UK23" s="340"/>
      <c r="UL23" s="340"/>
      <c r="UM23" s="340"/>
      <c r="UN23" s="340"/>
      <c r="UO23" s="340"/>
      <c r="UP23" s="340"/>
      <c r="UQ23" s="340"/>
      <c r="UR23" s="340"/>
      <c r="US23" s="340"/>
      <c r="UT23" s="340"/>
      <c r="UU23" s="340"/>
      <c r="UV23" s="340"/>
      <c r="UW23" s="340"/>
      <c r="UX23" s="340"/>
      <c r="UY23" s="340"/>
      <c r="UZ23" s="340"/>
      <c r="VA23" s="340"/>
      <c r="VB23" s="340"/>
      <c r="VC23" s="340"/>
      <c r="VD23" s="340"/>
      <c r="VE23" s="340"/>
      <c r="VF23" s="340"/>
      <c r="VG23" s="340"/>
      <c r="VH23" s="340"/>
      <c r="VI23" s="340"/>
      <c r="VJ23" s="340"/>
      <c r="VK23" s="340"/>
      <c r="VL23" s="340"/>
      <c r="VM23" s="340"/>
      <c r="VN23" s="340"/>
      <c r="VO23" s="340"/>
      <c r="VP23" s="340"/>
      <c r="VQ23" s="340"/>
      <c r="VR23" s="340"/>
      <c r="VS23" s="340"/>
      <c r="VT23" s="340"/>
      <c r="VU23" s="340"/>
      <c r="VV23" s="340"/>
      <c r="VW23" s="340"/>
      <c r="VX23" s="340"/>
      <c r="VY23" s="340"/>
      <c r="VZ23" s="340"/>
      <c r="WA23" s="340"/>
      <c r="WB23" s="340"/>
      <c r="WC23" s="340"/>
      <c r="WD23" s="340"/>
      <c r="WE23" s="340"/>
      <c r="WF23" s="340"/>
      <c r="WG23" s="340"/>
      <c r="WH23" s="340"/>
      <c r="WI23" s="340"/>
      <c r="WJ23" s="340"/>
      <c r="WK23" s="340"/>
      <c r="WL23" s="340"/>
      <c r="WM23" s="340"/>
      <c r="WN23" s="340"/>
      <c r="WO23" s="340"/>
      <c r="WP23" s="340"/>
      <c r="WQ23" s="340"/>
      <c r="WR23" s="340"/>
      <c r="WS23" s="340"/>
      <c r="WT23" s="340"/>
      <c r="WU23" s="340"/>
      <c r="WV23" s="340"/>
      <c r="WW23" s="340"/>
      <c r="WX23" s="340"/>
      <c r="WY23" s="1357"/>
    </row>
    <row r="24" spans="1:623" s="226" customFormat="1" ht="15.75" thickBot="1">
      <c r="A24" s="1348"/>
      <c r="B24" s="842"/>
      <c r="C24" s="862" t="s">
        <v>568</v>
      </c>
      <c r="D24" s="843"/>
      <c r="E24" s="844">
        <f>SUM(E5:E23)</f>
        <v>11.823731786510004</v>
      </c>
      <c r="F24" s="843"/>
      <c r="G24" s="843"/>
      <c r="H24" s="843"/>
      <c r="I24" s="843"/>
      <c r="J24" s="845"/>
      <c r="K24" s="845"/>
      <c r="L24" s="831">
        <f>SUM(L5:L23)</f>
        <v>12405640</v>
      </c>
      <c r="M24" s="849"/>
      <c r="N24" s="1243">
        <f>SUM(N5:N23)</f>
        <v>1897762.12</v>
      </c>
      <c r="O24" s="1022">
        <f>SUM(O5:O23)</f>
        <v>5854050</v>
      </c>
      <c r="P24" s="1022">
        <f>SUM(P5:P23)</f>
        <v>659281</v>
      </c>
      <c r="Q24" s="1022">
        <f>SUM(Q5:Q23)</f>
        <v>6513331</v>
      </c>
      <c r="R24" s="849">
        <f>SUM(R5:R23)</f>
        <v>0</v>
      </c>
      <c r="S24" s="1022">
        <f>N24+Q24+R24</f>
        <v>8411093.120000001</v>
      </c>
      <c r="T24" s="1022">
        <f>SUM(T5:T23)</f>
        <v>1803597.5399999998</v>
      </c>
      <c r="U24" s="1022">
        <f>SUM(U5:U23)</f>
        <v>7780844.6993524507</v>
      </c>
      <c r="V24" s="1022">
        <f>SUM(V5:V23)</f>
        <v>1668452.8584643849</v>
      </c>
      <c r="W24" s="849"/>
      <c r="X24" s="1022">
        <f>SUM(X5:X23)</f>
        <v>9456057.0084481947</v>
      </c>
      <c r="Y24" s="1203">
        <f>(X24+V24)/U24</f>
        <v>1.4297303566331816</v>
      </c>
      <c r="Z24" s="849"/>
      <c r="AA24" s="1022">
        <f>SUM(AA5:AA23)</f>
        <v>7751812.1200000001</v>
      </c>
      <c r="AB24" s="1022">
        <f>SUM(AB5:AB23)</f>
        <v>7170964.0333024971</v>
      </c>
      <c r="AC24" s="849"/>
      <c r="AD24" s="1022">
        <f>SUM(AD5:AD23)</f>
        <v>8596415.4622256327</v>
      </c>
      <c r="AE24" s="1331">
        <f t="shared" si="14"/>
        <v>1.1987810038236466</v>
      </c>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0"/>
      <c r="BH24" s="340"/>
      <c r="BI24" s="340"/>
      <c r="BJ24" s="340"/>
      <c r="BK24" s="340"/>
      <c r="BL24" s="340"/>
      <c r="BM24" s="340"/>
      <c r="BN24" s="340"/>
      <c r="BO24" s="340"/>
      <c r="BP24" s="340"/>
      <c r="BQ24" s="340"/>
      <c r="BR24" s="340"/>
      <c r="BS24" s="340"/>
      <c r="BT24" s="340"/>
      <c r="BU24" s="340"/>
      <c r="BV24" s="340"/>
      <c r="BW24" s="340"/>
      <c r="BX24" s="340"/>
      <c r="BY24" s="340"/>
      <c r="BZ24" s="340"/>
      <c r="CA24" s="340"/>
      <c r="CB24" s="340"/>
      <c r="CC24" s="340"/>
      <c r="CD24" s="340"/>
      <c r="CE24" s="340"/>
      <c r="CF24" s="340"/>
      <c r="CG24" s="340"/>
      <c r="CH24" s="340"/>
      <c r="CI24" s="340"/>
      <c r="CJ24" s="340"/>
      <c r="CK24" s="340"/>
      <c r="CL24" s="340"/>
      <c r="CM24" s="340"/>
      <c r="CN24" s="340"/>
      <c r="CO24" s="340"/>
      <c r="CP24" s="340"/>
      <c r="CQ24" s="340"/>
      <c r="CR24" s="340"/>
      <c r="CS24" s="340"/>
      <c r="CT24" s="340"/>
      <c r="CU24" s="340"/>
      <c r="CV24" s="340"/>
      <c r="CW24" s="340"/>
      <c r="CX24" s="340"/>
      <c r="CY24" s="340"/>
      <c r="CZ24" s="340"/>
      <c r="DA24" s="340"/>
      <c r="DB24" s="340"/>
      <c r="DC24" s="340"/>
      <c r="DD24" s="340"/>
      <c r="DE24" s="340"/>
      <c r="DF24" s="340"/>
      <c r="DG24" s="340"/>
      <c r="DH24" s="340"/>
      <c r="DI24" s="340"/>
      <c r="DJ24" s="340"/>
      <c r="DK24" s="340"/>
      <c r="DL24" s="340"/>
      <c r="DM24" s="340"/>
      <c r="DN24" s="340"/>
      <c r="DO24" s="340"/>
      <c r="DP24" s="340"/>
      <c r="DQ24" s="340"/>
      <c r="DR24" s="340"/>
      <c r="DS24" s="340"/>
      <c r="DT24" s="340"/>
      <c r="DU24" s="340"/>
      <c r="DV24" s="340"/>
      <c r="DW24" s="340"/>
      <c r="DX24" s="340"/>
      <c r="DY24" s="340"/>
      <c r="DZ24" s="340"/>
      <c r="EA24" s="340"/>
      <c r="EB24" s="340"/>
      <c r="EC24" s="340"/>
      <c r="ED24" s="340"/>
      <c r="EE24" s="340"/>
      <c r="EF24" s="340"/>
      <c r="EG24" s="340"/>
      <c r="EH24" s="340"/>
      <c r="EI24" s="340"/>
      <c r="EJ24" s="340"/>
      <c r="EK24" s="340"/>
      <c r="EL24" s="340"/>
      <c r="EM24" s="340"/>
      <c r="EN24" s="340"/>
      <c r="EO24" s="340"/>
      <c r="EP24" s="340"/>
      <c r="EQ24" s="340"/>
      <c r="ER24" s="340"/>
      <c r="ES24" s="340"/>
      <c r="ET24" s="340"/>
      <c r="EU24" s="340"/>
      <c r="EV24" s="340"/>
      <c r="EW24" s="340"/>
      <c r="EX24" s="340"/>
      <c r="EY24" s="340"/>
      <c r="EZ24" s="340"/>
      <c r="FA24" s="340"/>
      <c r="FB24" s="340"/>
      <c r="FC24" s="340"/>
      <c r="FD24" s="340"/>
      <c r="FE24" s="340"/>
      <c r="FF24" s="340"/>
      <c r="FG24" s="340"/>
      <c r="FH24" s="340"/>
      <c r="FI24" s="340"/>
      <c r="FJ24" s="340"/>
      <c r="FK24" s="340"/>
      <c r="FL24" s="340"/>
      <c r="FM24" s="340"/>
      <c r="FN24" s="340"/>
      <c r="FO24" s="340"/>
      <c r="FP24" s="340"/>
      <c r="FQ24" s="340"/>
      <c r="FR24" s="340"/>
      <c r="FS24" s="340"/>
      <c r="FT24" s="340"/>
      <c r="FU24" s="340"/>
      <c r="FV24" s="340"/>
      <c r="FW24" s="340"/>
      <c r="FX24" s="340"/>
      <c r="FY24" s="340"/>
      <c r="FZ24" s="340"/>
      <c r="GA24" s="340"/>
      <c r="GB24" s="340"/>
      <c r="GC24" s="340"/>
      <c r="GD24" s="340"/>
      <c r="GE24" s="340"/>
      <c r="GF24" s="340"/>
      <c r="GG24" s="340"/>
      <c r="GH24" s="340"/>
      <c r="GI24" s="340"/>
      <c r="GJ24" s="340"/>
      <c r="GK24" s="340"/>
      <c r="GL24" s="340"/>
      <c r="GM24" s="340"/>
      <c r="GN24" s="340"/>
      <c r="GO24" s="340"/>
      <c r="GP24" s="340"/>
      <c r="GQ24" s="340"/>
      <c r="GR24" s="340"/>
      <c r="GS24" s="340"/>
      <c r="GT24" s="340"/>
      <c r="GU24" s="340"/>
      <c r="GV24" s="340"/>
      <c r="GW24" s="340"/>
      <c r="GX24" s="340"/>
      <c r="GY24" s="340"/>
      <c r="GZ24" s="340"/>
      <c r="HA24" s="340"/>
      <c r="HB24" s="340"/>
      <c r="HC24" s="340"/>
      <c r="HD24" s="340"/>
      <c r="HE24" s="340"/>
      <c r="HF24" s="340"/>
      <c r="HG24" s="340"/>
      <c r="HH24" s="340"/>
      <c r="HI24" s="340"/>
      <c r="HJ24" s="340"/>
      <c r="HK24" s="340"/>
      <c r="HL24" s="340"/>
      <c r="HM24" s="340"/>
      <c r="HN24" s="340"/>
      <c r="HO24" s="340"/>
      <c r="HP24" s="340"/>
      <c r="HQ24" s="340"/>
      <c r="HR24" s="340"/>
      <c r="HS24" s="340"/>
      <c r="HT24" s="340"/>
      <c r="HU24" s="340"/>
      <c r="HV24" s="340"/>
      <c r="HW24" s="340"/>
      <c r="HX24" s="340"/>
      <c r="HY24" s="340"/>
      <c r="HZ24" s="340"/>
      <c r="IA24" s="340"/>
      <c r="IB24" s="340"/>
      <c r="IC24" s="340"/>
      <c r="ID24" s="340"/>
      <c r="IE24" s="340"/>
      <c r="IF24" s="340"/>
      <c r="IG24" s="340"/>
      <c r="IH24" s="340"/>
      <c r="II24" s="340"/>
      <c r="IJ24" s="340"/>
      <c r="IK24" s="340"/>
      <c r="IL24" s="340"/>
      <c r="IM24" s="340"/>
      <c r="IN24" s="340"/>
      <c r="IO24" s="340"/>
      <c r="IP24" s="340"/>
      <c r="IQ24" s="340"/>
      <c r="IR24" s="340"/>
      <c r="IS24" s="340"/>
      <c r="IT24" s="340"/>
      <c r="IU24" s="340"/>
      <c r="IV24" s="340"/>
      <c r="IW24" s="340"/>
      <c r="IX24" s="340"/>
      <c r="IY24" s="340"/>
      <c r="IZ24" s="340"/>
      <c r="JA24" s="340"/>
      <c r="JB24" s="340"/>
      <c r="JC24" s="340"/>
      <c r="JD24" s="340"/>
      <c r="JE24" s="340"/>
      <c r="JF24" s="340"/>
      <c r="JG24" s="340"/>
      <c r="JH24" s="340"/>
      <c r="JI24" s="340"/>
      <c r="JJ24" s="340"/>
      <c r="JK24" s="340"/>
      <c r="JL24" s="340"/>
      <c r="JM24" s="340"/>
      <c r="JN24" s="340"/>
      <c r="JO24" s="340"/>
      <c r="JP24" s="340"/>
      <c r="JQ24" s="340"/>
      <c r="JR24" s="340"/>
      <c r="JS24" s="340"/>
      <c r="JT24" s="340"/>
      <c r="JU24" s="340"/>
      <c r="JV24" s="340"/>
      <c r="JW24" s="340"/>
      <c r="JX24" s="340"/>
      <c r="JY24" s="340"/>
      <c r="JZ24" s="340"/>
      <c r="KA24" s="340"/>
      <c r="KB24" s="340"/>
      <c r="KC24" s="340"/>
      <c r="KD24" s="340"/>
      <c r="KE24" s="340"/>
      <c r="KF24" s="340"/>
      <c r="KG24" s="340"/>
      <c r="KH24" s="340"/>
      <c r="KI24" s="340"/>
      <c r="KJ24" s="340"/>
      <c r="KK24" s="340"/>
      <c r="KL24" s="340"/>
      <c r="KM24" s="340"/>
      <c r="KN24" s="340"/>
      <c r="KO24" s="340"/>
      <c r="KP24" s="340"/>
      <c r="KQ24" s="340"/>
      <c r="KR24" s="340"/>
      <c r="KS24" s="340"/>
      <c r="KT24" s="340"/>
      <c r="KU24" s="340"/>
      <c r="KV24" s="340"/>
      <c r="KW24" s="340"/>
      <c r="KX24" s="340"/>
      <c r="KY24" s="340"/>
      <c r="KZ24" s="340"/>
      <c r="LA24" s="340"/>
      <c r="LB24" s="340"/>
      <c r="LC24" s="340"/>
      <c r="LD24" s="340"/>
      <c r="LE24" s="340"/>
      <c r="LF24" s="340"/>
      <c r="LG24" s="340"/>
      <c r="LH24" s="340"/>
      <c r="LI24" s="340"/>
      <c r="LJ24" s="340"/>
      <c r="LK24" s="340"/>
      <c r="LL24" s="340"/>
      <c r="LM24" s="340"/>
      <c r="LN24" s="340"/>
      <c r="LO24" s="340"/>
      <c r="LP24" s="340"/>
      <c r="LQ24" s="340"/>
      <c r="LR24" s="340"/>
      <c r="LS24" s="340"/>
      <c r="LT24" s="340"/>
      <c r="LU24" s="340"/>
      <c r="LV24" s="340"/>
      <c r="LW24" s="340"/>
      <c r="LX24" s="340"/>
      <c r="LY24" s="340"/>
      <c r="LZ24" s="340"/>
      <c r="MA24" s="340"/>
      <c r="MB24" s="340"/>
      <c r="MC24" s="340"/>
      <c r="MD24" s="340"/>
      <c r="ME24" s="340"/>
      <c r="MF24" s="340"/>
      <c r="MG24" s="340"/>
      <c r="MH24" s="340"/>
      <c r="MI24" s="340"/>
      <c r="MJ24" s="340"/>
      <c r="MK24" s="340"/>
      <c r="ML24" s="340"/>
      <c r="MM24" s="340"/>
      <c r="MN24" s="340"/>
      <c r="MO24" s="340"/>
      <c r="MP24" s="340"/>
      <c r="MQ24" s="340"/>
      <c r="MR24" s="340"/>
      <c r="MS24" s="340"/>
      <c r="MT24" s="340"/>
      <c r="MU24" s="340"/>
      <c r="MV24" s="340"/>
      <c r="MW24" s="340"/>
      <c r="MX24" s="340"/>
      <c r="MY24" s="340"/>
      <c r="MZ24" s="340"/>
      <c r="NA24" s="340"/>
      <c r="NB24" s="340"/>
      <c r="NC24" s="340"/>
      <c r="ND24" s="340"/>
      <c r="NE24" s="340"/>
      <c r="NF24" s="340"/>
      <c r="NG24" s="340"/>
      <c r="NH24" s="340"/>
      <c r="NI24" s="340"/>
      <c r="NJ24" s="340"/>
      <c r="NK24" s="340"/>
      <c r="NL24" s="340"/>
      <c r="NM24" s="340"/>
      <c r="NN24" s="340"/>
      <c r="NO24" s="340"/>
      <c r="NP24" s="340"/>
      <c r="NQ24" s="340"/>
      <c r="NR24" s="340"/>
      <c r="NS24" s="340"/>
      <c r="NT24" s="340"/>
      <c r="NU24" s="340"/>
      <c r="NV24" s="340"/>
      <c r="NW24" s="340"/>
      <c r="NX24" s="340"/>
      <c r="NY24" s="340"/>
      <c r="NZ24" s="340"/>
      <c r="OA24" s="340"/>
      <c r="OB24" s="340"/>
      <c r="OC24" s="340"/>
      <c r="OD24" s="340"/>
      <c r="OE24" s="340"/>
      <c r="OF24" s="340"/>
      <c r="OG24" s="340"/>
      <c r="OH24" s="340"/>
      <c r="OI24" s="340"/>
      <c r="OJ24" s="340"/>
      <c r="OK24" s="340"/>
      <c r="OL24" s="340"/>
      <c r="OM24" s="340"/>
      <c r="ON24" s="340"/>
      <c r="OO24" s="340"/>
      <c r="OP24" s="340"/>
      <c r="OQ24" s="340"/>
      <c r="OR24" s="340"/>
      <c r="OS24" s="340"/>
      <c r="OT24" s="340"/>
      <c r="OU24" s="340"/>
      <c r="OV24" s="340"/>
      <c r="OW24" s="340"/>
      <c r="OX24" s="340"/>
      <c r="OY24" s="340"/>
      <c r="OZ24" s="340"/>
      <c r="PA24" s="340"/>
      <c r="PB24" s="340"/>
      <c r="PC24" s="340"/>
      <c r="PD24" s="340"/>
      <c r="PE24" s="340"/>
      <c r="PF24" s="340"/>
      <c r="PG24" s="340"/>
      <c r="PH24" s="340"/>
      <c r="PI24" s="340"/>
      <c r="PJ24" s="340"/>
      <c r="PK24" s="340"/>
      <c r="PL24" s="340"/>
      <c r="PM24" s="340"/>
      <c r="PN24" s="340"/>
      <c r="PO24" s="340"/>
      <c r="PP24" s="340"/>
      <c r="PQ24" s="340"/>
      <c r="PR24" s="340"/>
      <c r="PS24" s="340"/>
      <c r="PT24" s="340"/>
      <c r="PU24" s="340"/>
      <c r="PV24" s="340"/>
      <c r="PW24" s="340"/>
      <c r="PX24" s="340"/>
      <c r="PY24" s="340"/>
      <c r="PZ24" s="340"/>
      <c r="QA24" s="340"/>
      <c r="QB24" s="340"/>
      <c r="QC24" s="340"/>
      <c r="QD24" s="340"/>
      <c r="QE24" s="340"/>
      <c r="QF24" s="340"/>
      <c r="QG24" s="340"/>
      <c r="QH24" s="340"/>
      <c r="QI24" s="340"/>
      <c r="QJ24" s="340"/>
      <c r="QK24" s="340"/>
      <c r="QL24" s="340"/>
      <c r="QM24" s="340"/>
      <c r="QN24" s="340"/>
      <c r="QO24" s="340"/>
      <c r="QP24" s="340"/>
      <c r="QQ24" s="340"/>
      <c r="QR24" s="340"/>
      <c r="QS24" s="340"/>
      <c r="QT24" s="340"/>
      <c r="QU24" s="340"/>
      <c r="QV24" s="340"/>
      <c r="QW24" s="340"/>
      <c r="QX24" s="340"/>
      <c r="QY24" s="340"/>
      <c r="QZ24" s="340"/>
      <c r="RA24" s="340"/>
      <c r="RB24" s="340"/>
      <c r="RC24" s="340"/>
      <c r="RD24" s="340"/>
      <c r="RE24" s="340"/>
      <c r="RF24" s="340"/>
      <c r="RG24" s="340"/>
      <c r="RH24" s="340"/>
      <c r="RI24" s="340"/>
      <c r="RJ24" s="340"/>
      <c r="RK24" s="340"/>
      <c r="RL24" s="340"/>
      <c r="RM24" s="340"/>
      <c r="RN24" s="340"/>
      <c r="RO24" s="340"/>
      <c r="RP24" s="340"/>
      <c r="RQ24" s="340"/>
      <c r="RR24" s="340"/>
      <c r="RS24" s="340"/>
      <c r="RT24" s="340"/>
      <c r="RU24" s="340"/>
      <c r="RV24" s="340"/>
      <c r="RW24" s="340"/>
      <c r="RX24" s="340"/>
      <c r="RY24" s="340"/>
      <c r="RZ24" s="340"/>
      <c r="SA24" s="340"/>
      <c r="SB24" s="340"/>
      <c r="SC24" s="340"/>
      <c r="SD24" s="340"/>
      <c r="SE24" s="340"/>
      <c r="SF24" s="340"/>
      <c r="SG24" s="340"/>
      <c r="SH24" s="340"/>
      <c r="SI24" s="340"/>
      <c r="SJ24" s="340"/>
      <c r="SK24" s="340"/>
      <c r="SL24" s="340"/>
      <c r="SM24" s="340"/>
      <c r="SN24" s="340"/>
      <c r="SO24" s="340"/>
      <c r="SP24" s="340"/>
      <c r="SQ24" s="340"/>
      <c r="SR24" s="340"/>
      <c r="SS24" s="340"/>
      <c r="ST24" s="340"/>
      <c r="SU24" s="340"/>
      <c r="SV24" s="340"/>
      <c r="SW24" s="340"/>
      <c r="SX24" s="340"/>
      <c r="SY24" s="340"/>
      <c r="SZ24" s="340"/>
      <c r="TA24" s="340"/>
      <c r="TB24" s="340"/>
      <c r="TC24" s="340"/>
      <c r="TD24" s="340"/>
      <c r="TE24" s="340"/>
      <c r="TF24" s="340"/>
      <c r="TG24" s="340"/>
      <c r="TH24" s="340"/>
      <c r="TI24" s="340"/>
      <c r="TJ24" s="340"/>
      <c r="TK24" s="340"/>
      <c r="TL24" s="340"/>
      <c r="TM24" s="340"/>
      <c r="TN24" s="340"/>
      <c r="TO24" s="340"/>
      <c r="TP24" s="340"/>
      <c r="TQ24" s="340"/>
      <c r="TR24" s="340"/>
      <c r="TS24" s="340"/>
      <c r="TT24" s="340"/>
      <c r="TU24" s="340"/>
      <c r="TV24" s="340"/>
      <c r="TW24" s="340"/>
      <c r="TX24" s="340"/>
      <c r="TY24" s="340"/>
      <c r="TZ24" s="340"/>
      <c r="UA24" s="340"/>
      <c r="UB24" s="340"/>
      <c r="UC24" s="340"/>
      <c r="UD24" s="340"/>
      <c r="UE24" s="340"/>
      <c r="UF24" s="340"/>
      <c r="UG24" s="340"/>
      <c r="UH24" s="340"/>
      <c r="UI24" s="340"/>
      <c r="UJ24" s="340"/>
      <c r="UK24" s="340"/>
      <c r="UL24" s="340"/>
      <c r="UM24" s="340"/>
      <c r="UN24" s="340"/>
      <c r="UO24" s="340"/>
      <c r="UP24" s="340"/>
      <c r="UQ24" s="340"/>
      <c r="UR24" s="340"/>
      <c r="US24" s="340"/>
      <c r="UT24" s="340"/>
      <c r="UU24" s="340"/>
      <c r="UV24" s="340"/>
      <c r="UW24" s="340"/>
      <c r="UX24" s="340"/>
      <c r="UY24" s="340"/>
      <c r="UZ24" s="340"/>
      <c r="VA24" s="340"/>
      <c r="VB24" s="340"/>
      <c r="VC24" s="340"/>
      <c r="VD24" s="340"/>
      <c r="VE24" s="340"/>
      <c r="VF24" s="340"/>
      <c r="VG24" s="340"/>
      <c r="VH24" s="340"/>
      <c r="VI24" s="340"/>
      <c r="VJ24" s="340"/>
      <c r="VK24" s="340"/>
      <c r="VL24" s="340"/>
      <c r="VM24" s="340"/>
      <c r="VN24" s="340"/>
      <c r="VO24" s="340"/>
      <c r="VP24" s="340"/>
      <c r="VQ24" s="340"/>
      <c r="VR24" s="340"/>
      <c r="VS24" s="340"/>
      <c r="VT24" s="340"/>
      <c r="VU24" s="340"/>
      <c r="VV24" s="340"/>
      <c r="VW24" s="340"/>
      <c r="VX24" s="340"/>
      <c r="VY24" s="340"/>
      <c r="VZ24" s="340"/>
      <c r="WA24" s="340"/>
      <c r="WB24" s="340"/>
      <c r="WC24" s="340"/>
      <c r="WD24" s="340"/>
      <c r="WE24" s="340"/>
      <c r="WF24" s="340"/>
      <c r="WG24" s="340"/>
      <c r="WH24" s="340"/>
      <c r="WI24" s="340"/>
      <c r="WJ24" s="340"/>
      <c r="WK24" s="340"/>
      <c r="WL24" s="340"/>
      <c r="WM24" s="340"/>
      <c r="WN24" s="340"/>
      <c r="WO24" s="340"/>
      <c r="WP24" s="340"/>
      <c r="WQ24" s="340"/>
      <c r="WR24" s="340"/>
      <c r="WS24" s="340"/>
      <c r="WT24" s="340"/>
      <c r="WU24" s="340"/>
      <c r="WV24" s="340"/>
      <c r="WW24" s="340"/>
      <c r="WX24" s="340"/>
      <c r="WY24" s="1358"/>
    </row>
    <row r="26" spans="1:623">
      <c r="P26" s="240"/>
    </row>
    <row r="27" spans="1:623">
      <c r="P27" s="240"/>
      <c r="S27" s="240"/>
    </row>
  </sheetData>
  <sheetProtection password="9E1F" sheet="1" objects="1" scenarios="1"/>
  <customSheetViews>
    <customSheetView guid="{F8CBED13-6556-4784-BBB1-9BE8F83E1036}" showPageBreaks="1">
      <pane xSplit="1" ySplit="1" topLeftCell="B2" activePane="bottomRight" state="frozen"/>
      <selection pane="bottomRight" activeCell="B1" sqref="B1"/>
      <pageMargins left="0.7" right="0.7" top="0.75" bottom="0.75" header="0.3" footer="0.3"/>
      <pageSetup paperSize="3" scale="60" orientation="landscape" r:id="rId1"/>
    </customSheetView>
    <customSheetView guid="{9B4B0DAB-FAB9-4E24-9A0E-9A6ECAA72FED}" topLeftCell="V1">
      <selection sqref="A1:A1048576"/>
      <pageMargins left="0.7" right="0.7" top="0.75" bottom="0.75" header="0.3" footer="0.3"/>
      <pageSetup paperSize="3" scale="60" orientation="landscape" r:id="rId2"/>
    </customSheetView>
  </customSheetViews>
  <mergeCells count="2">
    <mergeCell ref="N3:S3"/>
    <mergeCell ref="U3:X3"/>
  </mergeCells>
  <dataValidations count="6">
    <dataValidation type="list" allowBlank="1" showInputMessage="1" showErrorMessage="1" sqref="F5:F23">
      <formula1>INDIRECT($F5)</formula1>
    </dataValidation>
    <dataValidation type="decimal" operator="greaterThan" allowBlank="1" showInputMessage="1" showErrorMessage="1" errorTitle="Measure Life" error="Measure Life must be greater than zero." sqref="D5:D23">
      <formula1>0</formula1>
    </dataValidation>
    <dataValidation type="decimal" operator="greaterThanOrEqual" allowBlank="1" showInputMessage="1" sqref="G5:G23">
      <formula1>0</formula1>
    </dataValidation>
    <dataValidation type="decimal" operator="greaterThan" allowBlank="1" showInputMessage="1" showErrorMessage="1" errorTitle="Overhead" error="Overhead must be greater than zero." sqref="M5:M23">
      <formula1>0</formula1>
    </dataValidation>
    <dataValidation allowBlank="1" showErrorMessage="1" sqref="J5:J23"/>
    <dataValidation allowBlank="1" showErrorMessage="1" prompt="_x000a__x000a_" sqref="T5:T23"/>
  </dataValidations>
  <hyperlinks>
    <hyperlink ref="A1" location="'Electric CE'!A1" display="Rtn to Summary"/>
  </hyperlinks>
  <pageMargins left="0.57999999999999996" right="0.25" top="0.75" bottom="0.75" header="0.3" footer="0.3"/>
  <pageSetup paperSize="3" scale="42" orientation="landscap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2011-10-28T07:00:00+00:00</OpenedDate>
    <Date1 xmlns="dc463f71-b30c-4ab2-9473-d307f9d35888">2012-11-29T08:00:00+00:00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111881</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1D9F21E3CFC5B438D9AB2D89105AC9A" ma:contentTypeVersion="143" ma:contentTypeDescription="" ma:contentTypeScope="" ma:versionID="a25e33c894f75fa3ed5312c1eb087ca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529DBFAB-BE31-4BB5-AFA6-94340E08FCBF}"/>
</file>

<file path=customXml/itemProps2.xml><?xml version="1.0" encoding="utf-8"?>
<ds:datastoreItem xmlns:ds="http://schemas.openxmlformats.org/officeDocument/2006/customXml" ds:itemID="{DCD4B8CA-0F65-4E70-9E1C-0137ABC107FA}"/>
</file>

<file path=customXml/itemProps3.xml><?xml version="1.0" encoding="utf-8"?>
<ds:datastoreItem xmlns:ds="http://schemas.openxmlformats.org/officeDocument/2006/customXml" ds:itemID="{E91D5769-9F1F-449E-8F8A-0A0A79E790BE}"/>
</file>

<file path=customXml/itemProps4.xml><?xml version="1.0" encoding="utf-8"?>
<ds:datastoreItem xmlns:ds="http://schemas.openxmlformats.org/officeDocument/2006/customXml" ds:itemID="{3857634D-C2C8-4503-AC4F-BF9139D0C8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61</vt:i4>
      </vt:variant>
    </vt:vector>
  </HeadingPairs>
  <TitlesOfParts>
    <vt:vector size="104" baseType="lpstr">
      <vt:lpstr>Summary</vt:lpstr>
      <vt:lpstr>Electric CE</vt:lpstr>
      <vt:lpstr>Gas CE</vt:lpstr>
      <vt:lpstr>E201 LIW</vt:lpstr>
      <vt:lpstr>E214 Res. Lighting</vt:lpstr>
      <vt:lpstr>E214 SpaceHeat</vt:lpstr>
      <vt:lpstr>E214 Water Heat</vt:lpstr>
      <vt:lpstr>E214 HomePrint</vt:lpstr>
      <vt:lpstr>E214 Appliances</vt:lpstr>
      <vt:lpstr>E214 Showerheads</vt:lpstr>
      <vt:lpstr>E214  Weatherization</vt:lpstr>
      <vt:lpstr>E214 ARRA Weatherization</vt:lpstr>
      <vt:lpstr>E214 Mobile Home Duct Seal</vt:lpstr>
      <vt:lpstr>E214 Home Energy Reports</vt:lpstr>
      <vt:lpstr>E215  Res. Manufactured Homes</vt:lpstr>
      <vt:lpstr>E215 SF New Construction</vt:lpstr>
      <vt:lpstr>E216 Fuel Conversion</vt:lpstr>
      <vt:lpstr>E217 MFRetrofit</vt:lpstr>
      <vt:lpstr>E218MFNC</vt:lpstr>
      <vt:lpstr>NEEA</vt:lpstr>
      <vt:lpstr>E250 CI Retrofit</vt:lpstr>
      <vt:lpstr>E251 CI New Construction</vt:lpstr>
      <vt:lpstr>E253 CI RCM</vt:lpstr>
      <vt:lpstr>E255 CI SmallBusLighting</vt:lpstr>
      <vt:lpstr>E258 CI High Voltage</vt:lpstr>
      <vt:lpstr>E262 CI Rebates</vt:lpstr>
      <vt:lpstr>T&amp;D-Generation</vt:lpstr>
      <vt:lpstr>G201 LIW</vt:lpstr>
      <vt:lpstr>G214 ResSpaceHeat</vt:lpstr>
      <vt:lpstr>G214 Appliances</vt:lpstr>
      <vt:lpstr>G214 Showerheads</vt:lpstr>
      <vt:lpstr>G214 Weatherization</vt:lpstr>
      <vt:lpstr>G214WebEnabledThermostats</vt:lpstr>
      <vt:lpstr>G214 Home Energy Reports</vt:lpstr>
      <vt:lpstr>G217 MFExisting</vt:lpstr>
      <vt:lpstr>G218 MFNC</vt:lpstr>
      <vt:lpstr>G250 CI Retrofit</vt:lpstr>
      <vt:lpstr>G251 CI NC</vt:lpstr>
      <vt:lpstr>G253 RCM</vt:lpstr>
      <vt:lpstr>G262 CI Rebates</vt:lpstr>
      <vt:lpstr>2012-2013 CE W T&amp;D &amp; ConsCredit</vt:lpstr>
      <vt:lpstr>2012-2013 CE W T&amp;D No ConsCredi</vt:lpstr>
      <vt:lpstr>GasAvoidedCosts</vt:lpstr>
      <vt:lpstr>aMW</vt:lpstr>
      <vt:lpstr>Loadshapes</vt:lpstr>
      <vt:lpstr>'E201 LIW'!Print_Area</vt:lpstr>
      <vt:lpstr>'E214 Appliances'!Print_Area</vt:lpstr>
      <vt:lpstr>'E214 Home Energy Reports'!Print_Area</vt:lpstr>
      <vt:lpstr>'E214 Mobile Home Duct Seal'!Print_Area</vt:lpstr>
      <vt:lpstr>'E214 SpaceHeat'!Print_Area</vt:lpstr>
      <vt:lpstr>'E214 Water Heat'!Print_Area</vt:lpstr>
      <vt:lpstr>'E215 SF New Construction'!Print_Area</vt:lpstr>
      <vt:lpstr>'E216 Fuel Conversion'!Print_Area</vt:lpstr>
      <vt:lpstr>'E217 MFRetrofit'!Print_Area</vt:lpstr>
      <vt:lpstr>E218MFNC!Print_Area</vt:lpstr>
      <vt:lpstr>'G201 LIW'!Print_Area</vt:lpstr>
      <vt:lpstr>'G214 Appliances'!Print_Area</vt:lpstr>
      <vt:lpstr>'G214 Home Energy Reports'!Print_Area</vt:lpstr>
      <vt:lpstr>G214WebEnabledThermostats!Print_Area</vt:lpstr>
      <vt:lpstr>'G217 MFExisting'!Print_Area</vt:lpstr>
      <vt:lpstr>'G250 CI Retrofit'!Print_Area</vt:lpstr>
      <vt:lpstr>'G251 CI NC'!Print_Area</vt:lpstr>
      <vt:lpstr>'G253 RCM'!Print_Area</vt:lpstr>
      <vt:lpstr>'G262 CI Rebates'!Print_Area</vt:lpstr>
      <vt:lpstr>'Gas CE'!Print_Area</vt:lpstr>
      <vt:lpstr>'E201 LIW'!Print_Titles</vt:lpstr>
      <vt:lpstr>'E214  Weatherization'!Print_Titles</vt:lpstr>
      <vt:lpstr>'E214 Appliances'!Print_Titles</vt:lpstr>
      <vt:lpstr>'E214 ARRA Weatherization'!Print_Titles</vt:lpstr>
      <vt:lpstr>'E214 Home Energy Reports'!Print_Titles</vt:lpstr>
      <vt:lpstr>'E214 HomePrint'!Print_Titles</vt:lpstr>
      <vt:lpstr>'E214 Mobile Home Duct Seal'!Print_Titles</vt:lpstr>
      <vt:lpstr>'E214 Res. Lighting'!Print_Titles</vt:lpstr>
      <vt:lpstr>'E214 Showerheads'!Print_Titles</vt:lpstr>
      <vt:lpstr>'E214 SpaceHeat'!Print_Titles</vt:lpstr>
      <vt:lpstr>'E214 Water Heat'!Print_Titles</vt:lpstr>
      <vt:lpstr>'E215  Res. Manufactured Homes'!Print_Titles</vt:lpstr>
      <vt:lpstr>'E215 SF New Construction'!Print_Titles</vt:lpstr>
      <vt:lpstr>'E216 Fuel Conversion'!Print_Titles</vt:lpstr>
      <vt:lpstr>'E217 MFRetrofit'!Print_Titles</vt:lpstr>
      <vt:lpstr>E218MFNC!Print_Titles</vt:lpstr>
      <vt:lpstr>'E250 CI Retrofit'!Print_Titles</vt:lpstr>
      <vt:lpstr>'E251 CI New Construction'!Print_Titles</vt:lpstr>
      <vt:lpstr>'E253 CI RCM'!Print_Titles</vt:lpstr>
      <vt:lpstr>'E255 CI SmallBusLighting'!Print_Titles</vt:lpstr>
      <vt:lpstr>'E258 CI High Voltage'!Print_Titles</vt:lpstr>
      <vt:lpstr>'E262 CI Rebates'!Print_Titles</vt:lpstr>
      <vt:lpstr>'Electric CE'!Print_Titles</vt:lpstr>
      <vt:lpstr>'G201 LIW'!Print_Titles</vt:lpstr>
      <vt:lpstr>'G214 Appliances'!Print_Titles</vt:lpstr>
      <vt:lpstr>'G214 Home Energy Reports'!Print_Titles</vt:lpstr>
      <vt:lpstr>'G214 ResSpaceHeat'!Print_Titles</vt:lpstr>
      <vt:lpstr>'G214 Showerheads'!Print_Titles</vt:lpstr>
      <vt:lpstr>'G214 Weatherization'!Print_Titles</vt:lpstr>
      <vt:lpstr>G214WebEnabledThermostats!Print_Titles</vt:lpstr>
      <vt:lpstr>'G217 MFExisting'!Print_Titles</vt:lpstr>
      <vt:lpstr>'G218 MFNC'!Print_Titles</vt:lpstr>
      <vt:lpstr>'G250 CI Retrofit'!Print_Titles</vt:lpstr>
      <vt:lpstr>'G251 CI NC'!Print_Titles</vt:lpstr>
      <vt:lpstr>'G253 RCM'!Print_Titles</vt:lpstr>
      <vt:lpstr>'G262 CI Rebates'!Print_Titles</vt:lpstr>
      <vt:lpstr>'Gas CE'!Print_Titles</vt:lpstr>
      <vt:lpstr>NEEA!Print_Titles</vt:lpstr>
      <vt:lpstr>'T&amp;D-Generation'!Print_Titles</vt:lpstr>
    </vt:vector>
  </TitlesOfParts>
  <Company>Puget Sound Energy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Brateng</dc:creator>
  <cp:lastModifiedBy>Andy Hemstreet</cp:lastModifiedBy>
  <cp:lastPrinted>2012-11-07T19:07:38Z</cp:lastPrinted>
  <dcterms:created xsi:type="dcterms:W3CDTF">2010-01-22T22:59:39Z</dcterms:created>
  <dcterms:modified xsi:type="dcterms:W3CDTF">2012-11-07T19:07:49Z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0x0101006E56B4D1795A2E4DB2F0B01679ED314A0081D9F21E3CFC5B438D9AB2D89105AC9A</vt:lpwstr>
  </property>
  <property fmtid="{D5CDD505-2E9C-101B-9397-08002B2CF9AE}" pid="3" name="_docset_NoMedatataSyncRequired">
    <vt:lpwstr>False</vt:lpwstr>
  </property>
</Properties>
</file>