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88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iterate="1" iterateDelta="0"/>
</workbook>
</file>

<file path=xl/calcChain.xml><?xml version="1.0" encoding="utf-8"?>
<calcChain xmlns="http://schemas.openxmlformats.org/spreadsheetml/2006/main">
  <c r="D173" i="1"/>
  <c r="D171"/>
  <c r="D170"/>
  <c r="F169"/>
  <c r="I169" s="1"/>
  <c r="D169"/>
  <c r="F167"/>
  <c r="I167" s="1"/>
  <c r="D167"/>
  <c r="I165"/>
  <c r="D165"/>
  <c r="F164"/>
  <c r="I164" s="1"/>
  <c r="D164"/>
  <c r="F161"/>
  <c r="I161" s="1"/>
  <c r="D161"/>
  <c r="G161" s="1"/>
  <c r="F160"/>
  <c r="I160" s="1"/>
  <c r="D160"/>
  <c r="G160" s="1"/>
  <c r="F157"/>
  <c r="I157" s="1"/>
  <c r="D157"/>
  <c r="G157" s="1"/>
  <c r="F156"/>
  <c r="I156" s="1"/>
  <c r="D156"/>
  <c r="G156" s="1"/>
  <c r="F155"/>
  <c r="I155" s="1"/>
  <c r="D155"/>
  <c r="G155" s="1"/>
  <c r="F153"/>
  <c r="I153" s="1"/>
  <c r="D153"/>
  <c r="G153" s="1"/>
  <c r="F152"/>
  <c r="I152" s="1"/>
  <c r="D152"/>
  <c r="G152" s="1"/>
  <c r="F151"/>
  <c r="I151" s="1"/>
  <c r="D151"/>
  <c r="G151" s="1"/>
  <c r="F149"/>
  <c r="I149" s="1"/>
  <c r="D149"/>
  <c r="G149" s="1"/>
  <c r="F148"/>
  <c r="I148" s="1"/>
  <c r="D148"/>
  <c r="G148" s="1"/>
  <c r="F147"/>
  <c r="I147" s="1"/>
  <c r="D147"/>
  <c r="G147" s="1"/>
  <c r="F143"/>
  <c r="I143" s="1"/>
  <c r="D143"/>
  <c r="F142"/>
  <c r="I142" s="1"/>
  <c r="D142"/>
  <c r="F140"/>
  <c r="I140" s="1"/>
  <c r="D140"/>
  <c r="F139"/>
  <c r="I139" s="1"/>
  <c r="D139"/>
  <c r="F138"/>
  <c r="I138" s="1"/>
  <c r="D138"/>
  <c r="G138" s="1"/>
  <c r="F137"/>
  <c r="I137" s="1"/>
  <c r="D137"/>
  <c r="G137" s="1"/>
  <c r="F136"/>
  <c r="I136" s="1"/>
  <c r="D136"/>
  <c r="G136" s="1"/>
  <c r="F135"/>
  <c r="I135" s="1"/>
  <c r="D135"/>
  <c r="G135" s="1"/>
  <c r="F132"/>
  <c r="I132" s="1"/>
  <c r="D132"/>
  <c r="F131"/>
  <c r="I131" s="1"/>
  <c r="D131"/>
  <c r="F130"/>
  <c r="I130" s="1"/>
  <c r="D130"/>
  <c r="D129"/>
  <c r="F126"/>
  <c r="I126" s="1"/>
  <c r="D126"/>
  <c r="G126" s="1"/>
  <c r="F125"/>
  <c r="I125" s="1"/>
  <c r="D125"/>
  <c r="G125" s="1"/>
  <c r="D124"/>
  <c r="G124" s="1"/>
  <c r="F123"/>
  <c r="I123" s="1"/>
  <c r="D123"/>
  <c r="F120"/>
  <c r="I120" s="1"/>
  <c r="D120"/>
  <c r="F119"/>
  <c r="I119" s="1"/>
  <c r="D119"/>
  <c r="D118"/>
  <c r="F118" s="1"/>
  <c r="I118" s="1"/>
  <c r="F117"/>
  <c r="I117" s="1"/>
  <c r="D117"/>
  <c r="G117" s="1"/>
  <c r="F114"/>
  <c r="I114" s="1"/>
  <c r="D114"/>
  <c r="G114" s="1"/>
  <c r="F113"/>
  <c r="I113" s="1"/>
  <c r="D113"/>
  <c r="G113" s="1"/>
  <c r="F112"/>
  <c r="I112" s="1"/>
  <c r="D112"/>
  <c r="G112" s="1"/>
  <c r="F111"/>
  <c r="I111" s="1"/>
  <c r="D111"/>
  <c r="G111" s="1"/>
  <c r="D110"/>
  <c r="F110" s="1"/>
  <c r="I110" s="1"/>
  <c r="D109"/>
  <c r="F109" s="1"/>
  <c r="F108"/>
  <c r="I108" s="1"/>
  <c r="D108"/>
  <c r="G108" s="1"/>
  <c r="F107"/>
  <c r="I107" s="1"/>
  <c r="D107"/>
  <c r="G107" s="1"/>
  <c r="F103"/>
  <c r="I103" s="1"/>
  <c r="D103"/>
  <c r="G103" s="1"/>
  <c r="F102"/>
  <c r="I102" s="1"/>
  <c r="D102"/>
  <c r="G102" s="1"/>
  <c r="D101"/>
  <c r="F100"/>
  <c r="I100" s="1"/>
  <c r="D100"/>
  <c r="F96"/>
  <c r="I96" s="1"/>
  <c r="D96"/>
  <c r="G96" s="1"/>
  <c r="F95"/>
  <c r="I95" s="1"/>
  <c r="D95"/>
  <c r="G95" s="1"/>
  <c r="B94"/>
  <c r="F94" s="1"/>
  <c r="F93"/>
  <c r="I93" s="1"/>
  <c r="D93"/>
  <c r="G93" s="1"/>
  <c r="F92"/>
  <c r="I92" s="1"/>
  <c r="D92"/>
  <c r="G92" s="1"/>
  <c r="F91"/>
  <c r="I91" s="1"/>
  <c r="D91"/>
  <c r="G91" s="1"/>
  <c r="F90"/>
  <c r="I90" s="1"/>
  <c r="D90"/>
  <c r="B89"/>
  <c r="D89" s="1"/>
  <c r="F88"/>
  <c r="I88" s="1"/>
  <c r="D88"/>
  <c r="G88" s="1"/>
  <c r="D85"/>
  <c r="F85" s="1"/>
  <c r="I85" s="1"/>
  <c r="D84"/>
  <c r="F84" s="1"/>
  <c r="I84" s="1"/>
  <c r="D83"/>
  <c r="F83" s="1"/>
  <c r="I83" s="1"/>
  <c r="D82"/>
  <c r="F82" s="1"/>
  <c r="I82" s="1"/>
  <c r="F81"/>
  <c r="I81" s="1"/>
  <c r="D81"/>
  <c r="G81" s="1"/>
  <c r="F80"/>
  <c r="I80" s="1"/>
  <c r="D80"/>
  <c r="F79"/>
  <c r="F78"/>
  <c r="F76"/>
  <c r="F75"/>
  <c r="I75" s="1"/>
  <c r="D75"/>
  <c r="G75" s="1"/>
  <c r="C75"/>
  <c r="F74"/>
  <c r="F73"/>
  <c r="F72"/>
  <c r="F71"/>
  <c r="F70"/>
  <c r="F67"/>
  <c r="I67" s="1"/>
  <c r="D67"/>
  <c r="G67" s="1"/>
  <c r="F66"/>
  <c r="I66" s="1"/>
  <c r="D66"/>
  <c r="F65"/>
  <c r="I65" s="1"/>
  <c r="D65"/>
  <c r="F64"/>
  <c r="I64" s="1"/>
  <c r="D64"/>
  <c r="F63"/>
  <c r="I63" s="1"/>
  <c r="D63"/>
  <c r="F62"/>
  <c r="I62" s="1"/>
  <c r="D62"/>
  <c r="F61"/>
  <c r="I61" s="1"/>
  <c r="D61"/>
  <c r="F58"/>
  <c r="I58" s="1"/>
  <c r="D58"/>
  <c r="C58"/>
  <c r="C76" s="1"/>
  <c r="D76" s="1"/>
  <c r="G76" s="1"/>
  <c r="F57"/>
  <c r="I57" s="1"/>
  <c r="D57"/>
  <c r="G57" s="1"/>
  <c r="F56"/>
  <c r="C56"/>
  <c r="C74" s="1"/>
  <c r="D74" s="1"/>
  <c r="G74" s="1"/>
  <c r="F55"/>
  <c r="I55" s="1"/>
  <c r="D55"/>
  <c r="G55" s="1"/>
  <c r="C55"/>
  <c r="C73" s="1"/>
  <c r="D73" s="1"/>
  <c r="G73" s="1"/>
  <c r="F54"/>
  <c r="C54"/>
  <c r="C72" s="1"/>
  <c r="D72" s="1"/>
  <c r="G72" s="1"/>
  <c r="F53"/>
  <c r="I53" s="1"/>
  <c r="D53"/>
  <c r="C53"/>
  <c r="C71" s="1"/>
  <c r="D71" s="1"/>
  <c r="G71" s="1"/>
  <c r="F52"/>
  <c r="C52"/>
  <c r="C70" s="1"/>
  <c r="F49"/>
  <c r="I49" s="1"/>
  <c r="D49"/>
  <c r="G49" s="1"/>
  <c r="F48"/>
  <c r="I48" s="1"/>
  <c r="D48"/>
  <c r="G48" s="1"/>
  <c r="F47"/>
  <c r="I47" s="1"/>
  <c r="D47"/>
  <c r="G47" s="1"/>
  <c r="F46"/>
  <c r="I46" s="1"/>
  <c r="D46"/>
  <c r="G46" s="1"/>
  <c r="F45"/>
  <c r="I45" s="1"/>
  <c r="D45"/>
  <c r="G45" s="1"/>
  <c r="F44"/>
  <c r="I44" s="1"/>
  <c r="D44"/>
  <c r="F43"/>
  <c r="I43" s="1"/>
  <c r="D43"/>
  <c r="F42"/>
  <c r="I42" s="1"/>
  <c r="D42"/>
  <c r="F41"/>
  <c r="I41" s="1"/>
  <c r="D41"/>
  <c r="F40"/>
  <c r="I40" s="1"/>
  <c r="D40"/>
  <c r="F39"/>
  <c r="I39" s="1"/>
  <c r="D39"/>
  <c r="F38"/>
  <c r="I38" s="1"/>
  <c r="D38"/>
  <c r="F37"/>
  <c r="I37" s="1"/>
  <c r="D37"/>
  <c r="F36"/>
  <c r="I36" s="1"/>
  <c r="D36"/>
  <c r="F32"/>
  <c r="I32" s="1"/>
  <c r="D32"/>
  <c r="F31"/>
  <c r="I31" s="1"/>
  <c r="D31"/>
  <c r="F30"/>
  <c r="I30" s="1"/>
  <c r="D30"/>
  <c r="F29"/>
  <c r="I29" s="1"/>
  <c r="D29"/>
  <c r="F28"/>
  <c r="I28" s="1"/>
  <c r="D28"/>
  <c r="F26"/>
  <c r="G26" s="1"/>
  <c r="C26"/>
  <c r="B26"/>
  <c r="F25"/>
  <c r="I25" s="1"/>
  <c r="C25"/>
  <c r="B25" s="1"/>
  <c r="F24"/>
  <c r="B24"/>
  <c r="D24" s="1"/>
  <c r="F23"/>
  <c r="B23"/>
  <c r="D23" s="1"/>
  <c r="F22"/>
  <c r="B22"/>
  <c r="D22" s="1"/>
  <c r="F21"/>
  <c r="B21"/>
  <c r="D21" s="1"/>
  <c r="G21" s="1"/>
  <c r="F20"/>
  <c r="B20"/>
  <c r="D20" s="1"/>
  <c r="G20" s="1"/>
  <c r="F19"/>
  <c r="B19"/>
  <c r="D19" s="1"/>
  <c r="G19" s="1"/>
  <c r="F16"/>
  <c r="I16" s="1"/>
  <c r="D16"/>
  <c r="G16" s="1"/>
  <c r="F15"/>
  <c r="I15" s="1"/>
  <c r="D15"/>
  <c r="G15" s="1"/>
  <c r="F14"/>
  <c r="I14" s="1"/>
  <c r="D14"/>
  <c r="G14" s="1"/>
  <c r="F13"/>
  <c r="I13" s="1"/>
  <c r="D13"/>
  <c r="G13" s="1"/>
  <c r="F12"/>
  <c r="I12" s="1"/>
  <c r="D12"/>
  <c r="G12" s="1"/>
  <c r="F11"/>
  <c r="I11" s="1"/>
  <c r="D11"/>
  <c r="G11" s="1"/>
  <c r="F10"/>
  <c r="I10" s="1"/>
  <c r="D10"/>
  <c r="G10" s="1"/>
  <c r="F9"/>
  <c r="I9" s="1"/>
  <c r="D9"/>
  <c r="G9" s="1"/>
  <c r="F8"/>
  <c r="I8" s="1"/>
  <c r="D8"/>
  <c r="G8" s="1"/>
  <c r="G66" l="1"/>
  <c r="I22"/>
  <c r="I23"/>
  <c r="I24"/>
  <c r="G22"/>
  <c r="G23"/>
  <c r="G24"/>
  <c r="G25"/>
  <c r="G28"/>
  <c r="G29"/>
  <c r="G30"/>
  <c r="G31"/>
  <c r="G32"/>
  <c r="G36"/>
  <c r="G37"/>
  <c r="G38"/>
  <c r="G39"/>
  <c r="G40"/>
  <c r="G41"/>
  <c r="G42"/>
  <c r="G43"/>
  <c r="G44"/>
  <c r="G80"/>
  <c r="G100"/>
  <c r="G119"/>
  <c r="G120"/>
  <c r="G123"/>
  <c r="G130"/>
  <c r="F129" s="1"/>
  <c r="I129" s="1"/>
  <c r="G131"/>
  <c r="G132"/>
  <c r="G139"/>
  <c r="G140"/>
  <c r="G142"/>
  <c r="G143"/>
  <c r="G164"/>
  <c r="G167"/>
  <c r="G169"/>
  <c r="I21"/>
  <c r="G53"/>
  <c r="G58"/>
  <c r="G61"/>
  <c r="G62"/>
  <c r="G63"/>
  <c r="G64"/>
  <c r="G65"/>
  <c r="G90"/>
  <c r="G129"/>
  <c r="C79"/>
  <c r="D79" s="1"/>
  <c r="G79" s="1"/>
  <c r="C78"/>
  <c r="D78" s="1"/>
  <c r="G78" s="1"/>
  <c r="D70"/>
  <c r="G70" s="1"/>
  <c r="I19"/>
  <c r="I20"/>
  <c r="I71"/>
  <c r="I73"/>
  <c r="I78"/>
  <c r="I109"/>
  <c r="F101"/>
  <c r="I101" s="1"/>
  <c r="I70"/>
  <c r="I72"/>
  <c r="I74"/>
  <c r="I76"/>
  <c r="I79"/>
  <c r="I26"/>
  <c r="D52"/>
  <c r="G52" s="1"/>
  <c r="D54"/>
  <c r="G54" s="1"/>
  <c r="D56"/>
  <c r="G56" s="1"/>
  <c r="G82"/>
  <c r="G83"/>
  <c r="G84"/>
  <c r="G85"/>
  <c r="F89"/>
  <c r="I89" s="1"/>
  <c r="D94"/>
  <c r="G94" s="1"/>
  <c r="G109"/>
  <c r="G110"/>
  <c r="G118"/>
  <c r="I124"/>
  <c r="F170"/>
  <c r="I170" s="1"/>
  <c r="F171"/>
  <c r="I171" s="1"/>
  <c r="F173"/>
  <c r="I173" s="1"/>
  <c r="I94" l="1"/>
  <c r="I56"/>
  <c r="G173"/>
  <c r="G101"/>
  <c r="G171"/>
  <c r="I52"/>
  <c r="G170"/>
  <c r="G89"/>
  <c r="I54"/>
</calcChain>
</file>

<file path=xl/sharedStrings.xml><?xml version="1.0" encoding="utf-8"?>
<sst xmlns="http://schemas.openxmlformats.org/spreadsheetml/2006/main" count="166" uniqueCount="110">
  <si>
    <t>Rate Schedule:</t>
  </si>
  <si>
    <t>Rates</t>
  </si>
  <si>
    <t>Dump Fee</t>
  </si>
  <si>
    <t>Proposed</t>
  </si>
  <si>
    <t>Percent</t>
  </si>
  <si>
    <t>Type of Service:</t>
  </si>
  <si>
    <t>Effective</t>
  </si>
  <si>
    <t>Increase</t>
  </si>
  <si>
    <t>Rate</t>
  </si>
  <si>
    <t xml:space="preserve"> </t>
  </si>
  <si>
    <t>12-31-2009</t>
  </si>
  <si>
    <t>1-1-2010</t>
  </si>
  <si>
    <t>Residential:</t>
  </si>
  <si>
    <t xml:space="preserve"> Mini</t>
  </si>
  <si>
    <t xml:space="preserve"> 1 can</t>
  </si>
  <si>
    <t xml:space="preserve"> 2 can</t>
  </si>
  <si>
    <t xml:space="preserve"> 3 can</t>
  </si>
  <si>
    <t xml:space="preserve"> 1 can once-per-month</t>
  </si>
  <si>
    <t xml:space="preserve"> Occasional extra unit</t>
  </si>
  <si>
    <t xml:space="preserve"> Overweight/overfilled cans</t>
  </si>
  <si>
    <t xml:space="preserve"> Prepaid bags</t>
  </si>
  <si>
    <t xml:space="preserve"> On call</t>
  </si>
  <si>
    <t>Company Provided Tote:</t>
  </si>
  <si>
    <t>65-gal weekly</t>
  </si>
  <si>
    <t>65-gal every-other-week</t>
  </si>
  <si>
    <t>65-gallon once-per-month</t>
  </si>
  <si>
    <t>95-gal weekly</t>
  </si>
  <si>
    <t>95-gal every-other-week</t>
  </si>
  <si>
    <t>95-gallon once-per-month</t>
  </si>
  <si>
    <t>Occasional 65-gallon</t>
  </si>
  <si>
    <t>Occasional 95-gallon</t>
  </si>
  <si>
    <t>Drive-in</t>
  </si>
  <si>
    <t>Carry-out 6'-25'</t>
  </si>
  <si>
    <t>Return Trip</t>
  </si>
  <si>
    <t>Returned Check</t>
  </si>
  <si>
    <t>Reinstatement</t>
  </si>
  <si>
    <t>Commercial:</t>
  </si>
  <si>
    <t>Perm Containers p/PU:</t>
  </si>
  <si>
    <t>1 yard first pickup</t>
  </si>
  <si>
    <t>Each  additional pickup</t>
  </si>
  <si>
    <t>1.5 yard first pickup</t>
  </si>
  <si>
    <t>2 yard first pickup</t>
  </si>
  <si>
    <t>3 yard first pickup</t>
  </si>
  <si>
    <t>4 yard first pickup</t>
  </si>
  <si>
    <t>5 yard first pickup</t>
  </si>
  <si>
    <t>6 yard first pickup</t>
  </si>
  <si>
    <t>Temporary p/PU</t>
  </si>
  <si>
    <t>1 yard</t>
  </si>
  <si>
    <t>1.5 yard</t>
  </si>
  <si>
    <t>2 yard</t>
  </si>
  <si>
    <t>3 yard</t>
  </si>
  <si>
    <t>4 yard</t>
  </si>
  <si>
    <t>5 yard</t>
  </si>
  <si>
    <t>6 yard</t>
  </si>
  <si>
    <t>Rent per Day:</t>
  </si>
  <si>
    <t>Special Pickups:</t>
  </si>
  <si>
    <t>Extra yardage bulky</t>
  </si>
  <si>
    <t>Extra yardage loose</t>
  </si>
  <si>
    <t>Delivery</t>
  </si>
  <si>
    <t>Roll-out</t>
  </si>
  <si>
    <t>Roll-out, carts, toters</t>
  </si>
  <si>
    <t>Return Trip Charge</t>
  </si>
  <si>
    <t>Locking, unlocking</t>
  </si>
  <si>
    <t>Washing or sanatizing</t>
  </si>
  <si>
    <t>Can Service:</t>
  </si>
  <si>
    <t>1 can first 5 grouped together</t>
  </si>
  <si>
    <t>1 can over 5 grouped together</t>
  </si>
  <si>
    <t>65-gallon</t>
  </si>
  <si>
    <t>95-gallon</t>
  </si>
  <si>
    <t>Special pickup 1 unit</t>
  </si>
  <si>
    <t>Each additional</t>
  </si>
  <si>
    <t>Extra regular pu day 32-gal</t>
  </si>
  <si>
    <t xml:space="preserve">MH 5 or more units 65-gal </t>
  </si>
  <si>
    <t xml:space="preserve">MH 5 or more units 95-gal </t>
  </si>
  <si>
    <t xml:space="preserve">Roll-Off: </t>
  </si>
  <si>
    <t>Permanent Rent</t>
  </si>
  <si>
    <t>20 yard</t>
  </si>
  <si>
    <t>25 yard</t>
  </si>
  <si>
    <t>30 yard</t>
  </si>
  <si>
    <t>40 yard</t>
  </si>
  <si>
    <t>Note: This rent is only charged if there are no hauls during the month.</t>
  </si>
  <si>
    <t>Permanent per Haul</t>
  </si>
  <si>
    <t>Each additional haul</t>
  </si>
  <si>
    <t>Temporary per Haul</t>
  </si>
  <si>
    <t>Temporary Rent per Day</t>
  </si>
  <si>
    <t>Delivery Charge</t>
  </si>
  <si>
    <t>Customer Owned Comp</t>
  </si>
  <si>
    <t>10 yard</t>
  </si>
  <si>
    <t>15 yard</t>
  </si>
  <si>
    <t>Excss miles</t>
  </si>
  <si>
    <t xml:space="preserve">Hourly Rate:  </t>
  </si>
  <si>
    <t>Single Rear Drive Axle:</t>
  </si>
  <si>
    <t xml:space="preserve">  Non-packer Truck</t>
  </si>
  <si>
    <t xml:space="preserve">  Packer Truck</t>
  </si>
  <si>
    <t xml:space="preserve">  Drop Box Truck</t>
  </si>
  <si>
    <t>Extra Person:</t>
  </si>
  <si>
    <t>Tandem Rear Drive Axle:</t>
  </si>
  <si>
    <t>Overtime:</t>
  </si>
  <si>
    <t xml:space="preserve">  Charge per Hour</t>
  </si>
  <si>
    <t xml:space="preserve">  Minimum Charge</t>
  </si>
  <si>
    <t>Recycling Services:</t>
  </si>
  <si>
    <t>Curbside recycling</t>
  </si>
  <si>
    <t>Recycling only</t>
  </si>
  <si>
    <t>Multi-Family</t>
  </si>
  <si>
    <t>Yard Waste</t>
  </si>
  <si>
    <t>Additional monthly</t>
  </si>
  <si>
    <t>Special pickup</t>
  </si>
  <si>
    <t>Return Trip, Carts, Toters</t>
  </si>
  <si>
    <t xml:space="preserve">  Recycling, MF, YW</t>
  </si>
  <si>
    <t>Joe's Refuse Service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</si>
</sst>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3" fillId="0" borderId="0" xfId="0" quotePrefix="1" applyFont="1" applyAlignment="1">
      <alignment horizontal="right"/>
    </xf>
    <xf numFmtId="2" fontId="0" fillId="0" borderId="0" xfId="0" applyNumberFormat="1"/>
    <xf numFmtId="4" fontId="4" fillId="0" borderId="0" xfId="0" applyNumberFormat="1" applyFont="1"/>
    <xf numFmtId="10" fontId="0" fillId="0" borderId="0" xfId="0" applyNumberFormat="1"/>
    <xf numFmtId="2" fontId="4" fillId="0" borderId="0" xfId="0" applyNumberFormat="1" applyFont="1"/>
    <xf numFmtId="0" fontId="2" fillId="0" borderId="0" xfId="0" applyFont="1" applyFill="1" applyBorder="1"/>
    <xf numFmtId="0" fontId="0" fillId="0" borderId="0" xfId="0" applyFill="1" applyBorder="1"/>
    <xf numFmtId="43" fontId="3" fillId="0" borderId="0" xfId="1" applyFont="1" applyBorder="1"/>
    <xf numFmtId="43" fontId="3" fillId="0" borderId="0" xfId="1" applyFont="1" applyFill="1" applyBorder="1"/>
    <xf numFmtId="0" fontId="5" fillId="0" borderId="0" xfId="2" applyFont="1" applyBorder="1"/>
    <xf numFmtId="0" fontId="6" fillId="0" borderId="0" xfId="2" applyFont="1" applyBorder="1"/>
    <xf numFmtId="0" fontId="6" fillId="0" borderId="0" xfId="2" applyFont="1" applyFill="1" applyBorder="1"/>
  </cellXfs>
  <cellStyles count="3">
    <cellStyle name="Comma" xfId="1" builtinId="3"/>
    <cellStyle name="Normal" xfId="0" builtinId="0"/>
    <cellStyle name="Normal_Rural Revenue, Rate, DF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oe%20Final%208-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88-2189"/>
      <sheetName val="Proforma-2188,2189"/>
      <sheetName val="Pro-forma Lewis,Joe's (R)"/>
      <sheetName val="restating"/>
      <sheetName val="Joe's Priceout"/>
      <sheetName val="restating expl"/>
      <sheetName val="Restating Adj NR"/>
      <sheetName val="PF Adjusts"/>
      <sheetName val="office_Super"/>
      <sheetName val="Rate Schedule"/>
      <sheetName val="lg total"/>
      <sheetName val="LG-RSA-1"/>
      <sheetName val="Prof-Joe's T-Pckr"/>
      <sheetName val="lg garb"/>
      <sheetName val="LG-Joe's after DF Pckr"/>
      <sheetName val="Prof-Joe's T RO"/>
      <sheetName val="LG-Joe's T RO"/>
      <sheetName val="lg ro"/>
      <sheetName val="Prof-Joe's T Recycl"/>
      <sheetName val="LG-Joe's T Recycl"/>
      <sheetName val="Prof-Joe's T MF"/>
      <sheetName val="LG-Joe's T MF"/>
      <sheetName val="Prof-Joe's T YW"/>
      <sheetName val="LG-Joe's T YW"/>
      <sheetName val="joes disposal"/>
      <sheetName val="2188 PR summary"/>
    </sheetNames>
    <sheetDataSet>
      <sheetData sheetId="0" refreshError="1"/>
      <sheetData sheetId="1"/>
      <sheetData sheetId="2" refreshError="1"/>
      <sheetData sheetId="3" refreshError="1"/>
      <sheetData sheetId="4">
        <row r="8">
          <cell r="C8">
            <v>17.46</v>
          </cell>
          <cell r="O8">
            <v>2.0070269999999999</v>
          </cell>
        </row>
        <row r="10">
          <cell r="C10">
            <v>12.096537436412358</v>
          </cell>
          <cell r="O10">
            <v>1.3904969783156005</v>
          </cell>
        </row>
        <row r="12">
          <cell r="C12">
            <v>4.6314788168057044</v>
          </cell>
          <cell r="O12">
            <v>0.53238848999181565</v>
          </cell>
        </row>
        <row r="14">
          <cell r="C14">
            <v>24.663319499558643</v>
          </cell>
          <cell r="O14">
            <v>2.8350485764742661</v>
          </cell>
        </row>
        <row r="16">
          <cell r="C16">
            <v>17.761659749779323</v>
          </cell>
          <cell r="O16">
            <v>2.0417027882371332</v>
          </cell>
        </row>
        <row r="18">
          <cell r="C18">
            <v>7.3361506537443013</v>
          </cell>
          <cell r="O18">
            <v>0.84329051764790741</v>
          </cell>
        </row>
        <row r="20">
          <cell r="O20">
            <v>0.47692089701535595</v>
          </cell>
        </row>
        <row r="24">
          <cell r="O24">
            <v>0.50450889701535595</v>
          </cell>
        </row>
        <row r="25">
          <cell r="O25">
            <v>0.54014339701535596</v>
          </cell>
        </row>
        <row r="26">
          <cell r="O26">
            <v>0.2126575</v>
          </cell>
        </row>
        <row r="27">
          <cell r="O27">
            <v>0.74843749999999998</v>
          </cell>
        </row>
        <row r="29">
          <cell r="O29">
            <v>2.2989999999999999</v>
          </cell>
        </row>
        <row r="30">
          <cell r="O30">
            <v>2.2989999999999999</v>
          </cell>
        </row>
        <row r="31">
          <cell r="O31">
            <v>1.3994</v>
          </cell>
        </row>
        <row r="40">
          <cell r="Q40">
            <v>1.92</v>
          </cell>
        </row>
        <row r="42">
          <cell r="Q42">
            <v>2.15</v>
          </cell>
        </row>
        <row r="50">
          <cell r="O50">
            <v>3.002494</v>
          </cell>
        </row>
        <row r="51">
          <cell r="O51">
            <v>1.8897780000000002</v>
          </cell>
        </row>
        <row r="52">
          <cell r="O52">
            <v>4.3646514999999999</v>
          </cell>
        </row>
        <row r="53">
          <cell r="O53">
            <v>2.5829264999999997</v>
          </cell>
        </row>
        <row r="54">
          <cell r="O54">
            <v>5.4037994999999999</v>
          </cell>
        </row>
        <row r="55">
          <cell r="O55">
            <v>3.2197495000000003</v>
          </cell>
        </row>
        <row r="56">
          <cell r="O56">
            <v>6.4280039999999996</v>
          </cell>
        </row>
        <row r="57">
          <cell r="O57">
            <v>4.5853555000000004</v>
          </cell>
        </row>
        <row r="58">
          <cell r="O58">
            <v>8.516645500000001</v>
          </cell>
        </row>
        <row r="59">
          <cell r="O59">
            <v>5.6325500000000002</v>
          </cell>
        </row>
        <row r="60">
          <cell r="O60">
            <v>10.683453</v>
          </cell>
        </row>
        <row r="61">
          <cell r="O61">
            <v>6.3509874999999996</v>
          </cell>
        </row>
        <row r="62">
          <cell r="O62">
            <v>12.8525595</v>
          </cell>
        </row>
        <row r="63">
          <cell r="O63">
            <v>7.0682755000000004</v>
          </cell>
        </row>
        <row r="72">
          <cell r="O72">
            <v>0.498305</v>
          </cell>
        </row>
        <row r="73">
          <cell r="Q73">
            <v>1.12896</v>
          </cell>
        </row>
        <row r="77">
          <cell r="O77">
            <v>2.7305209999999995</v>
          </cell>
        </row>
        <row r="80">
          <cell r="O80">
            <v>2.4315808669908034</v>
          </cell>
        </row>
        <row r="81">
          <cell r="O81">
            <v>3.1454225957011475</v>
          </cell>
        </row>
        <row r="82">
          <cell r="O82">
            <v>3.7831980480286869</v>
          </cell>
        </row>
        <row r="83">
          <cell r="O83">
            <v>5.673930729066571</v>
          </cell>
        </row>
        <row r="84">
          <cell r="O84">
            <v>7.6099994226592136</v>
          </cell>
        </row>
        <row r="85">
          <cell r="O85">
            <v>9.7351154999999991</v>
          </cell>
        </row>
        <row r="86">
          <cell r="O86">
            <v>11.348578661555855</v>
          </cell>
        </row>
        <row r="88">
          <cell r="O88">
            <v>2.4315808669908034</v>
          </cell>
        </row>
        <row r="89">
          <cell r="O89">
            <v>3.1454225957011475</v>
          </cell>
        </row>
        <row r="90">
          <cell r="O90">
            <v>3.7831980480286869</v>
          </cell>
        </row>
        <row r="91">
          <cell r="O91">
            <v>5.673930729066571</v>
          </cell>
        </row>
        <row r="92">
          <cell r="O92">
            <v>7.6099994226592136</v>
          </cell>
        </row>
        <row r="93">
          <cell r="O93">
            <v>9.7351154999999991</v>
          </cell>
        </row>
        <row r="94">
          <cell r="O94">
            <v>11.348578661555855</v>
          </cell>
        </row>
        <row r="95">
          <cell r="O95">
            <v>2.7987999999999995</v>
          </cell>
        </row>
        <row r="99">
          <cell r="O99">
            <v>0.23207739701535604</v>
          </cell>
        </row>
        <row r="103">
          <cell r="O103">
            <v>5.1727500000000003E-2</v>
          </cell>
        </row>
        <row r="104">
          <cell r="O104">
            <v>5.1727500000000003E-2</v>
          </cell>
        </row>
        <row r="105">
          <cell r="O105">
            <v>5.7474999999999998E-2</v>
          </cell>
        </row>
        <row r="106">
          <cell r="O106">
            <v>5.7474999999999998E-2</v>
          </cell>
        </row>
        <row r="107">
          <cell r="O107">
            <v>6.3222500000000001E-2</v>
          </cell>
        </row>
        <row r="108">
          <cell r="O108">
            <v>6.3222500000000001E-2</v>
          </cell>
        </row>
        <row r="109">
          <cell r="O109">
            <v>6.896999999999999E-2</v>
          </cell>
        </row>
        <row r="110">
          <cell r="O110">
            <v>2.3798184566312015</v>
          </cell>
        </row>
        <row r="112">
          <cell r="O112">
            <v>3.3599885</v>
          </cell>
        </row>
        <row r="127">
          <cell r="O127">
            <v>104.3</v>
          </cell>
        </row>
        <row r="128">
          <cell r="O128">
            <v>59.5</v>
          </cell>
        </row>
        <row r="129">
          <cell r="O129">
            <v>63.495000000000005</v>
          </cell>
        </row>
        <row r="130">
          <cell r="O130">
            <v>130.495</v>
          </cell>
        </row>
        <row r="131">
          <cell r="O131">
            <v>67</v>
          </cell>
        </row>
        <row r="132">
          <cell r="O132">
            <v>78.49499999999999</v>
          </cell>
        </row>
        <row r="133">
          <cell r="O133">
            <v>70.995000000000005</v>
          </cell>
        </row>
        <row r="134">
          <cell r="O134">
            <v>156.5</v>
          </cell>
        </row>
        <row r="135">
          <cell r="O135">
            <v>78.49499999999999</v>
          </cell>
        </row>
        <row r="136">
          <cell r="O136">
            <v>82</v>
          </cell>
        </row>
        <row r="137">
          <cell r="O137">
            <v>82</v>
          </cell>
        </row>
        <row r="138">
          <cell r="O138">
            <v>1.401</v>
          </cell>
        </row>
        <row r="141">
          <cell r="O141">
            <v>48.494999999999997</v>
          </cell>
        </row>
        <row r="142">
          <cell r="O142">
            <v>48.494999999999997</v>
          </cell>
        </row>
        <row r="144">
          <cell r="O144">
            <v>3.3525</v>
          </cell>
        </row>
        <row r="145">
          <cell r="O145">
            <v>4.0975000000000001</v>
          </cell>
        </row>
        <row r="146">
          <cell r="O146">
            <v>4.7507499999999991</v>
          </cell>
        </row>
        <row r="151">
          <cell r="O151">
            <v>45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6"/>
  <sheetViews>
    <sheetView tabSelected="1" workbookViewId="0">
      <selection activeCell="A2" sqref="A2"/>
    </sheetView>
  </sheetViews>
  <sheetFormatPr defaultRowHeight="16.5"/>
  <cols>
    <col min="1" max="1" width="26.625" customWidth="1"/>
    <col min="2" max="2" width="10.75" customWidth="1"/>
    <col min="3" max="3" width="11.625" customWidth="1"/>
    <col min="4" max="4" width="10.75" customWidth="1"/>
    <col min="5" max="5" width="0.75" customWidth="1"/>
    <col min="6" max="6" width="11.375" customWidth="1"/>
    <col min="7" max="7" width="11.25" customWidth="1"/>
    <col min="8" max="8" width="0.875" customWidth="1"/>
    <col min="9" max="9" width="10.25" customWidth="1"/>
    <col min="257" max="257" width="22.25" customWidth="1"/>
    <col min="258" max="258" width="10.75" customWidth="1"/>
    <col min="259" max="259" width="11.625" customWidth="1"/>
    <col min="260" max="260" width="10.75" customWidth="1"/>
    <col min="261" max="261" width="0.75" customWidth="1"/>
    <col min="262" max="262" width="11.375" customWidth="1"/>
    <col min="263" max="263" width="11.25" customWidth="1"/>
    <col min="264" max="264" width="0.875" customWidth="1"/>
    <col min="265" max="265" width="10.25" customWidth="1"/>
    <col min="513" max="513" width="22.25" customWidth="1"/>
    <col min="514" max="514" width="10.75" customWidth="1"/>
    <col min="515" max="515" width="11.625" customWidth="1"/>
    <col min="516" max="516" width="10.75" customWidth="1"/>
    <col min="517" max="517" width="0.75" customWidth="1"/>
    <col min="518" max="518" width="11.375" customWidth="1"/>
    <col min="519" max="519" width="11.25" customWidth="1"/>
    <col min="520" max="520" width="0.875" customWidth="1"/>
    <col min="521" max="521" width="10.25" customWidth="1"/>
    <col min="769" max="769" width="22.25" customWidth="1"/>
    <col min="770" max="770" width="10.75" customWidth="1"/>
    <col min="771" max="771" width="11.625" customWidth="1"/>
    <col min="772" max="772" width="10.75" customWidth="1"/>
    <col min="773" max="773" width="0.75" customWidth="1"/>
    <col min="774" max="774" width="11.375" customWidth="1"/>
    <col min="775" max="775" width="11.25" customWidth="1"/>
    <col min="776" max="776" width="0.875" customWidth="1"/>
    <col min="777" max="777" width="10.25" customWidth="1"/>
    <col min="1025" max="1025" width="22.25" customWidth="1"/>
    <col min="1026" max="1026" width="10.75" customWidth="1"/>
    <col min="1027" max="1027" width="11.625" customWidth="1"/>
    <col min="1028" max="1028" width="10.75" customWidth="1"/>
    <col min="1029" max="1029" width="0.75" customWidth="1"/>
    <col min="1030" max="1030" width="11.375" customWidth="1"/>
    <col min="1031" max="1031" width="11.25" customWidth="1"/>
    <col min="1032" max="1032" width="0.875" customWidth="1"/>
    <col min="1033" max="1033" width="10.25" customWidth="1"/>
    <col min="1281" max="1281" width="22.25" customWidth="1"/>
    <col min="1282" max="1282" width="10.75" customWidth="1"/>
    <col min="1283" max="1283" width="11.625" customWidth="1"/>
    <col min="1284" max="1284" width="10.75" customWidth="1"/>
    <col min="1285" max="1285" width="0.75" customWidth="1"/>
    <col min="1286" max="1286" width="11.375" customWidth="1"/>
    <col min="1287" max="1287" width="11.25" customWidth="1"/>
    <col min="1288" max="1288" width="0.875" customWidth="1"/>
    <col min="1289" max="1289" width="10.25" customWidth="1"/>
    <col min="1537" max="1537" width="22.25" customWidth="1"/>
    <col min="1538" max="1538" width="10.75" customWidth="1"/>
    <col min="1539" max="1539" width="11.625" customWidth="1"/>
    <col min="1540" max="1540" width="10.75" customWidth="1"/>
    <col min="1541" max="1541" width="0.75" customWidth="1"/>
    <col min="1542" max="1542" width="11.375" customWidth="1"/>
    <col min="1543" max="1543" width="11.25" customWidth="1"/>
    <col min="1544" max="1544" width="0.875" customWidth="1"/>
    <col min="1545" max="1545" width="10.25" customWidth="1"/>
    <col min="1793" max="1793" width="22.25" customWidth="1"/>
    <col min="1794" max="1794" width="10.75" customWidth="1"/>
    <col min="1795" max="1795" width="11.625" customWidth="1"/>
    <col min="1796" max="1796" width="10.75" customWidth="1"/>
    <col min="1797" max="1797" width="0.75" customWidth="1"/>
    <col min="1798" max="1798" width="11.375" customWidth="1"/>
    <col min="1799" max="1799" width="11.25" customWidth="1"/>
    <col min="1800" max="1800" width="0.875" customWidth="1"/>
    <col min="1801" max="1801" width="10.25" customWidth="1"/>
    <col min="2049" max="2049" width="22.25" customWidth="1"/>
    <col min="2050" max="2050" width="10.75" customWidth="1"/>
    <col min="2051" max="2051" width="11.625" customWidth="1"/>
    <col min="2052" max="2052" width="10.75" customWidth="1"/>
    <col min="2053" max="2053" width="0.75" customWidth="1"/>
    <col min="2054" max="2054" width="11.375" customWidth="1"/>
    <col min="2055" max="2055" width="11.25" customWidth="1"/>
    <col min="2056" max="2056" width="0.875" customWidth="1"/>
    <col min="2057" max="2057" width="10.25" customWidth="1"/>
    <col min="2305" max="2305" width="22.25" customWidth="1"/>
    <col min="2306" max="2306" width="10.75" customWidth="1"/>
    <col min="2307" max="2307" width="11.625" customWidth="1"/>
    <col min="2308" max="2308" width="10.75" customWidth="1"/>
    <col min="2309" max="2309" width="0.75" customWidth="1"/>
    <col min="2310" max="2310" width="11.375" customWidth="1"/>
    <col min="2311" max="2311" width="11.25" customWidth="1"/>
    <col min="2312" max="2312" width="0.875" customWidth="1"/>
    <col min="2313" max="2313" width="10.25" customWidth="1"/>
    <col min="2561" max="2561" width="22.25" customWidth="1"/>
    <col min="2562" max="2562" width="10.75" customWidth="1"/>
    <col min="2563" max="2563" width="11.625" customWidth="1"/>
    <col min="2564" max="2564" width="10.75" customWidth="1"/>
    <col min="2565" max="2565" width="0.75" customWidth="1"/>
    <col min="2566" max="2566" width="11.375" customWidth="1"/>
    <col min="2567" max="2567" width="11.25" customWidth="1"/>
    <col min="2568" max="2568" width="0.875" customWidth="1"/>
    <col min="2569" max="2569" width="10.25" customWidth="1"/>
    <col min="2817" max="2817" width="22.25" customWidth="1"/>
    <col min="2818" max="2818" width="10.75" customWidth="1"/>
    <col min="2819" max="2819" width="11.625" customWidth="1"/>
    <col min="2820" max="2820" width="10.75" customWidth="1"/>
    <col min="2821" max="2821" width="0.75" customWidth="1"/>
    <col min="2822" max="2822" width="11.375" customWidth="1"/>
    <col min="2823" max="2823" width="11.25" customWidth="1"/>
    <col min="2824" max="2824" width="0.875" customWidth="1"/>
    <col min="2825" max="2825" width="10.25" customWidth="1"/>
    <col min="3073" max="3073" width="22.25" customWidth="1"/>
    <col min="3074" max="3074" width="10.75" customWidth="1"/>
    <col min="3075" max="3075" width="11.625" customWidth="1"/>
    <col min="3076" max="3076" width="10.75" customWidth="1"/>
    <col min="3077" max="3077" width="0.75" customWidth="1"/>
    <col min="3078" max="3078" width="11.375" customWidth="1"/>
    <col min="3079" max="3079" width="11.25" customWidth="1"/>
    <col min="3080" max="3080" width="0.875" customWidth="1"/>
    <col min="3081" max="3081" width="10.25" customWidth="1"/>
    <col min="3329" max="3329" width="22.25" customWidth="1"/>
    <col min="3330" max="3330" width="10.75" customWidth="1"/>
    <col min="3331" max="3331" width="11.625" customWidth="1"/>
    <col min="3332" max="3332" width="10.75" customWidth="1"/>
    <col min="3333" max="3333" width="0.75" customWidth="1"/>
    <col min="3334" max="3334" width="11.375" customWidth="1"/>
    <col min="3335" max="3335" width="11.25" customWidth="1"/>
    <col min="3336" max="3336" width="0.875" customWidth="1"/>
    <col min="3337" max="3337" width="10.25" customWidth="1"/>
    <col min="3585" max="3585" width="22.25" customWidth="1"/>
    <col min="3586" max="3586" width="10.75" customWidth="1"/>
    <col min="3587" max="3587" width="11.625" customWidth="1"/>
    <col min="3588" max="3588" width="10.75" customWidth="1"/>
    <col min="3589" max="3589" width="0.75" customWidth="1"/>
    <col min="3590" max="3590" width="11.375" customWidth="1"/>
    <col min="3591" max="3591" width="11.25" customWidth="1"/>
    <col min="3592" max="3592" width="0.875" customWidth="1"/>
    <col min="3593" max="3593" width="10.25" customWidth="1"/>
    <col min="3841" max="3841" width="22.25" customWidth="1"/>
    <col min="3842" max="3842" width="10.75" customWidth="1"/>
    <col min="3843" max="3843" width="11.625" customWidth="1"/>
    <col min="3844" max="3844" width="10.75" customWidth="1"/>
    <col min="3845" max="3845" width="0.75" customWidth="1"/>
    <col min="3846" max="3846" width="11.375" customWidth="1"/>
    <col min="3847" max="3847" width="11.25" customWidth="1"/>
    <col min="3848" max="3848" width="0.875" customWidth="1"/>
    <col min="3849" max="3849" width="10.25" customWidth="1"/>
    <col min="4097" max="4097" width="22.25" customWidth="1"/>
    <col min="4098" max="4098" width="10.75" customWidth="1"/>
    <col min="4099" max="4099" width="11.625" customWidth="1"/>
    <col min="4100" max="4100" width="10.75" customWidth="1"/>
    <col min="4101" max="4101" width="0.75" customWidth="1"/>
    <col min="4102" max="4102" width="11.375" customWidth="1"/>
    <col min="4103" max="4103" width="11.25" customWidth="1"/>
    <col min="4104" max="4104" width="0.875" customWidth="1"/>
    <col min="4105" max="4105" width="10.25" customWidth="1"/>
    <col min="4353" max="4353" width="22.25" customWidth="1"/>
    <col min="4354" max="4354" width="10.75" customWidth="1"/>
    <col min="4355" max="4355" width="11.625" customWidth="1"/>
    <col min="4356" max="4356" width="10.75" customWidth="1"/>
    <col min="4357" max="4357" width="0.75" customWidth="1"/>
    <col min="4358" max="4358" width="11.375" customWidth="1"/>
    <col min="4359" max="4359" width="11.25" customWidth="1"/>
    <col min="4360" max="4360" width="0.875" customWidth="1"/>
    <col min="4361" max="4361" width="10.25" customWidth="1"/>
    <col min="4609" max="4609" width="22.25" customWidth="1"/>
    <col min="4610" max="4610" width="10.75" customWidth="1"/>
    <col min="4611" max="4611" width="11.625" customWidth="1"/>
    <col min="4612" max="4612" width="10.75" customWidth="1"/>
    <col min="4613" max="4613" width="0.75" customWidth="1"/>
    <col min="4614" max="4614" width="11.375" customWidth="1"/>
    <col min="4615" max="4615" width="11.25" customWidth="1"/>
    <col min="4616" max="4616" width="0.875" customWidth="1"/>
    <col min="4617" max="4617" width="10.25" customWidth="1"/>
    <col min="4865" max="4865" width="22.25" customWidth="1"/>
    <col min="4866" max="4866" width="10.75" customWidth="1"/>
    <col min="4867" max="4867" width="11.625" customWidth="1"/>
    <col min="4868" max="4868" width="10.75" customWidth="1"/>
    <col min="4869" max="4869" width="0.75" customWidth="1"/>
    <col min="4870" max="4870" width="11.375" customWidth="1"/>
    <col min="4871" max="4871" width="11.25" customWidth="1"/>
    <col min="4872" max="4872" width="0.875" customWidth="1"/>
    <col min="4873" max="4873" width="10.25" customWidth="1"/>
    <col min="5121" max="5121" width="22.25" customWidth="1"/>
    <col min="5122" max="5122" width="10.75" customWidth="1"/>
    <col min="5123" max="5123" width="11.625" customWidth="1"/>
    <col min="5124" max="5124" width="10.75" customWidth="1"/>
    <col min="5125" max="5125" width="0.75" customWidth="1"/>
    <col min="5126" max="5126" width="11.375" customWidth="1"/>
    <col min="5127" max="5127" width="11.25" customWidth="1"/>
    <col min="5128" max="5128" width="0.875" customWidth="1"/>
    <col min="5129" max="5129" width="10.25" customWidth="1"/>
    <col min="5377" max="5377" width="22.25" customWidth="1"/>
    <col min="5378" max="5378" width="10.75" customWidth="1"/>
    <col min="5379" max="5379" width="11.625" customWidth="1"/>
    <col min="5380" max="5380" width="10.75" customWidth="1"/>
    <col min="5381" max="5381" width="0.75" customWidth="1"/>
    <col min="5382" max="5382" width="11.375" customWidth="1"/>
    <col min="5383" max="5383" width="11.25" customWidth="1"/>
    <col min="5384" max="5384" width="0.875" customWidth="1"/>
    <col min="5385" max="5385" width="10.25" customWidth="1"/>
    <col min="5633" max="5633" width="22.25" customWidth="1"/>
    <col min="5634" max="5634" width="10.75" customWidth="1"/>
    <col min="5635" max="5635" width="11.625" customWidth="1"/>
    <col min="5636" max="5636" width="10.75" customWidth="1"/>
    <col min="5637" max="5637" width="0.75" customWidth="1"/>
    <col min="5638" max="5638" width="11.375" customWidth="1"/>
    <col min="5639" max="5639" width="11.25" customWidth="1"/>
    <col min="5640" max="5640" width="0.875" customWidth="1"/>
    <col min="5641" max="5641" width="10.25" customWidth="1"/>
    <col min="5889" max="5889" width="22.25" customWidth="1"/>
    <col min="5890" max="5890" width="10.75" customWidth="1"/>
    <col min="5891" max="5891" width="11.625" customWidth="1"/>
    <col min="5892" max="5892" width="10.75" customWidth="1"/>
    <col min="5893" max="5893" width="0.75" customWidth="1"/>
    <col min="5894" max="5894" width="11.375" customWidth="1"/>
    <col min="5895" max="5895" width="11.25" customWidth="1"/>
    <col min="5896" max="5896" width="0.875" customWidth="1"/>
    <col min="5897" max="5897" width="10.25" customWidth="1"/>
    <col min="6145" max="6145" width="22.25" customWidth="1"/>
    <col min="6146" max="6146" width="10.75" customWidth="1"/>
    <col min="6147" max="6147" width="11.625" customWidth="1"/>
    <col min="6148" max="6148" width="10.75" customWidth="1"/>
    <col min="6149" max="6149" width="0.75" customWidth="1"/>
    <col min="6150" max="6150" width="11.375" customWidth="1"/>
    <col min="6151" max="6151" width="11.25" customWidth="1"/>
    <col min="6152" max="6152" width="0.875" customWidth="1"/>
    <col min="6153" max="6153" width="10.25" customWidth="1"/>
    <col min="6401" max="6401" width="22.25" customWidth="1"/>
    <col min="6402" max="6402" width="10.75" customWidth="1"/>
    <col min="6403" max="6403" width="11.625" customWidth="1"/>
    <col min="6404" max="6404" width="10.75" customWidth="1"/>
    <col min="6405" max="6405" width="0.75" customWidth="1"/>
    <col min="6406" max="6406" width="11.375" customWidth="1"/>
    <col min="6407" max="6407" width="11.25" customWidth="1"/>
    <col min="6408" max="6408" width="0.875" customWidth="1"/>
    <col min="6409" max="6409" width="10.25" customWidth="1"/>
    <col min="6657" max="6657" width="22.25" customWidth="1"/>
    <col min="6658" max="6658" width="10.75" customWidth="1"/>
    <col min="6659" max="6659" width="11.625" customWidth="1"/>
    <col min="6660" max="6660" width="10.75" customWidth="1"/>
    <col min="6661" max="6661" width="0.75" customWidth="1"/>
    <col min="6662" max="6662" width="11.375" customWidth="1"/>
    <col min="6663" max="6663" width="11.25" customWidth="1"/>
    <col min="6664" max="6664" width="0.875" customWidth="1"/>
    <col min="6665" max="6665" width="10.25" customWidth="1"/>
    <col min="6913" max="6913" width="22.25" customWidth="1"/>
    <col min="6914" max="6914" width="10.75" customWidth="1"/>
    <col min="6915" max="6915" width="11.625" customWidth="1"/>
    <col min="6916" max="6916" width="10.75" customWidth="1"/>
    <col min="6917" max="6917" width="0.75" customWidth="1"/>
    <col min="6918" max="6918" width="11.375" customWidth="1"/>
    <col min="6919" max="6919" width="11.25" customWidth="1"/>
    <col min="6920" max="6920" width="0.875" customWidth="1"/>
    <col min="6921" max="6921" width="10.25" customWidth="1"/>
    <col min="7169" max="7169" width="22.25" customWidth="1"/>
    <col min="7170" max="7170" width="10.75" customWidth="1"/>
    <col min="7171" max="7171" width="11.625" customWidth="1"/>
    <col min="7172" max="7172" width="10.75" customWidth="1"/>
    <col min="7173" max="7173" width="0.75" customWidth="1"/>
    <col min="7174" max="7174" width="11.375" customWidth="1"/>
    <col min="7175" max="7175" width="11.25" customWidth="1"/>
    <col min="7176" max="7176" width="0.875" customWidth="1"/>
    <col min="7177" max="7177" width="10.25" customWidth="1"/>
    <col min="7425" max="7425" width="22.25" customWidth="1"/>
    <col min="7426" max="7426" width="10.75" customWidth="1"/>
    <col min="7427" max="7427" width="11.625" customWidth="1"/>
    <col min="7428" max="7428" width="10.75" customWidth="1"/>
    <col min="7429" max="7429" width="0.75" customWidth="1"/>
    <col min="7430" max="7430" width="11.375" customWidth="1"/>
    <col min="7431" max="7431" width="11.25" customWidth="1"/>
    <col min="7432" max="7432" width="0.875" customWidth="1"/>
    <col min="7433" max="7433" width="10.25" customWidth="1"/>
    <col min="7681" max="7681" width="22.25" customWidth="1"/>
    <col min="7682" max="7682" width="10.75" customWidth="1"/>
    <col min="7683" max="7683" width="11.625" customWidth="1"/>
    <col min="7684" max="7684" width="10.75" customWidth="1"/>
    <col min="7685" max="7685" width="0.75" customWidth="1"/>
    <col min="7686" max="7686" width="11.375" customWidth="1"/>
    <col min="7687" max="7687" width="11.25" customWidth="1"/>
    <col min="7688" max="7688" width="0.875" customWidth="1"/>
    <col min="7689" max="7689" width="10.25" customWidth="1"/>
    <col min="7937" max="7937" width="22.25" customWidth="1"/>
    <col min="7938" max="7938" width="10.75" customWidth="1"/>
    <col min="7939" max="7939" width="11.625" customWidth="1"/>
    <col min="7940" max="7940" width="10.75" customWidth="1"/>
    <col min="7941" max="7941" width="0.75" customWidth="1"/>
    <col min="7942" max="7942" width="11.375" customWidth="1"/>
    <col min="7943" max="7943" width="11.25" customWidth="1"/>
    <col min="7944" max="7944" width="0.875" customWidth="1"/>
    <col min="7945" max="7945" width="10.25" customWidth="1"/>
    <col min="8193" max="8193" width="22.25" customWidth="1"/>
    <col min="8194" max="8194" width="10.75" customWidth="1"/>
    <col min="8195" max="8195" width="11.625" customWidth="1"/>
    <col min="8196" max="8196" width="10.75" customWidth="1"/>
    <col min="8197" max="8197" width="0.75" customWidth="1"/>
    <col min="8198" max="8198" width="11.375" customWidth="1"/>
    <col min="8199" max="8199" width="11.25" customWidth="1"/>
    <col min="8200" max="8200" width="0.875" customWidth="1"/>
    <col min="8201" max="8201" width="10.25" customWidth="1"/>
    <col min="8449" max="8449" width="22.25" customWidth="1"/>
    <col min="8450" max="8450" width="10.75" customWidth="1"/>
    <col min="8451" max="8451" width="11.625" customWidth="1"/>
    <col min="8452" max="8452" width="10.75" customWidth="1"/>
    <col min="8453" max="8453" width="0.75" customWidth="1"/>
    <col min="8454" max="8454" width="11.375" customWidth="1"/>
    <col min="8455" max="8455" width="11.25" customWidth="1"/>
    <col min="8456" max="8456" width="0.875" customWidth="1"/>
    <col min="8457" max="8457" width="10.25" customWidth="1"/>
    <col min="8705" max="8705" width="22.25" customWidth="1"/>
    <col min="8706" max="8706" width="10.75" customWidth="1"/>
    <col min="8707" max="8707" width="11.625" customWidth="1"/>
    <col min="8708" max="8708" width="10.75" customWidth="1"/>
    <col min="8709" max="8709" width="0.75" customWidth="1"/>
    <col min="8710" max="8710" width="11.375" customWidth="1"/>
    <col min="8711" max="8711" width="11.25" customWidth="1"/>
    <col min="8712" max="8712" width="0.875" customWidth="1"/>
    <col min="8713" max="8713" width="10.25" customWidth="1"/>
    <col min="8961" max="8961" width="22.25" customWidth="1"/>
    <col min="8962" max="8962" width="10.75" customWidth="1"/>
    <col min="8963" max="8963" width="11.625" customWidth="1"/>
    <col min="8964" max="8964" width="10.75" customWidth="1"/>
    <col min="8965" max="8965" width="0.75" customWidth="1"/>
    <col min="8966" max="8966" width="11.375" customWidth="1"/>
    <col min="8967" max="8967" width="11.25" customWidth="1"/>
    <col min="8968" max="8968" width="0.875" customWidth="1"/>
    <col min="8969" max="8969" width="10.25" customWidth="1"/>
    <col min="9217" max="9217" width="22.25" customWidth="1"/>
    <col min="9218" max="9218" width="10.75" customWidth="1"/>
    <col min="9219" max="9219" width="11.625" customWidth="1"/>
    <col min="9220" max="9220" width="10.75" customWidth="1"/>
    <col min="9221" max="9221" width="0.75" customWidth="1"/>
    <col min="9222" max="9222" width="11.375" customWidth="1"/>
    <col min="9223" max="9223" width="11.25" customWidth="1"/>
    <col min="9224" max="9224" width="0.875" customWidth="1"/>
    <col min="9225" max="9225" width="10.25" customWidth="1"/>
    <col min="9473" max="9473" width="22.25" customWidth="1"/>
    <col min="9474" max="9474" width="10.75" customWidth="1"/>
    <col min="9475" max="9475" width="11.625" customWidth="1"/>
    <col min="9476" max="9476" width="10.75" customWidth="1"/>
    <col min="9477" max="9477" width="0.75" customWidth="1"/>
    <col min="9478" max="9478" width="11.375" customWidth="1"/>
    <col min="9479" max="9479" width="11.25" customWidth="1"/>
    <col min="9480" max="9480" width="0.875" customWidth="1"/>
    <col min="9481" max="9481" width="10.25" customWidth="1"/>
    <col min="9729" max="9729" width="22.25" customWidth="1"/>
    <col min="9730" max="9730" width="10.75" customWidth="1"/>
    <col min="9731" max="9731" width="11.625" customWidth="1"/>
    <col min="9732" max="9732" width="10.75" customWidth="1"/>
    <col min="9733" max="9733" width="0.75" customWidth="1"/>
    <col min="9734" max="9734" width="11.375" customWidth="1"/>
    <col min="9735" max="9735" width="11.25" customWidth="1"/>
    <col min="9736" max="9736" width="0.875" customWidth="1"/>
    <col min="9737" max="9737" width="10.25" customWidth="1"/>
    <col min="9985" max="9985" width="22.25" customWidth="1"/>
    <col min="9986" max="9986" width="10.75" customWidth="1"/>
    <col min="9987" max="9987" width="11.625" customWidth="1"/>
    <col min="9988" max="9988" width="10.75" customWidth="1"/>
    <col min="9989" max="9989" width="0.75" customWidth="1"/>
    <col min="9990" max="9990" width="11.375" customWidth="1"/>
    <col min="9991" max="9991" width="11.25" customWidth="1"/>
    <col min="9992" max="9992" width="0.875" customWidth="1"/>
    <col min="9993" max="9993" width="10.25" customWidth="1"/>
    <col min="10241" max="10241" width="22.25" customWidth="1"/>
    <col min="10242" max="10242" width="10.75" customWidth="1"/>
    <col min="10243" max="10243" width="11.625" customWidth="1"/>
    <col min="10244" max="10244" width="10.75" customWidth="1"/>
    <col min="10245" max="10245" width="0.75" customWidth="1"/>
    <col min="10246" max="10246" width="11.375" customWidth="1"/>
    <col min="10247" max="10247" width="11.25" customWidth="1"/>
    <col min="10248" max="10248" width="0.875" customWidth="1"/>
    <col min="10249" max="10249" width="10.25" customWidth="1"/>
    <col min="10497" max="10497" width="22.25" customWidth="1"/>
    <col min="10498" max="10498" width="10.75" customWidth="1"/>
    <col min="10499" max="10499" width="11.625" customWidth="1"/>
    <col min="10500" max="10500" width="10.75" customWidth="1"/>
    <col min="10501" max="10501" width="0.75" customWidth="1"/>
    <col min="10502" max="10502" width="11.375" customWidth="1"/>
    <col min="10503" max="10503" width="11.25" customWidth="1"/>
    <col min="10504" max="10504" width="0.875" customWidth="1"/>
    <col min="10505" max="10505" width="10.25" customWidth="1"/>
    <col min="10753" max="10753" width="22.25" customWidth="1"/>
    <col min="10754" max="10754" width="10.75" customWidth="1"/>
    <col min="10755" max="10755" width="11.625" customWidth="1"/>
    <col min="10756" max="10756" width="10.75" customWidth="1"/>
    <col min="10757" max="10757" width="0.75" customWidth="1"/>
    <col min="10758" max="10758" width="11.375" customWidth="1"/>
    <col min="10759" max="10759" width="11.25" customWidth="1"/>
    <col min="10760" max="10760" width="0.875" customWidth="1"/>
    <col min="10761" max="10761" width="10.25" customWidth="1"/>
    <col min="11009" max="11009" width="22.25" customWidth="1"/>
    <col min="11010" max="11010" width="10.75" customWidth="1"/>
    <col min="11011" max="11011" width="11.625" customWidth="1"/>
    <col min="11012" max="11012" width="10.75" customWidth="1"/>
    <col min="11013" max="11013" width="0.75" customWidth="1"/>
    <col min="11014" max="11014" width="11.375" customWidth="1"/>
    <col min="11015" max="11015" width="11.25" customWidth="1"/>
    <col min="11016" max="11016" width="0.875" customWidth="1"/>
    <col min="11017" max="11017" width="10.25" customWidth="1"/>
    <col min="11265" max="11265" width="22.25" customWidth="1"/>
    <col min="11266" max="11266" width="10.75" customWidth="1"/>
    <col min="11267" max="11267" width="11.625" customWidth="1"/>
    <col min="11268" max="11268" width="10.75" customWidth="1"/>
    <col min="11269" max="11269" width="0.75" customWidth="1"/>
    <col min="11270" max="11270" width="11.375" customWidth="1"/>
    <col min="11271" max="11271" width="11.25" customWidth="1"/>
    <col min="11272" max="11272" width="0.875" customWidth="1"/>
    <col min="11273" max="11273" width="10.25" customWidth="1"/>
    <col min="11521" max="11521" width="22.25" customWidth="1"/>
    <col min="11522" max="11522" width="10.75" customWidth="1"/>
    <col min="11523" max="11523" width="11.625" customWidth="1"/>
    <col min="11524" max="11524" width="10.75" customWidth="1"/>
    <col min="11525" max="11525" width="0.75" customWidth="1"/>
    <col min="11526" max="11526" width="11.375" customWidth="1"/>
    <col min="11527" max="11527" width="11.25" customWidth="1"/>
    <col min="11528" max="11528" width="0.875" customWidth="1"/>
    <col min="11529" max="11529" width="10.25" customWidth="1"/>
    <col min="11777" max="11777" width="22.25" customWidth="1"/>
    <col min="11778" max="11778" width="10.75" customWidth="1"/>
    <col min="11779" max="11779" width="11.625" customWidth="1"/>
    <col min="11780" max="11780" width="10.75" customWidth="1"/>
    <col min="11781" max="11781" width="0.75" customWidth="1"/>
    <col min="11782" max="11782" width="11.375" customWidth="1"/>
    <col min="11783" max="11783" width="11.25" customWidth="1"/>
    <col min="11784" max="11784" width="0.875" customWidth="1"/>
    <col min="11785" max="11785" width="10.25" customWidth="1"/>
    <col min="12033" max="12033" width="22.25" customWidth="1"/>
    <col min="12034" max="12034" width="10.75" customWidth="1"/>
    <col min="12035" max="12035" width="11.625" customWidth="1"/>
    <col min="12036" max="12036" width="10.75" customWidth="1"/>
    <col min="12037" max="12037" width="0.75" customWidth="1"/>
    <col min="12038" max="12038" width="11.375" customWidth="1"/>
    <col min="12039" max="12039" width="11.25" customWidth="1"/>
    <col min="12040" max="12040" width="0.875" customWidth="1"/>
    <col min="12041" max="12041" width="10.25" customWidth="1"/>
    <col min="12289" max="12289" width="22.25" customWidth="1"/>
    <col min="12290" max="12290" width="10.75" customWidth="1"/>
    <col min="12291" max="12291" width="11.625" customWidth="1"/>
    <col min="12292" max="12292" width="10.75" customWidth="1"/>
    <col min="12293" max="12293" width="0.75" customWidth="1"/>
    <col min="12294" max="12294" width="11.375" customWidth="1"/>
    <col min="12295" max="12295" width="11.25" customWidth="1"/>
    <col min="12296" max="12296" width="0.875" customWidth="1"/>
    <col min="12297" max="12297" width="10.25" customWidth="1"/>
    <col min="12545" max="12545" width="22.25" customWidth="1"/>
    <col min="12546" max="12546" width="10.75" customWidth="1"/>
    <col min="12547" max="12547" width="11.625" customWidth="1"/>
    <col min="12548" max="12548" width="10.75" customWidth="1"/>
    <col min="12549" max="12549" width="0.75" customWidth="1"/>
    <col min="12550" max="12550" width="11.375" customWidth="1"/>
    <col min="12551" max="12551" width="11.25" customWidth="1"/>
    <col min="12552" max="12552" width="0.875" customWidth="1"/>
    <col min="12553" max="12553" width="10.25" customWidth="1"/>
    <col min="12801" max="12801" width="22.25" customWidth="1"/>
    <col min="12802" max="12802" width="10.75" customWidth="1"/>
    <col min="12803" max="12803" width="11.625" customWidth="1"/>
    <col min="12804" max="12804" width="10.75" customWidth="1"/>
    <col min="12805" max="12805" width="0.75" customWidth="1"/>
    <col min="12806" max="12806" width="11.375" customWidth="1"/>
    <col min="12807" max="12807" width="11.25" customWidth="1"/>
    <col min="12808" max="12808" width="0.875" customWidth="1"/>
    <col min="12809" max="12809" width="10.25" customWidth="1"/>
    <col min="13057" max="13057" width="22.25" customWidth="1"/>
    <col min="13058" max="13058" width="10.75" customWidth="1"/>
    <col min="13059" max="13059" width="11.625" customWidth="1"/>
    <col min="13060" max="13060" width="10.75" customWidth="1"/>
    <col min="13061" max="13061" width="0.75" customWidth="1"/>
    <col min="13062" max="13062" width="11.375" customWidth="1"/>
    <col min="13063" max="13063" width="11.25" customWidth="1"/>
    <col min="13064" max="13064" width="0.875" customWidth="1"/>
    <col min="13065" max="13065" width="10.25" customWidth="1"/>
    <col min="13313" max="13313" width="22.25" customWidth="1"/>
    <col min="13314" max="13314" width="10.75" customWidth="1"/>
    <col min="13315" max="13315" width="11.625" customWidth="1"/>
    <col min="13316" max="13316" width="10.75" customWidth="1"/>
    <col min="13317" max="13317" width="0.75" customWidth="1"/>
    <col min="13318" max="13318" width="11.375" customWidth="1"/>
    <col min="13319" max="13319" width="11.25" customWidth="1"/>
    <col min="13320" max="13320" width="0.875" customWidth="1"/>
    <col min="13321" max="13321" width="10.25" customWidth="1"/>
    <col min="13569" max="13569" width="22.25" customWidth="1"/>
    <col min="13570" max="13570" width="10.75" customWidth="1"/>
    <col min="13571" max="13571" width="11.625" customWidth="1"/>
    <col min="13572" max="13572" width="10.75" customWidth="1"/>
    <col min="13573" max="13573" width="0.75" customWidth="1"/>
    <col min="13574" max="13574" width="11.375" customWidth="1"/>
    <col min="13575" max="13575" width="11.25" customWidth="1"/>
    <col min="13576" max="13576" width="0.875" customWidth="1"/>
    <col min="13577" max="13577" width="10.25" customWidth="1"/>
    <col min="13825" max="13825" width="22.25" customWidth="1"/>
    <col min="13826" max="13826" width="10.75" customWidth="1"/>
    <col min="13827" max="13827" width="11.625" customWidth="1"/>
    <col min="13828" max="13828" width="10.75" customWidth="1"/>
    <col min="13829" max="13829" width="0.75" customWidth="1"/>
    <col min="13830" max="13830" width="11.375" customWidth="1"/>
    <col min="13831" max="13831" width="11.25" customWidth="1"/>
    <col min="13832" max="13832" width="0.875" customWidth="1"/>
    <col min="13833" max="13833" width="10.25" customWidth="1"/>
    <col min="14081" max="14081" width="22.25" customWidth="1"/>
    <col min="14082" max="14082" width="10.75" customWidth="1"/>
    <col min="14083" max="14083" width="11.625" customWidth="1"/>
    <col min="14084" max="14084" width="10.75" customWidth="1"/>
    <col min="14085" max="14085" width="0.75" customWidth="1"/>
    <col min="14086" max="14086" width="11.375" customWidth="1"/>
    <col min="14087" max="14087" width="11.25" customWidth="1"/>
    <col min="14088" max="14088" width="0.875" customWidth="1"/>
    <col min="14089" max="14089" width="10.25" customWidth="1"/>
    <col min="14337" max="14337" width="22.25" customWidth="1"/>
    <col min="14338" max="14338" width="10.75" customWidth="1"/>
    <col min="14339" max="14339" width="11.625" customWidth="1"/>
    <col min="14340" max="14340" width="10.75" customWidth="1"/>
    <col min="14341" max="14341" width="0.75" customWidth="1"/>
    <col min="14342" max="14342" width="11.375" customWidth="1"/>
    <col min="14343" max="14343" width="11.25" customWidth="1"/>
    <col min="14344" max="14344" width="0.875" customWidth="1"/>
    <col min="14345" max="14345" width="10.25" customWidth="1"/>
    <col min="14593" max="14593" width="22.25" customWidth="1"/>
    <col min="14594" max="14594" width="10.75" customWidth="1"/>
    <col min="14595" max="14595" width="11.625" customWidth="1"/>
    <col min="14596" max="14596" width="10.75" customWidth="1"/>
    <col min="14597" max="14597" width="0.75" customWidth="1"/>
    <col min="14598" max="14598" width="11.375" customWidth="1"/>
    <col min="14599" max="14599" width="11.25" customWidth="1"/>
    <col min="14600" max="14600" width="0.875" customWidth="1"/>
    <col min="14601" max="14601" width="10.25" customWidth="1"/>
    <col min="14849" max="14849" width="22.25" customWidth="1"/>
    <col min="14850" max="14850" width="10.75" customWidth="1"/>
    <col min="14851" max="14851" width="11.625" customWidth="1"/>
    <col min="14852" max="14852" width="10.75" customWidth="1"/>
    <col min="14853" max="14853" width="0.75" customWidth="1"/>
    <col min="14854" max="14854" width="11.375" customWidth="1"/>
    <col min="14855" max="14855" width="11.25" customWidth="1"/>
    <col min="14856" max="14856" width="0.875" customWidth="1"/>
    <col min="14857" max="14857" width="10.25" customWidth="1"/>
    <col min="15105" max="15105" width="22.25" customWidth="1"/>
    <col min="15106" max="15106" width="10.75" customWidth="1"/>
    <col min="15107" max="15107" width="11.625" customWidth="1"/>
    <col min="15108" max="15108" width="10.75" customWidth="1"/>
    <col min="15109" max="15109" width="0.75" customWidth="1"/>
    <col min="15110" max="15110" width="11.375" customWidth="1"/>
    <col min="15111" max="15111" width="11.25" customWidth="1"/>
    <col min="15112" max="15112" width="0.875" customWidth="1"/>
    <col min="15113" max="15113" width="10.25" customWidth="1"/>
    <col min="15361" max="15361" width="22.25" customWidth="1"/>
    <col min="15362" max="15362" width="10.75" customWidth="1"/>
    <col min="15363" max="15363" width="11.625" customWidth="1"/>
    <col min="15364" max="15364" width="10.75" customWidth="1"/>
    <col min="15365" max="15365" width="0.75" customWidth="1"/>
    <col min="15366" max="15366" width="11.375" customWidth="1"/>
    <col min="15367" max="15367" width="11.25" customWidth="1"/>
    <col min="15368" max="15368" width="0.875" customWidth="1"/>
    <col min="15369" max="15369" width="10.25" customWidth="1"/>
    <col min="15617" max="15617" width="22.25" customWidth="1"/>
    <col min="15618" max="15618" width="10.75" customWidth="1"/>
    <col min="15619" max="15619" width="11.625" customWidth="1"/>
    <col min="15620" max="15620" width="10.75" customWidth="1"/>
    <col min="15621" max="15621" width="0.75" customWidth="1"/>
    <col min="15622" max="15622" width="11.375" customWidth="1"/>
    <col min="15623" max="15623" width="11.25" customWidth="1"/>
    <col min="15624" max="15624" width="0.875" customWidth="1"/>
    <col min="15625" max="15625" width="10.25" customWidth="1"/>
    <col min="15873" max="15873" width="22.25" customWidth="1"/>
    <col min="15874" max="15874" width="10.75" customWidth="1"/>
    <col min="15875" max="15875" width="11.625" customWidth="1"/>
    <col min="15876" max="15876" width="10.75" customWidth="1"/>
    <col min="15877" max="15877" width="0.75" customWidth="1"/>
    <col min="15878" max="15878" width="11.375" customWidth="1"/>
    <col min="15879" max="15879" width="11.25" customWidth="1"/>
    <col min="15880" max="15880" width="0.875" customWidth="1"/>
    <col min="15881" max="15881" width="10.25" customWidth="1"/>
    <col min="16129" max="16129" width="22.25" customWidth="1"/>
    <col min="16130" max="16130" width="10.75" customWidth="1"/>
    <col min="16131" max="16131" width="11.625" customWidth="1"/>
    <col min="16132" max="16132" width="10.75" customWidth="1"/>
    <col min="16133" max="16133" width="0.75" customWidth="1"/>
    <col min="16134" max="16134" width="11.375" customWidth="1"/>
    <col min="16135" max="16135" width="11.25" customWidth="1"/>
    <col min="16136" max="16136" width="0.875" customWidth="1"/>
    <col min="16137" max="16137" width="10.25" customWidth="1"/>
  </cols>
  <sheetData>
    <row r="1" spans="1:9">
      <c r="A1" s="1" t="s">
        <v>0</v>
      </c>
    </row>
    <row r="2" spans="1:9">
      <c r="A2" s="1" t="s">
        <v>109</v>
      </c>
    </row>
    <row r="4" spans="1:9">
      <c r="B4" s="2" t="s">
        <v>1</v>
      </c>
      <c r="C4" s="2" t="s">
        <v>2</v>
      </c>
      <c r="D4" s="2" t="s">
        <v>1</v>
      </c>
      <c r="F4" s="2" t="s">
        <v>3</v>
      </c>
      <c r="G4" s="2" t="s">
        <v>3</v>
      </c>
      <c r="I4" s="2" t="s">
        <v>4</v>
      </c>
    </row>
    <row r="5" spans="1:9">
      <c r="A5" s="1" t="s">
        <v>5</v>
      </c>
      <c r="B5" s="2" t="s">
        <v>6</v>
      </c>
      <c r="C5" s="2" t="s">
        <v>7</v>
      </c>
      <c r="D5" s="2" t="s">
        <v>6</v>
      </c>
      <c r="F5" s="2" t="s">
        <v>7</v>
      </c>
      <c r="G5" s="2" t="s">
        <v>8</v>
      </c>
      <c r="I5" s="2" t="s">
        <v>7</v>
      </c>
    </row>
    <row r="6" spans="1:9">
      <c r="A6" s="1" t="s">
        <v>9</v>
      </c>
      <c r="B6" s="3" t="s">
        <v>10</v>
      </c>
      <c r="C6" s="3" t="s">
        <v>11</v>
      </c>
      <c r="D6" s="3" t="s">
        <v>11</v>
      </c>
    </row>
    <row r="7" spans="1:9">
      <c r="A7" s="1" t="s">
        <v>12</v>
      </c>
      <c r="B7" s="3"/>
      <c r="C7" s="3"/>
      <c r="D7" s="3"/>
    </row>
    <row r="8" spans="1:9">
      <c r="A8" s="4" t="s">
        <v>13</v>
      </c>
      <c r="B8" s="5">
        <v>9.65</v>
      </c>
      <c r="C8" s="6">
        <v>1.32</v>
      </c>
      <c r="D8" s="7">
        <f t="shared" ref="D8:D16" si="0">B8+C8</f>
        <v>10.97</v>
      </c>
      <c r="F8" s="8">
        <f>B8*0.09+0.01</f>
        <v>0.87850000000000006</v>
      </c>
      <c r="G8" s="7">
        <f t="shared" ref="G8:G16" si="1">D8+F8</f>
        <v>11.848500000000001</v>
      </c>
      <c r="I8" s="9">
        <f t="shared" ref="I8:I16" si="2">F8/D8</f>
        <v>8.0082041932543299E-2</v>
      </c>
    </row>
    <row r="9" spans="1:9">
      <c r="A9" s="4" t="s">
        <v>14</v>
      </c>
      <c r="B9" s="5">
        <v>12.1798</v>
      </c>
      <c r="C9" s="6">
        <v>2.04</v>
      </c>
      <c r="D9" s="7">
        <f t="shared" si="0"/>
        <v>14.219799999999999</v>
      </c>
      <c r="F9" s="8">
        <f>B9*0.09</f>
        <v>1.096182</v>
      </c>
      <c r="G9" s="7">
        <f t="shared" si="1"/>
        <v>15.315982</v>
      </c>
      <c r="I9" s="9">
        <f t="shared" si="2"/>
        <v>7.7088425997552709E-2</v>
      </c>
    </row>
    <row r="10" spans="1:9">
      <c r="A10" s="4" t="s">
        <v>15</v>
      </c>
      <c r="B10" s="5">
        <v>17.46</v>
      </c>
      <c r="C10" s="6">
        <v>2.75</v>
      </c>
      <c r="D10" s="7">
        <f t="shared" si="0"/>
        <v>20.21</v>
      </c>
      <c r="F10" s="8">
        <f>B10*0.09+0.02</f>
        <v>1.5913999999999999</v>
      </c>
      <c r="G10" s="7">
        <f t="shared" si="1"/>
        <v>21.801400000000001</v>
      </c>
      <c r="I10" s="9">
        <f t="shared" si="2"/>
        <v>7.8743196437407223E-2</v>
      </c>
    </row>
    <row r="11" spans="1:9">
      <c r="A11" s="4" t="s">
        <v>16</v>
      </c>
      <c r="B11" s="5">
        <v>24.68</v>
      </c>
      <c r="C11" s="6">
        <v>4.07</v>
      </c>
      <c r="D11" s="7">
        <f t="shared" si="0"/>
        <v>28.75</v>
      </c>
      <c r="F11" s="8">
        <f>B11*0.09+0.03</f>
        <v>2.2511999999999999</v>
      </c>
      <c r="G11" s="7">
        <f t="shared" si="1"/>
        <v>31.001200000000001</v>
      </c>
      <c r="I11" s="9">
        <f t="shared" si="2"/>
        <v>7.8302608695652171E-2</v>
      </c>
    </row>
    <row r="12" spans="1:9">
      <c r="A12" s="4" t="s">
        <v>17</v>
      </c>
      <c r="B12" s="5">
        <v>4.54</v>
      </c>
      <c r="C12" s="6">
        <v>0.47</v>
      </c>
      <c r="D12" s="7">
        <f t="shared" si="0"/>
        <v>5.01</v>
      </c>
      <c r="F12" s="8">
        <f>B12*0.085</f>
        <v>0.38590000000000002</v>
      </c>
      <c r="G12" s="7">
        <f t="shared" si="1"/>
        <v>5.3959000000000001</v>
      </c>
      <c r="I12" s="9">
        <f t="shared" si="2"/>
        <v>7.7025948103792416E-2</v>
      </c>
    </row>
    <row r="13" spans="1:9">
      <c r="A13" s="4" t="s">
        <v>18</v>
      </c>
      <c r="B13" s="5">
        <v>4.1500000000000004</v>
      </c>
      <c r="C13" s="6">
        <v>0.47</v>
      </c>
      <c r="D13" s="7">
        <f t="shared" si="0"/>
        <v>4.62</v>
      </c>
      <c r="F13" s="10">
        <f>'[1]Joe''s Priceout'!O20</f>
        <v>0.47692089701535595</v>
      </c>
      <c r="G13" s="7">
        <f t="shared" si="1"/>
        <v>5.0969208970153561</v>
      </c>
      <c r="I13" s="9">
        <f t="shared" si="2"/>
        <v>0.10322963138860518</v>
      </c>
    </row>
    <row r="14" spans="1:9">
      <c r="A14" s="4" t="s">
        <v>19</v>
      </c>
      <c r="B14" s="5">
        <v>4.93</v>
      </c>
      <c r="C14" s="6">
        <v>0.47</v>
      </c>
      <c r="D14" s="7">
        <f t="shared" si="0"/>
        <v>5.3999999999999995</v>
      </c>
      <c r="F14" s="10">
        <f>'[1]Joe''s Priceout'!O20</f>
        <v>0.47692089701535595</v>
      </c>
      <c r="G14" s="7">
        <f t="shared" si="1"/>
        <v>5.8769208970153555</v>
      </c>
      <c r="I14" s="9">
        <f t="shared" si="2"/>
        <v>8.8318684632473332E-2</v>
      </c>
    </row>
    <row r="15" spans="1:9">
      <c r="A15" s="4" t="s">
        <v>20</v>
      </c>
      <c r="B15" s="5">
        <v>4.3899999999999997</v>
      </c>
      <c r="C15" s="6">
        <v>0.47</v>
      </c>
      <c r="D15" s="7">
        <f t="shared" si="0"/>
        <v>4.8599999999999994</v>
      </c>
      <c r="F15" s="8">
        <f>'[1]Joe''s Priceout'!O24</f>
        <v>0.50450889701535595</v>
      </c>
      <c r="G15" s="7">
        <f t="shared" si="1"/>
        <v>5.3645088970153552</v>
      </c>
      <c r="I15" s="9">
        <f t="shared" si="2"/>
        <v>0.10380841502373581</v>
      </c>
    </row>
    <row r="16" spans="1:9">
      <c r="A16" s="4" t="s">
        <v>21</v>
      </c>
      <c r="B16" s="5">
        <v>4.7</v>
      </c>
      <c r="C16" s="6">
        <v>0.47</v>
      </c>
      <c r="D16" s="7">
        <f t="shared" si="0"/>
        <v>5.17</v>
      </c>
      <c r="F16" s="10">
        <f>'[1]Joe''s Priceout'!O25</f>
        <v>0.54014339701535596</v>
      </c>
      <c r="G16" s="7">
        <f t="shared" si="1"/>
        <v>5.7101433970153561</v>
      </c>
      <c r="I16" s="9">
        <f t="shared" si="2"/>
        <v>0.10447647911322165</v>
      </c>
    </row>
    <row r="17" spans="1:13">
      <c r="A17" s="4"/>
      <c r="B17" s="5"/>
      <c r="C17" s="3"/>
      <c r="D17" s="3"/>
    </row>
    <row r="18" spans="1:13">
      <c r="A18" s="11" t="s">
        <v>22</v>
      </c>
      <c r="B18" s="5"/>
      <c r="C18" s="3"/>
      <c r="D18" s="3"/>
    </row>
    <row r="19" spans="1:13">
      <c r="A19" s="4" t="s">
        <v>23</v>
      </c>
      <c r="B19" s="7">
        <f>'[1]Joe''s Priceout'!C8</f>
        <v>17.46</v>
      </c>
      <c r="C19" s="7">
        <v>2.84</v>
      </c>
      <c r="D19" s="7">
        <f>B19+C19</f>
        <v>20.3</v>
      </c>
      <c r="E19" s="7"/>
      <c r="F19" s="7">
        <f>'[1]Joe''s Priceout'!O8</f>
        <v>2.0070269999999999</v>
      </c>
      <c r="G19" s="7">
        <f t="shared" ref="G19:G24" si="3">D19+F19</f>
        <v>22.307027000000001</v>
      </c>
      <c r="H19" s="7"/>
      <c r="I19" s="9">
        <f t="shared" ref="I19:I24" si="4">F19/D19</f>
        <v>9.8868325123152703E-2</v>
      </c>
      <c r="J19" s="7"/>
      <c r="K19" s="7"/>
      <c r="L19" s="7"/>
      <c r="M19" s="7"/>
    </row>
    <row r="20" spans="1:13">
      <c r="A20" s="4" t="s">
        <v>24</v>
      </c>
      <c r="B20" s="7">
        <f>'[1]Joe''s Priceout'!C10</f>
        <v>12.096537436412358</v>
      </c>
      <c r="C20" s="7">
        <v>1.42</v>
      </c>
      <c r="D20" s="7">
        <f t="shared" ref="D20:D32" si="5">B20+C20</f>
        <v>13.516537436412358</v>
      </c>
      <c r="E20" s="7"/>
      <c r="F20" s="7">
        <f>'[1]Joe''s Priceout'!O10</f>
        <v>1.3904969783156005</v>
      </c>
      <c r="G20" s="7">
        <f t="shared" si="3"/>
        <v>14.907034414727958</v>
      </c>
      <c r="H20" s="7"/>
      <c r="I20" s="9">
        <f t="shared" si="4"/>
        <v>0.10287375630460834</v>
      </c>
      <c r="J20" s="7"/>
      <c r="K20" s="7"/>
      <c r="L20" s="7"/>
      <c r="M20" s="7"/>
    </row>
    <row r="21" spans="1:13">
      <c r="A21" s="4" t="s">
        <v>25</v>
      </c>
      <c r="B21" s="7">
        <f>'[1]Joe''s Priceout'!C12</f>
        <v>4.6314788168057044</v>
      </c>
      <c r="C21" s="7">
        <v>0.66</v>
      </c>
      <c r="D21" s="7">
        <f t="shared" si="5"/>
        <v>5.2914788168057045</v>
      </c>
      <c r="E21" s="7"/>
      <c r="F21" s="7">
        <f>'[1]Joe''s Priceout'!O12</f>
        <v>0.53238848999181565</v>
      </c>
      <c r="G21" s="7">
        <f t="shared" si="3"/>
        <v>5.8238673067975206</v>
      </c>
      <c r="H21" s="7"/>
      <c r="I21" s="9">
        <f t="shared" si="4"/>
        <v>0.10061242016144013</v>
      </c>
      <c r="J21" s="7"/>
      <c r="K21" s="7"/>
      <c r="L21" s="7"/>
      <c r="M21" s="7"/>
    </row>
    <row r="22" spans="1:13">
      <c r="A22" s="4" t="s">
        <v>26</v>
      </c>
      <c r="B22" s="7">
        <f>'[1]Joe''s Priceout'!C14</f>
        <v>24.663319499558643</v>
      </c>
      <c r="C22" s="7">
        <v>4.05</v>
      </c>
      <c r="D22" s="7">
        <f t="shared" si="5"/>
        <v>28.713319499558644</v>
      </c>
      <c r="E22" s="7"/>
      <c r="F22" s="7">
        <f>'[1]Joe''s Priceout'!O14</f>
        <v>2.8350485764742661</v>
      </c>
      <c r="G22" s="7">
        <f t="shared" si="3"/>
        <v>31.548368076032908</v>
      </c>
      <c r="H22" s="7"/>
      <c r="I22" s="9">
        <f t="shared" si="4"/>
        <v>9.8736357407851916E-2</v>
      </c>
      <c r="J22" s="7"/>
      <c r="K22" s="7"/>
      <c r="L22" s="7"/>
      <c r="M22" s="7"/>
    </row>
    <row r="23" spans="1:13">
      <c r="A23" s="4" t="s">
        <v>27</v>
      </c>
      <c r="B23" s="7">
        <f>'[1]Joe''s Priceout'!C16</f>
        <v>17.761659749779323</v>
      </c>
      <c r="C23" s="7">
        <v>2.0299999999999998</v>
      </c>
      <c r="D23" s="7">
        <f t="shared" si="5"/>
        <v>19.791659749779324</v>
      </c>
      <c r="E23" s="7"/>
      <c r="F23" s="7">
        <f>'[1]Joe''s Priceout'!O16</f>
        <v>2.0417027882371332</v>
      </c>
      <c r="G23" s="7">
        <f t="shared" si="3"/>
        <v>21.833362538016459</v>
      </c>
      <c r="H23" s="7"/>
      <c r="I23" s="9">
        <f t="shared" si="4"/>
        <v>0.10315975587948849</v>
      </c>
      <c r="J23" s="7"/>
      <c r="K23" s="7"/>
      <c r="L23" s="7"/>
      <c r="M23" s="7"/>
    </row>
    <row r="24" spans="1:13">
      <c r="A24" s="4" t="s">
        <v>28</v>
      </c>
      <c r="B24" s="7">
        <f>'[1]Joe''s Priceout'!C18</f>
        <v>7.3361506537443013</v>
      </c>
      <c r="C24" s="7">
        <v>0.94</v>
      </c>
      <c r="D24" s="7">
        <f t="shared" si="5"/>
        <v>8.2761506537443008</v>
      </c>
      <c r="E24" s="7"/>
      <c r="F24" s="7">
        <f>'[1]Joe''s Priceout'!O18</f>
        <v>0.84329051764790741</v>
      </c>
      <c r="G24" s="7">
        <f t="shared" si="3"/>
        <v>9.119441171392209</v>
      </c>
      <c r="H24" s="7"/>
      <c r="I24" s="9">
        <f t="shared" si="4"/>
        <v>0.10189405110289836</v>
      </c>
      <c r="J24" s="7"/>
      <c r="K24" s="7"/>
      <c r="L24" s="7"/>
      <c r="M24" s="7"/>
    </row>
    <row r="25" spans="1:13">
      <c r="A25" s="12" t="s">
        <v>29</v>
      </c>
      <c r="B25" s="7">
        <f>D25-C25</f>
        <v>8.26</v>
      </c>
      <c r="C25" s="7">
        <f>C21</f>
        <v>0.66</v>
      </c>
      <c r="D25" s="7">
        <v>8.92</v>
      </c>
      <c r="E25" s="7"/>
      <c r="F25" s="7">
        <f>'[1]Joe''s Priceout'!O12</f>
        <v>0.53238848999181565</v>
      </c>
      <c r="G25" s="7">
        <f>D25+F25</f>
        <v>9.4523884899918151</v>
      </c>
      <c r="H25" s="7"/>
      <c r="I25" s="9">
        <f>F25/D25</f>
        <v>5.9684808295046597E-2</v>
      </c>
      <c r="J25" s="7"/>
      <c r="K25" s="7"/>
      <c r="L25" s="7"/>
      <c r="M25" s="7"/>
    </row>
    <row r="26" spans="1:13">
      <c r="A26" s="12" t="s">
        <v>30</v>
      </c>
      <c r="B26" s="7">
        <f>D26-C26</f>
        <v>12.33</v>
      </c>
      <c r="C26" s="7">
        <f>C24</f>
        <v>0.94</v>
      </c>
      <c r="D26" s="7">
        <v>13.27</v>
      </c>
      <c r="E26" s="7"/>
      <c r="F26" s="7">
        <f>'[1]Joe''s Priceout'!O18</f>
        <v>0.84329051764790741</v>
      </c>
      <c r="G26" s="7">
        <f>D26+F26</f>
        <v>14.113290517647908</v>
      </c>
      <c r="H26" s="7"/>
      <c r="I26" s="9">
        <f>F26/D26</f>
        <v>6.354864488680538E-2</v>
      </c>
      <c r="J26" s="7"/>
      <c r="K26" s="7"/>
      <c r="L26" s="7"/>
      <c r="M26" s="7"/>
    </row>
    <row r="27" spans="1:13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>
      <c r="A28" s="12" t="s">
        <v>31</v>
      </c>
      <c r="B28" s="7">
        <v>6.25</v>
      </c>
      <c r="C28" s="7"/>
      <c r="D28" s="7">
        <f t="shared" si="5"/>
        <v>6.25</v>
      </c>
      <c r="E28" s="7"/>
      <c r="F28" s="7">
        <f>'[1]Joe''s Priceout'!O27</f>
        <v>0.74843749999999998</v>
      </c>
      <c r="G28" s="7">
        <f>D28+F28</f>
        <v>6.9984374999999996</v>
      </c>
      <c r="H28" s="7"/>
      <c r="I28" s="9">
        <f>F28/D28</f>
        <v>0.11975</v>
      </c>
      <c r="J28" s="7"/>
      <c r="K28" s="7"/>
      <c r="L28" s="7"/>
      <c r="M28" s="7"/>
    </row>
    <row r="29" spans="1:13">
      <c r="A29" s="12" t="s">
        <v>32</v>
      </c>
      <c r="B29" s="7">
        <v>1.85</v>
      </c>
      <c r="C29" s="7"/>
      <c r="D29" s="7">
        <f t="shared" si="5"/>
        <v>1.85</v>
      </c>
      <c r="E29" s="7"/>
      <c r="F29" s="7">
        <f>'[1]Joe''s Priceout'!O26</f>
        <v>0.2126575</v>
      </c>
      <c r="G29" s="7">
        <f>D29+F29</f>
        <v>2.0626575000000003</v>
      </c>
      <c r="H29" s="7"/>
      <c r="I29" s="9">
        <f>F29/D29</f>
        <v>0.11495</v>
      </c>
      <c r="J29" s="7"/>
      <c r="K29" s="7"/>
      <c r="L29" s="7"/>
      <c r="M29" s="7"/>
    </row>
    <row r="30" spans="1:13">
      <c r="A30" s="12" t="s">
        <v>33</v>
      </c>
      <c r="B30" s="7">
        <v>20</v>
      </c>
      <c r="C30" s="7"/>
      <c r="D30" s="7">
        <f t="shared" si="5"/>
        <v>20</v>
      </c>
      <c r="E30" s="7"/>
      <c r="F30" s="7">
        <f>'[1]Joe''s Priceout'!O29</f>
        <v>2.2989999999999999</v>
      </c>
      <c r="G30" s="7">
        <f>D30+F30</f>
        <v>22.298999999999999</v>
      </c>
      <c r="H30" s="7"/>
      <c r="I30" s="9">
        <f>F30/D30</f>
        <v>0.11495</v>
      </c>
      <c r="J30" s="7"/>
      <c r="K30" s="7"/>
      <c r="L30" s="7"/>
      <c r="M30" s="7"/>
    </row>
    <row r="31" spans="1:13">
      <c r="A31" s="12" t="s">
        <v>34</v>
      </c>
      <c r="B31" s="7">
        <v>20</v>
      </c>
      <c r="C31" s="7"/>
      <c r="D31" s="7">
        <f t="shared" si="5"/>
        <v>20</v>
      </c>
      <c r="E31" s="7"/>
      <c r="F31" s="7">
        <f>'[1]Joe''s Priceout'!O30</f>
        <v>2.2989999999999999</v>
      </c>
      <c r="G31" s="7">
        <f>D31+F31</f>
        <v>22.298999999999999</v>
      </c>
      <c r="H31" s="7"/>
      <c r="I31" s="9">
        <f>F31/D31</f>
        <v>0.11495</v>
      </c>
      <c r="J31" s="7"/>
      <c r="K31" s="7"/>
      <c r="L31" s="7"/>
      <c r="M31" s="7"/>
    </row>
    <row r="32" spans="1:13">
      <c r="A32" s="12" t="s">
        <v>35</v>
      </c>
      <c r="B32" s="7">
        <v>12</v>
      </c>
      <c r="C32" s="7"/>
      <c r="D32" s="7">
        <f t="shared" si="5"/>
        <v>12</v>
      </c>
      <c r="E32" s="7"/>
      <c r="F32" s="7">
        <f>'[1]Joe''s Priceout'!O31</f>
        <v>1.3994</v>
      </c>
      <c r="G32" s="7">
        <f>D32+F32</f>
        <v>13.3994</v>
      </c>
      <c r="H32" s="7"/>
      <c r="I32" s="9">
        <f>F32/D32</f>
        <v>0.11661666666666666</v>
      </c>
      <c r="J32" s="7"/>
      <c r="K32" s="7"/>
      <c r="L32" s="7"/>
      <c r="M32" s="7"/>
    </row>
    <row r="33" spans="1:13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>
      <c r="A34" s="11" t="s">
        <v>36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>
      <c r="A35" s="11" t="s">
        <v>37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>
      <c r="A36" s="12" t="s">
        <v>38</v>
      </c>
      <c r="B36" s="7">
        <v>26.12</v>
      </c>
      <c r="C36" s="7">
        <v>2.44</v>
      </c>
      <c r="D36" s="7">
        <f t="shared" ref="D36:D49" si="6">B36+C36</f>
        <v>28.560000000000002</v>
      </c>
      <c r="E36" s="7"/>
      <c r="F36" s="13">
        <f>'[1]Joe''s Priceout'!O50</f>
        <v>3.002494</v>
      </c>
      <c r="G36" s="7">
        <f t="shared" ref="G36:G49" si="7">D36+F36</f>
        <v>31.562494000000001</v>
      </c>
      <c r="H36" s="7"/>
      <c r="I36" s="9">
        <f t="shared" ref="I36:I49" si="8">F36/D36</f>
        <v>0.10512934173669466</v>
      </c>
      <c r="J36" s="7"/>
      <c r="K36" s="7"/>
      <c r="L36" s="7"/>
      <c r="M36" s="7"/>
    </row>
    <row r="37" spans="1:13">
      <c r="A37" s="12" t="s">
        <v>39</v>
      </c>
      <c r="B37" s="7">
        <v>16.440000000000001</v>
      </c>
      <c r="C37" s="7">
        <v>2.44</v>
      </c>
      <c r="D37" s="7">
        <f t="shared" si="6"/>
        <v>18.880000000000003</v>
      </c>
      <c r="E37" s="7"/>
      <c r="F37" s="13">
        <f>'[1]Joe''s Priceout'!O51</f>
        <v>1.8897780000000002</v>
      </c>
      <c r="G37" s="7">
        <f t="shared" si="7"/>
        <v>20.769778000000002</v>
      </c>
      <c r="H37" s="7"/>
      <c r="I37" s="9">
        <f t="shared" si="8"/>
        <v>0.10009417372881356</v>
      </c>
      <c r="J37" s="7"/>
      <c r="K37" s="7"/>
      <c r="L37" s="7"/>
      <c r="M37" s="7"/>
    </row>
    <row r="38" spans="1:13">
      <c r="A38" s="12" t="s">
        <v>40</v>
      </c>
      <c r="B38" s="7">
        <v>37.97</v>
      </c>
      <c r="C38" s="7">
        <v>3.49</v>
      </c>
      <c r="D38" s="7">
        <f t="shared" si="6"/>
        <v>41.46</v>
      </c>
      <c r="E38" s="7"/>
      <c r="F38" s="13">
        <f>'[1]Joe''s Priceout'!O52</f>
        <v>4.3646514999999999</v>
      </c>
      <c r="G38" s="7">
        <f t="shared" si="7"/>
        <v>45.824651500000002</v>
      </c>
      <c r="H38" s="7"/>
      <c r="I38" s="9">
        <f t="shared" si="8"/>
        <v>0.10527379401833091</v>
      </c>
      <c r="J38" s="7"/>
      <c r="K38" s="7"/>
      <c r="L38" s="7"/>
      <c r="M38" s="7"/>
    </row>
    <row r="39" spans="1:13">
      <c r="A39" s="12" t="s">
        <v>39</v>
      </c>
      <c r="B39" s="7">
        <v>22.47</v>
      </c>
      <c r="C39" s="7">
        <v>3.49</v>
      </c>
      <c r="D39" s="7">
        <f t="shared" si="6"/>
        <v>25.96</v>
      </c>
      <c r="E39" s="7"/>
      <c r="F39" s="13">
        <f>'[1]Joe''s Priceout'!O53</f>
        <v>2.5829264999999997</v>
      </c>
      <c r="G39" s="7">
        <f t="shared" si="7"/>
        <v>28.5429265</v>
      </c>
      <c r="H39" s="7"/>
      <c r="I39" s="9">
        <f t="shared" si="8"/>
        <v>9.9496398305084735E-2</v>
      </c>
      <c r="J39" s="7"/>
      <c r="K39" s="7"/>
      <c r="L39" s="7"/>
      <c r="M39" s="7"/>
    </row>
    <row r="40" spans="1:13">
      <c r="A40" s="12" t="s">
        <v>41</v>
      </c>
      <c r="B40" s="7">
        <v>47.01</v>
      </c>
      <c r="C40" s="7">
        <v>4.53</v>
      </c>
      <c r="D40" s="7">
        <f t="shared" si="6"/>
        <v>51.54</v>
      </c>
      <c r="E40" s="7"/>
      <c r="F40" s="13">
        <f>'[1]Joe''s Priceout'!O54</f>
        <v>5.4037994999999999</v>
      </c>
      <c r="G40" s="7">
        <f t="shared" si="7"/>
        <v>56.943799499999997</v>
      </c>
      <c r="H40" s="7"/>
      <c r="I40" s="9">
        <f t="shared" si="8"/>
        <v>0.10484671129220023</v>
      </c>
      <c r="J40" s="7"/>
      <c r="K40" s="7"/>
      <c r="L40" s="7"/>
      <c r="M40" s="7"/>
    </row>
    <row r="41" spans="1:13">
      <c r="A41" s="12" t="s">
        <v>39</v>
      </c>
      <c r="B41" s="7">
        <v>28.01</v>
      </c>
      <c r="C41" s="7">
        <v>4.53</v>
      </c>
      <c r="D41" s="7">
        <f t="shared" si="6"/>
        <v>32.54</v>
      </c>
      <c r="E41" s="7"/>
      <c r="F41" s="13">
        <f>'[1]Joe''s Priceout'!O55</f>
        <v>3.2197495000000003</v>
      </c>
      <c r="G41" s="7">
        <f t="shared" si="7"/>
        <v>35.759749499999998</v>
      </c>
      <c r="H41" s="7"/>
      <c r="I41" s="9">
        <f t="shared" si="8"/>
        <v>9.8947433927473891E-2</v>
      </c>
      <c r="J41" s="7"/>
      <c r="K41" s="7"/>
      <c r="L41" s="7"/>
      <c r="M41" s="7"/>
    </row>
    <row r="42" spans="1:13">
      <c r="A42" s="12" t="s">
        <v>42</v>
      </c>
      <c r="B42" s="7">
        <v>55.92</v>
      </c>
      <c r="C42" s="7">
        <v>6.61</v>
      </c>
      <c r="D42" s="7">
        <f t="shared" si="6"/>
        <v>62.53</v>
      </c>
      <c r="E42" s="7"/>
      <c r="F42" s="13">
        <f>'[1]Joe''s Priceout'!O56</f>
        <v>6.4280039999999996</v>
      </c>
      <c r="G42" s="7">
        <f t="shared" si="7"/>
        <v>68.958004000000003</v>
      </c>
      <c r="H42" s="7"/>
      <c r="I42" s="9">
        <f t="shared" si="8"/>
        <v>0.10279872061410522</v>
      </c>
      <c r="J42" s="7"/>
      <c r="K42" s="7"/>
      <c r="L42" s="7"/>
      <c r="M42" s="7"/>
    </row>
    <row r="43" spans="1:13">
      <c r="A43" s="12" t="s">
        <v>39</v>
      </c>
      <c r="B43" s="7">
        <v>39.89</v>
      </c>
      <c r="C43" s="7">
        <v>6.61</v>
      </c>
      <c r="D43" s="7">
        <f t="shared" si="6"/>
        <v>46.5</v>
      </c>
      <c r="E43" s="7"/>
      <c r="F43" s="13">
        <f>'[1]Joe''s Priceout'!O57</f>
        <v>4.5853555000000004</v>
      </c>
      <c r="G43" s="7">
        <f t="shared" si="7"/>
        <v>51.085355499999999</v>
      </c>
      <c r="H43" s="7"/>
      <c r="I43" s="9">
        <f t="shared" si="8"/>
        <v>9.8609795698924738E-2</v>
      </c>
      <c r="J43" s="7"/>
      <c r="K43" s="7"/>
      <c r="L43" s="7"/>
      <c r="M43" s="7"/>
    </row>
    <row r="44" spans="1:13">
      <c r="A44" s="12" t="s">
        <v>43</v>
      </c>
      <c r="B44" s="7">
        <v>74.09</v>
      </c>
      <c r="C44" s="7">
        <v>8.56</v>
      </c>
      <c r="D44" s="7">
        <f t="shared" si="6"/>
        <v>82.65</v>
      </c>
      <c r="E44" s="7"/>
      <c r="F44" s="13">
        <f>'[1]Joe''s Priceout'!O58</f>
        <v>8.516645500000001</v>
      </c>
      <c r="G44" s="7">
        <f t="shared" si="7"/>
        <v>91.166645500000001</v>
      </c>
      <c r="H44" s="7"/>
      <c r="I44" s="9">
        <f t="shared" si="8"/>
        <v>0.10304471264367816</v>
      </c>
      <c r="J44" s="7"/>
      <c r="K44" s="7"/>
      <c r="L44" s="7"/>
      <c r="M44" s="7"/>
    </row>
    <row r="45" spans="1:13">
      <c r="A45" s="12" t="s">
        <v>39</v>
      </c>
      <c r="B45" s="7">
        <v>49</v>
      </c>
      <c r="C45" s="7">
        <v>8.56</v>
      </c>
      <c r="D45" s="7">
        <f t="shared" si="6"/>
        <v>57.56</v>
      </c>
      <c r="E45" s="7"/>
      <c r="F45" s="13">
        <f>'[1]Joe''s Priceout'!O59</f>
        <v>5.6325500000000002</v>
      </c>
      <c r="G45" s="7">
        <f t="shared" si="7"/>
        <v>63.192550000000004</v>
      </c>
      <c r="H45" s="7"/>
      <c r="I45" s="9">
        <f t="shared" si="8"/>
        <v>9.7855281445448222E-2</v>
      </c>
      <c r="J45" s="7"/>
      <c r="K45" s="7"/>
      <c r="L45" s="7"/>
      <c r="M45" s="7"/>
    </row>
    <row r="46" spans="1:13">
      <c r="A46" s="12" t="s">
        <v>44</v>
      </c>
      <c r="B46" s="7">
        <v>92.94</v>
      </c>
      <c r="C46" s="7">
        <v>10.17</v>
      </c>
      <c r="D46" s="7">
        <f t="shared" si="6"/>
        <v>103.11</v>
      </c>
      <c r="E46" s="7"/>
      <c r="F46" s="13">
        <f>'[1]Joe''s Priceout'!O60</f>
        <v>10.683453</v>
      </c>
      <c r="G46" s="7">
        <f t="shared" si="7"/>
        <v>113.793453</v>
      </c>
      <c r="H46" s="7"/>
      <c r="I46" s="9">
        <f t="shared" si="8"/>
        <v>0.10361219086412569</v>
      </c>
      <c r="J46" s="7"/>
      <c r="K46" s="7"/>
      <c r="L46" s="7"/>
      <c r="M46" s="7"/>
    </row>
    <row r="47" spans="1:13">
      <c r="A47" s="12" t="s">
        <v>39</v>
      </c>
      <c r="B47" s="7">
        <v>55.25</v>
      </c>
      <c r="C47" s="7">
        <v>10.17</v>
      </c>
      <c r="D47" s="7">
        <f t="shared" si="6"/>
        <v>65.42</v>
      </c>
      <c r="E47" s="7"/>
      <c r="F47" s="13">
        <f>'[1]Joe''s Priceout'!O61</f>
        <v>6.3509874999999996</v>
      </c>
      <c r="G47" s="7">
        <f t="shared" si="7"/>
        <v>71.770987500000004</v>
      </c>
      <c r="H47" s="7"/>
      <c r="I47" s="9">
        <f t="shared" si="8"/>
        <v>9.7080212473249758E-2</v>
      </c>
      <c r="J47" s="7"/>
      <c r="K47" s="7"/>
      <c r="L47" s="7"/>
      <c r="M47" s="7"/>
    </row>
    <row r="48" spans="1:13">
      <c r="A48" s="12" t="s">
        <v>45</v>
      </c>
      <c r="B48" s="7">
        <v>111.81</v>
      </c>
      <c r="C48" s="7">
        <v>11.73</v>
      </c>
      <c r="D48" s="7">
        <f t="shared" si="6"/>
        <v>123.54</v>
      </c>
      <c r="E48" s="7"/>
      <c r="F48" s="13">
        <f>'[1]Joe''s Priceout'!O62</f>
        <v>12.8525595</v>
      </c>
      <c r="G48" s="7">
        <f t="shared" si="7"/>
        <v>136.3925595</v>
      </c>
      <c r="H48" s="7"/>
      <c r="I48" s="9">
        <f t="shared" si="8"/>
        <v>0.10403561194754735</v>
      </c>
      <c r="J48" s="7"/>
      <c r="K48" s="7"/>
      <c r="L48" s="7"/>
      <c r="M48" s="7"/>
    </row>
    <row r="49" spans="1:13">
      <c r="A49" s="12" t="s">
        <v>39</v>
      </c>
      <c r="B49" s="7">
        <v>61.49</v>
      </c>
      <c r="C49" s="7">
        <v>11.73</v>
      </c>
      <c r="D49" s="7">
        <f t="shared" si="6"/>
        <v>73.22</v>
      </c>
      <c r="E49" s="7"/>
      <c r="F49" s="13">
        <f>'[1]Joe''s Priceout'!O63</f>
        <v>7.0682755000000004</v>
      </c>
      <c r="G49" s="7">
        <f t="shared" si="7"/>
        <v>80.288275499999997</v>
      </c>
      <c r="H49" s="7"/>
      <c r="I49" s="9">
        <f t="shared" si="8"/>
        <v>9.6534765091505062E-2</v>
      </c>
      <c r="J49" s="7"/>
      <c r="K49" s="7"/>
      <c r="L49" s="7"/>
      <c r="M49" s="7"/>
    </row>
    <row r="50" spans="1:13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11" t="s">
        <v>46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12" t="s">
        <v>47</v>
      </c>
      <c r="B52" s="7">
        <v>21.15</v>
      </c>
      <c r="C52" s="7">
        <f>C36</f>
        <v>2.44</v>
      </c>
      <c r="D52" s="7">
        <f t="shared" ref="D52:D58" si="9">B52+C52</f>
        <v>23.59</v>
      </c>
      <c r="E52" s="7"/>
      <c r="F52" s="14">
        <f>'[1]Joe''s Priceout'!O80</f>
        <v>2.4315808669908034</v>
      </c>
      <c r="G52" s="7">
        <f t="shared" ref="G52:G58" si="10">D52+F52</f>
        <v>26.021580866990803</v>
      </c>
      <c r="H52" s="7"/>
      <c r="I52" s="9">
        <f t="shared" ref="I52:I58" si="11">F52/D52</f>
        <v>0.10307676417934733</v>
      </c>
      <c r="J52" s="7"/>
      <c r="K52" s="7"/>
      <c r="L52" s="7"/>
      <c r="M52" s="7"/>
    </row>
    <row r="53" spans="1:13">
      <c r="A53" s="12" t="s">
        <v>48</v>
      </c>
      <c r="B53" s="7">
        <v>27.36</v>
      </c>
      <c r="C53" s="7">
        <f>C38</f>
        <v>3.49</v>
      </c>
      <c r="D53" s="7">
        <f t="shared" si="9"/>
        <v>30.85</v>
      </c>
      <c r="E53" s="7"/>
      <c r="F53" s="14">
        <f>'[1]Joe''s Priceout'!O81</f>
        <v>3.1454225957011475</v>
      </c>
      <c r="G53" s="7">
        <f t="shared" si="10"/>
        <v>33.99542259570115</v>
      </c>
      <c r="H53" s="7"/>
      <c r="I53" s="9">
        <f t="shared" si="11"/>
        <v>0.1019585930535218</v>
      </c>
      <c r="J53" s="7"/>
      <c r="K53" s="7"/>
      <c r="L53" s="7"/>
      <c r="M53" s="7"/>
    </row>
    <row r="54" spans="1:13">
      <c r="A54" s="12" t="s">
        <v>49</v>
      </c>
      <c r="B54" s="7">
        <v>32.909999999999997</v>
      </c>
      <c r="C54" s="7">
        <f>C40</f>
        <v>4.53</v>
      </c>
      <c r="D54" s="7">
        <f t="shared" si="9"/>
        <v>37.44</v>
      </c>
      <c r="E54" s="7"/>
      <c r="F54" s="14">
        <f>'[1]Joe''s Priceout'!O82</f>
        <v>3.7831980480286869</v>
      </c>
      <c r="G54" s="7">
        <f t="shared" si="10"/>
        <v>41.223198048028685</v>
      </c>
      <c r="H54" s="7"/>
      <c r="I54" s="9">
        <f t="shared" si="11"/>
        <v>0.10104695641102263</v>
      </c>
      <c r="J54" s="7"/>
      <c r="K54" s="7"/>
      <c r="L54" s="7"/>
      <c r="M54" s="7"/>
    </row>
    <row r="55" spans="1:13">
      <c r="A55" s="12" t="s">
        <v>50</v>
      </c>
      <c r="B55" s="7">
        <v>49.36</v>
      </c>
      <c r="C55" s="7">
        <f>C42</f>
        <v>6.61</v>
      </c>
      <c r="D55" s="7">
        <f t="shared" si="9"/>
        <v>55.97</v>
      </c>
      <c r="E55" s="7"/>
      <c r="F55" s="14">
        <f>'[1]Joe''s Priceout'!O83</f>
        <v>5.673930729066571</v>
      </c>
      <c r="G55" s="7">
        <f t="shared" si="10"/>
        <v>61.643930729066568</v>
      </c>
      <c r="H55" s="7"/>
      <c r="I55" s="9">
        <f t="shared" si="11"/>
        <v>0.10137449935798769</v>
      </c>
      <c r="J55" s="7"/>
      <c r="K55" s="7"/>
      <c r="L55" s="7"/>
      <c r="M55" s="7"/>
    </row>
    <row r="56" spans="1:13">
      <c r="A56" s="12" t="s">
        <v>51</v>
      </c>
      <c r="B56" s="7">
        <v>66.2</v>
      </c>
      <c r="C56" s="7">
        <f>C44</f>
        <v>8.56</v>
      </c>
      <c r="D56" s="7">
        <f t="shared" si="9"/>
        <v>74.760000000000005</v>
      </c>
      <c r="E56" s="7"/>
      <c r="F56" s="14">
        <f>'[1]Joe''s Priceout'!O84</f>
        <v>7.6099994226592136</v>
      </c>
      <c r="G56" s="7">
        <f t="shared" si="10"/>
        <v>82.36999942265922</v>
      </c>
      <c r="H56" s="7"/>
      <c r="I56" s="9">
        <f t="shared" si="11"/>
        <v>0.10179239463161066</v>
      </c>
      <c r="J56" s="7"/>
      <c r="K56" s="7"/>
      <c r="L56" s="7"/>
      <c r="M56" s="7"/>
    </row>
    <row r="57" spans="1:13">
      <c r="A57" s="12" t="s">
        <v>52</v>
      </c>
      <c r="B57" s="7">
        <v>84.69</v>
      </c>
      <c r="C57" s="7">
        <v>10.130000000000001</v>
      </c>
      <c r="D57" s="7">
        <f t="shared" si="9"/>
        <v>94.82</v>
      </c>
      <c r="E57" s="7"/>
      <c r="F57" s="14">
        <f>'[1]Joe''s Priceout'!O85</f>
        <v>9.7351154999999991</v>
      </c>
      <c r="G57" s="7">
        <f t="shared" si="10"/>
        <v>104.5551155</v>
      </c>
      <c r="H57" s="7"/>
      <c r="I57" s="9">
        <f t="shared" si="11"/>
        <v>0.10266943155452436</v>
      </c>
      <c r="J57" s="7"/>
      <c r="K57" s="7"/>
      <c r="L57" s="7"/>
      <c r="M57" s="7"/>
    </row>
    <row r="58" spans="1:13">
      <c r="A58" s="12" t="s">
        <v>53</v>
      </c>
      <c r="B58" s="7">
        <v>98.73</v>
      </c>
      <c r="C58" s="7">
        <f>C48</f>
        <v>11.73</v>
      </c>
      <c r="D58" s="7">
        <f t="shared" si="9"/>
        <v>110.46000000000001</v>
      </c>
      <c r="E58" s="7"/>
      <c r="F58" s="14">
        <f>'[1]Joe''s Priceout'!O86</f>
        <v>11.348578661555855</v>
      </c>
      <c r="G58" s="7">
        <f t="shared" si="10"/>
        <v>121.80857866155586</v>
      </c>
      <c r="H58" s="7"/>
      <c r="I58" s="9">
        <f t="shared" si="11"/>
        <v>0.10273926001770645</v>
      </c>
      <c r="J58" s="7"/>
      <c r="K58" s="7"/>
      <c r="L58" s="7"/>
      <c r="M58" s="7"/>
    </row>
    <row r="59" spans="1:13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1" t="s">
        <v>54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12" t="s">
        <v>47</v>
      </c>
      <c r="B61" s="7">
        <v>0.45</v>
      </c>
      <c r="C61" s="7"/>
      <c r="D61" s="7">
        <f t="shared" ref="D61:D67" si="12">B61+C61</f>
        <v>0.45</v>
      </c>
      <c r="E61" s="7"/>
      <c r="F61" s="7">
        <f>'[1]Joe''s Priceout'!O103</f>
        <v>5.1727500000000003E-2</v>
      </c>
      <c r="G61" s="7">
        <f t="shared" ref="G61:G67" si="13">D61+F61</f>
        <v>0.50172749999999999</v>
      </c>
      <c r="H61" s="7"/>
      <c r="I61" s="9">
        <f t="shared" ref="I61:I67" si="14">F61/D61</f>
        <v>0.11495</v>
      </c>
      <c r="J61" s="7"/>
      <c r="K61" s="7"/>
      <c r="L61" s="7"/>
      <c r="M61" s="7"/>
    </row>
    <row r="62" spans="1:13">
      <c r="A62" s="12" t="s">
        <v>48</v>
      </c>
      <c r="B62" s="7">
        <v>0.45</v>
      </c>
      <c r="C62" s="7"/>
      <c r="D62" s="7">
        <f t="shared" si="12"/>
        <v>0.45</v>
      </c>
      <c r="E62" s="7"/>
      <c r="F62" s="7">
        <f>'[1]Joe''s Priceout'!O104</f>
        <v>5.1727500000000003E-2</v>
      </c>
      <c r="G62" s="7">
        <f t="shared" si="13"/>
        <v>0.50172749999999999</v>
      </c>
      <c r="H62" s="7"/>
      <c r="I62" s="9">
        <f t="shared" si="14"/>
        <v>0.11495</v>
      </c>
      <c r="J62" s="7"/>
      <c r="K62" s="7"/>
      <c r="L62" s="7"/>
      <c r="M62" s="7"/>
    </row>
    <row r="63" spans="1:13">
      <c r="A63" s="12" t="s">
        <v>49</v>
      </c>
      <c r="B63" s="7">
        <v>0.5</v>
      </c>
      <c r="C63" s="7"/>
      <c r="D63" s="7">
        <f t="shared" si="12"/>
        <v>0.5</v>
      </c>
      <c r="E63" s="7"/>
      <c r="F63" s="7">
        <f>'[1]Joe''s Priceout'!O105</f>
        <v>5.7474999999999998E-2</v>
      </c>
      <c r="G63" s="7">
        <f t="shared" si="13"/>
        <v>0.55747499999999994</v>
      </c>
      <c r="H63" s="7"/>
      <c r="I63" s="9">
        <f t="shared" si="14"/>
        <v>0.11495</v>
      </c>
      <c r="J63" s="7"/>
      <c r="K63" s="7"/>
      <c r="L63" s="7"/>
      <c r="M63" s="7"/>
    </row>
    <row r="64" spans="1:13">
      <c r="A64" s="12" t="s">
        <v>50</v>
      </c>
      <c r="B64" s="7">
        <v>0.5</v>
      </c>
      <c r="C64" s="7"/>
      <c r="D64" s="7">
        <f t="shared" si="12"/>
        <v>0.5</v>
      </c>
      <c r="E64" s="7"/>
      <c r="F64" s="7">
        <f>'[1]Joe''s Priceout'!O106</f>
        <v>5.7474999999999998E-2</v>
      </c>
      <c r="G64" s="7">
        <f t="shared" si="13"/>
        <v>0.55747499999999994</v>
      </c>
      <c r="H64" s="7"/>
      <c r="I64" s="9">
        <f t="shared" si="14"/>
        <v>0.11495</v>
      </c>
      <c r="J64" s="7"/>
      <c r="K64" s="7"/>
      <c r="L64" s="7"/>
      <c r="M64" s="7"/>
    </row>
    <row r="65" spans="1:13">
      <c r="A65" s="12" t="s">
        <v>51</v>
      </c>
      <c r="B65" s="7">
        <v>0.55000000000000004</v>
      </c>
      <c r="C65" s="7"/>
      <c r="D65" s="7">
        <f t="shared" si="12"/>
        <v>0.55000000000000004</v>
      </c>
      <c r="E65" s="7"/>
      <c r="F65" s="7">
        <f>'[1]Joe''s Priceout'!O107</f>
        <v>6.3222500000000001E-2</v>
      </c>
      <c r="G65" s="7">
        <f t="shared" si="13"/>
        <v>0.6132225</v>
      </c>
      <c r="H65" s="7"/>
      <c r="I65" s="9">
        <f t="shared" si="14"/>
        <v>0.11495</v>
      </c>
      <c r="J65" s="7"/>
      <c r="K65" s="7"/>
      <c r="L65" s="7"/>
      <c r="M65" s="7"/>
    </row>
    <row r="66" spans="1:13">
      <c r="A66" s="12" t="s">
        <v>52</v>
      </c>
      <c r="B66" s="7">
        <v>0.55000000000000004</v>
      </c>
      <c r="C66" s="7"/>
      <c r="D66" s="7">
        <f t="shared" si="12"/>
        <v>0.55000000000000004</v>
      </c>
      <c r="E66" s="7"/>
      <c r="F66" s="7">
        <f>'[1]Joe''s Priceout'!O108</f>
        <v>6.3222500000000001E-2</v>
      </c>
      <c r="G66" s="7">
        <f t="shared" si="13"/>
        <v>0.6132225</v>
      </c>
      <c r="H66" s="7"/>
      <c r="I66" s="9">
        <f t="shared" si="14"/>
        <v>0.11495</v>
      </c>
      <c r="J66" s="7"/>
      <c r="K66" s="7"/>
      <c r="L66" s="7"/>
      <c r="M66" s="7"/>
    </row>
    <row r="67" spans="1:13">
      <c r="A67" s="12" t="s">
        <v>53</v>
      </c>
      <c r="B67" s="7">
        <v>0.6</v>
      </c>
      <c r="C67" s="7"/>
      <c r="D67" s="7">
        <f t="shared" si="12"/>
        <v>0.6</v>
      </c>
      <c r="E67" s="7"/>
      <c r="F67" s="7">
        <f>'[1]Joe''s Priceout'!O109</f>
        <v>6.896999999999999E-2</v>
      </c>
      <c r="G67" s="7">
        <f t="shared" si="13"/>
        <v>0.66896999999999995</v>
      </c>
      <c r="H67" s="7"/>
      <c r="I67" s="9">
        <f t="shared" si="14"/>
        <v>0.11494999999999998</v>
      </c>
      <c r="J67" s="7"/>
      <c r="K67" s="7"/>
      <c r="L67" s="7"/>
      <c r="M67" s="7"/>
    </row>
    <row r="68" spans="1:1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>
      <c r="A69" s="1" t="s">
        <v>55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>
      <c r="A70" s="12" t="s">
        <v>47</v>
      </c>
      <c r="B70" s="14">
        <v>21.153378573212731</v>
      </c>
      <c r="C70" s="7">
        <f>C52</f>
        <v>2.44</v>
      </c>
      <c r="D70" s="7">
        <f t="shared" ref="D70:D96" si="15">B70+C70</f>
        <v>23.593378573212732</v>
      </c>
      <c r="E70" s="7"/>
      <c r="F70" s="7">
        <f>'[1]Joe''s Priceout'!O88</f>
        <v>2.4315808669908034</v>
      </c>
      <c r="G70" s="7">
        <f t="shared" ref="G70:G76" si="16">D70+F70</f>
        <v>26.024959440203535</v>
      </c>
      <c r="H70" s="7"/>
      <c r="I70" s="9">
        <f t="shared" ref="I70:I76" si="17">F70/D70</f>
        <v>0.10306200358059582</v>
      </c>
      <c r="J70" s="7"/>
      <c r="K70" s="7"/>
      <c r="L70" s="7"/>
      <c r="M70" s="7"/>
    </row>
    <row r="71" spans="1:13">
      <c r="A71" s="12" t="s">
        <v>48</v>
      </c>
      <c r="B71" s="14">
        <v>27.363397961732471</v>
      </c>
      <c r="C71" s="7">
        <f t="shared" ref="C71:C76" si="18">C53</f>
        <v>3.49</v>
      </c>
      <c r="D71" s="7">
        <f t="shared" si="15"/>
        <v>30.853397961732469</v>
      </c>
      <c r="E71" s="7"/>
      <c r="F71" s="7">
        <f>'[1]Joe''s Priceout'!O89</f>
        <v>3.1454225957011475</v>
      </c>
      <c r="G71" s="7">
        <f t="shared" si="16"/>
        <v>33.998820557433618</v>
      </c>
      <c r="H71" s="7"/>
      <c r="I71" s="9">
        <f t="shared" si="17"/>
        <v>0.10194736409916409</v>
      </c>
      <c r="J71" s="7"/>
      <c r="K71" s="7"/>
      <c r="L71" s="7"/>
      <c r="M71" s="7"/>
    </row>
    <row r="72" spans="1:13">
      <c r="A72" s="12" t="s">
        <v>49</v>
      </c>
      <c r="B72" s="14">
        <v>32.911683758405282</v>
      </c>
      <c r="C72" s="7">
        <f t="shared" si="18"/>
        <v>4.53</v>
      </c>
      <c r="D72" s="7">
        <f t="shared" si="15"/>
        <v>37.441683758405283</v>
      </c>
      <c r="E72" s="7"/>
      <c r="F72" s="7">
        <f>'[1]Joe''s Priceout'!O90</f>
        <v>3.7831980480286869</v>
      </c>
      <c r="G72" s="7">
        <f t="shared" si="16"/>
        <v>41.22488180643397</v>
      </c>
      <c r="H72" s="7"/>
      <c r="I72" s="9">
        <f t="shared" si="17"/>
        <v>0.10104241231350598</v>
      </c>
      <c r="J72" s="7"/>
      <c r="K72" s="7"/>
      <c r="L72" s="7"/>
      <c r="M72" s="7"/>
    </row>
    <row r="73" spans="1:13">
      <c r="A73" s="12" t="s">
        <v>50</v>
      </c>
      <c r="B73" s="14">
        <v>49.359988943597834</v>
      </c>
      <c r="C73" s="7">
        <f t="shared" si="18"/>
        <v>6.61</v>
      </c>
      <c r="D73" s="7">
        <f t="shared" si="15"/>
        <v>55.969988943597833</v>
      </c>
      <c r="E73" s="7"/>
      <c r="F73" s="7">
        <f>'[1]Joe''s Priceout'!O91</f>
        <v>5.673930729066571</v>
      </c>
      <c r="G73" s="7">
        <f t="shared" si="16"/>
        <v>61.643919672664403</v>
      </c>
      <c r="H73" s="7"/>
      <c r="I73" s="9">
        <f t="shared" si="17"/>
        <v>0.1013745193836703</v>
      </c>
      <c r="J73" s="7"/>
      <c r="K73" s="7"/>
      <c r="L73" s="7"/>
      <c r="M73" s="7"/>
    </row>
    <row r="74" spans="1:13">
      <c r="A74" s="12" t="s">
        <v>51</v>
      </c>
      <c r="B74" s="14">
        <v>66.202691802168019</v>
      </c>
      <c r="C74" s="7">
        <f t="shared" si="18"/>
        <v>8.56</v>
      </c>
      <c r="D74" s="7">
        <f t="shared" si="15"/>
        <v>74.762691802168021</v>
      </c>
      <c r="E74" s="7"/>
      <c r="F74" s="7">
        <f>'[1]Joe''s Priceout'!O92</f>
        <v>7.6099994226592136</v>
      </c>
      <c r="G74" s="7">
        <f t="shared" si="16"/>
        <v>82.372691224827236</v>
      </c>
      <c r="H74" s="7"/>
      <c r="I74" s="9">
        <f t="shared" si="17"/>
        <v>0.10178872963531435</v>
      </c>
      <c r="J74" s="7"/>
      <c r="K74" s="7"/>
      <c r="L74" s="7"/>
      <c r="M74" s="7"/>
    </row>
    <row r="75" spans="1:13">
      <c r="A75" s="12" t="s">
        <v>52</v>
      </c>
      <c r="B75" s="14">
        <v>84.69</v>
      </c>
      <c r="C75" s="7">
        <f t="shared" si="18"/>
        <v>10.130000000000001</v>
      </c>
      <c r="D75" s="7">
        <f t="shared" si="15"/>
        <v>94.82</v>
      </c>
      <c r="E75" s="7"/>
      <c r="F75" s="7">
        <f>'[1]Joe''s Priceout'!O93</f>
        <v>9.7351154999999991</v>
      </c>
      <c r="G75" s="7">
        <f t="shared" si="16"/>
        <v>104.5551155</v>
      </c>
      <c r="H75" s="7"/>
      <c r="I75" s="9">
        <f t="shared" si="17"/>
        <v>0.10266943155452436</v>
      </c>
      <c r="J75" s="7"/>
      <c r="K75" s="7"/>
      <c r="L75" s="7"/>
      <c r="M75" s="7"/>
    </row>
    <row r="76" spans="1:13">
      <c r="A76" s="12" t="s">
        <v>53</v>
      </c>
      <c r="B76" s="14">
        <v>98.726217151421096</v>
      </c>
      <c r="C76" s="7">
        <f t="shared" si="18"/>
        <v>11.73</v>
      </c>
      <c r="D76" s="7">
        <f t="shared" si="15"/>
        <v>110.4562171514211</v>
      </c>
      <c r="E76" s="7"/>
      <c r="F76" s="7">
        <f>'[1]Joe''s Priceout'!O94</f>
        <v>11.348578661555855</v>
      </c>
      <c r="G76" s="7">
        <f t="shared" si="16"/>
        <v>121.80479581297695</v>
      </c>
      <c r="H76" s="7"/>
      <c r="I76" s="9">
        <f t="shared" si="17"/>
        <v>0.10274277857984608</v>
      </c>
      <c r="J76" s="7"/>
      <c r="K76" s="7"/>
      <c r="L76" s="7"/>
      <c r="M76" s="7"/>
    </row>
    <row r="77" spans="1:1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t="s">
        <v>56</v>
      </c>
      <c r="B78" s="7">
        <v>11.75</v>
      </c>
      <c r="C78" s="7">
        <f>C70</f>
        <v>2.44</v>
      </c>
      <c r="D78" s="7">
        <f>B78+C78</f>
        <v>14.19</v>
      </c>
      <c r="E78" s="7"/>
      <c r="F78" s="7">
        <f>B78*0.16</f>
        <v>1.8800000000000001</v>
      </c>
      <c r="G78" s="7">
        <f t="shared" ref="G78:G85" si="19">D78+F78</f>
        <v>16.07</v>
      </c>
      <c r="H78" s="7"/>
      <c r="I78" s="9">
        <f t="shared" ref="I78:I85" si="20">F78/D78</f>
        <v>0.13248766737138831</v>
      </c>
      <c r="J78" s="7"/>
      <c r="K78" s="7"/>
      <c r="L78" s="7"/>
      <c r="M78" s="7"/>
    </row>
    <row r="79" spans="1:13">
      <c r="A79" t="s">
        <v>57</v>
      </c>
      <c r="B79" s="7">
        <v>23.58</v>
      </c>
      <c r="C79" s="7">
        <f>C70</f>
        <v>2.44</v>
      </c>
      <c r="D79" s="7">
        <f>B79+C79</f>
        <v>26.02</v>
      </c>
      <c r="E79" s="7"/>
      <c r="F79" s="7">
        <f>'[1]Joe''s Priceout'!O77</f>
        <v>2.7305209999999995</v>
      </c>
      <c r="G79" s="7">
        <f t="shared" si="19"/>
        <v>28.750520999999999</v>
      </c>
      <c r="H79" s="7"/>
      <c r="I79" s="9">
        <f t="shared" si="20"/>
        <v>0.1049393159108378</v>
      </c>
      <c r="J79" s="7"/>
      <c r="K79" s="7"/>
      <c r="L79" s="7"/>
      <c r="M79" s="7"/>
    </row>
    <row r="80" spans="1:13">
      <c r="A80" t="s">
        <v>58</v>
      </c>
      <c r="B80" s="7">
        <v>24</v>
      </c>
      <c r="C80" s="7"/>
      <c r="D80" s="7">
        <f t="shared" si="15"/>
        <v>24</v>
      </c>
      <c r="E80" s="7"/>
      <c r="F80" s="7">
        <f>'[1]Joe''s Priceout'!O95</f>
        <v>2.7987999999999995</v>
      </c>
      <c r="G80" s="7">
        <f t="shared" si="19"/>
        <v>26.7988</v>
      </c>
      <c r="H80" s="7"/>
      <c r="I80" s="9">
        <f t="shared" si="20"/>
        <v>0.11661666666666665</v>
      </c>
      <c r="J80" s="7"/>
      <c r="K80" s="7"/>
      <c r="L80" s="7"/>
      <c r="M80" s="7"/>
    </row>
    <row r="81" spans="1:13">
      <c r="A81" t="s">
        <v>59</v>
      </c>
      <c r="B81" s="7">
        <v>3.9</v>
      </c>
      <c r="C81" s="7"/>
      <c r="D81" s="7">
        <f t="shared" si="15"/>
        <v>3.9</v>
      </c>
      <c r="E81" s="7"/>
      <c r="F81" s="7">
        <f>'[1]Joe''s Priceout'!O72</f>
        <v>0.498305</v>
      </c>
      <c r="G81" s="7">
        <f t="shared" si="19"/>
        <v>4.3983049999999997</v>
      </c>
      <c r="H81" s="7"/>
      <c r="I81" s="9">
        <f t="shared" si="20"/>
        <v>0.12777051282051283</v>
      </c>
      <c r="J81" s="7"/>
      <c r="K81" s="7"/>
      <c r="L81" s="7"/>
      <c r="M81" s="7"/>
    </row>
    <row r="82" spans="1:13">
      <c r="A82" t="s">
        <v>60</v>
      </c>
      <c r="B82" s="7">
        <v>0.9</v>
      </c>
      <c r="C82" s="7"/>
      <c r="D82" s="7">
        <f t="shared" si="15"/>
        <v>0.9</v>
      </c>
      <c r="E82" s="7"/>
      <c r="F82" s="7">
        <f>D82*0.1625</f>
        <v>0.14625000000000002</v>
      </c>
      <c r="G82" s="7">
        <f t="shared" si="19"/>
        <v>1.0462500000000001</v>
      </c>
      <c r="H82" s="7"/>
      <c r="I82" s="9">
        <f t="shared" si="20"/>
        <v>0.16250000000000001</v>
      </c>
      <c r="J82" s="7"/>
      <c r="K82" s="7"/>
      <c r="L82" s="7"/>
      <c r="M82" s="7"/>
    </row>
    <row r="83" spans="1:13">
      <c r="A83" t="s">
        <v>61</v>
      </c>
      <c r="B83" s="7">
        <v>25</v>
      </c>
      <c r="C83" s="7"/>
      <c r="D83" s="7">
        <f t="shared" si="15"/>
        <v>25</v>
      </c>
      <c r="E83" s="7"/>
      <c r="F83" s="7">
        <f>D83*0.11</f>
        <v>2.75</v>
      </c>
      <c r="G83" s="7">
        <f>D83+F83</f>
        <v>27.75</v>
      </c>
      <c r="H83" s="7"/>
      <c r="I83" s="9">
        <f>F83/D83</f>
        <v>0.11</v>
      </c>
      <c r="J83" s="7"/>
      <c r="K83" s="7"/>
      <c r="L83" s="7"/>
      <c r="M83" s="7"/>
    </row>
    <row r="84" spans="1:13">
      <c r="A84" t="s">
        <v>62</v>
      </c>
      <c r="B84" s="7">
        <v>3</v>
      </c>
      <c r="C84" s="7"/>
      <c r="D84" s="7">
        <f t="shared" si="15"/>
        <v>3</v>
      </c>
      <c r="E84" s="7"/>
      <c r="F84" s="7">
        <f>D84*0.16+0.02</f>
        <v>0.5</v>
      </c>
      <c r="G84" s="7">
        <f t="shared" si="19"/>
        <v>3.5</v>
      </c>
      <c r="H84" s="7"/>
      <c r="I84" s="9">
        <f t="shared" si="20"/>
        <v>0.16666666666666666</v>
      </c>
      <c r="J84" s="7"/>
      <c r="K84" s="7"/>
      <c r="L84" s="7"/>
      <c r="M84" s="7"/>
    </row>
    <row r="85" spans="1:13">
      <c r="A85" t="s">
        <v>63</v>
      </c>
      <c r="B85" s="7">
        <v>1.85</v>
      </c>
      <c r="C85" s="7"/>
      <c r="D85" s="7">
        <f t="shared" si="15"/>
        <v>1.85</v>
      </c>
      <c r="E85" s="7"/>
      <c r="F85" s="7">
        <f>D85*0.16</f>
        <v>0.29600000000000004</v>
      </c>
      <c r="G85" s="7">
        <f t="shared" si="19"/>
        <v>2.1459999999999999</v>
      </c>
      <c r="H85" s="7"/>
      <c r="I85" s="9">
        <f t="shared" si="20"/>
        <v>0.16</v>
      </c>
      <c r="J85" s="7"/>
      <c r="K85" s="7"/>
      <c r="L85" s="7"/>
      <c r="M85" s="7"/>
    </row>
    <row r="86" spans="1:13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1" t="s">
        <v>64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t="s">
        <v>65</v>
      </c>
      <c r="B88" s="7">
        <v>2.02</v>
      </c>
      <c r="C88" s="7">
        <v>0.47</v>
      </c>
      <c r="D88" s="7">
        <f t="shared" si="15"/>
        <v>2.4900000000000002</v>
      </c>
      <c r="E88" s="7"/>
      <c r="F88" s="7">
        <f>'[1]Joe''s Priceout'!O99</f>
        <v>0.23207739701535604</v>
      </c>
      <c r="G88" s="7">
        <f t="shared" ref="G88:G96" si="21">D88+F88</f>
        <v>2.7220773970153562</v>
      </c>
      <c r="H88" s="7"/>
      <c r="I88" s="9">
        <f t="shared" ref="I88:I96" si="22">F88/D88</f>
        <v>9.3203773901749401E-2</v>
      </c>
      <c r="J88" s="7"/>
      <c r="K88" s="7"/>
      <c r="L88" s="7"/>
      <c r="M88" s="7"/>
    </row>
    <row r="89" spans="1:13">
      <c r="A89" t="s">
        <v>66</v>
      </c>
      <c r="B89" s="7">
        <f>2.31-0.47</f>
        <v>1.84</v>
      </c>
      <c r="C89" s="7">
        <v>0.47</v>
      </c>
      <c r="D89" s="7">
        <f t="shared" si="15"/>
        <v>2.31</v>
      </c>
      <c r="E89" s="7"/>
      <c r="F89" s="7">
        <f>B89*0.16+0.01</f>
        <v>0.3044</v>
      </c>
      <c r="G89" s="7">
        <f t="shared" si="21"/>
        <v>2.6143999999999998</v>
      </c>
      <c r="H89" s="7"/>
      <c r="I89" s="9">
        <f t="shared" si="22"/>
        <v>0.13177489177489177</v>
      </c>
      <c r="J89" s="7"/>
      <c r="K89" s="7"/>
      <c r="L89" s="7"/>
      <c r="M89" s="7"/>
    </row>
    <row r="90" spans="1:13">
      <c r="A90" t="s">
        <v>67</v>
      </c>
      <c r="B90" s="7">
        <v>4.78</v>
      </c>
      <c r="C90" s="7">
        <v>0.66</v>
      </c>
      <c r="D90" s="7">
        <f t="shared" si="15"/>
        <v>5.44</v>
      </c>
      <c r="E90" s="7"/>
      <c r="F90" s="7">
        <f>'[1]Joe''s Priceout'!O110/4.33</f>
        <v>0.54961165280166313</v>
      </c>
      <c r="G90" s="7">
        <f t="shared" si="21"/>
        <v>5.9896116528016634</v>
      </c>
      <c r="H90" s="7"/>
      <c r="I90" s="9">
        <f t="shared" si="22"/>
        <v>0.10103155382383512</v>
      </c>
      <c r="J90" s="7"/>
      <c r="K90" s="7"/>
      <c r="L90" s="7"/>
      <c r="M90" s="7"/>
    </row>
    <row r="91" spans="1:13">
      <c r="A91" t="s">
        <v>68</v>
      </c>
      <c r="B91" s="7">
        <v>6.75</v>
      </c>
      <c r="C91" s="7">
        <v>0.94</v>
      </c>
      <c r="D91" s="7">
        <f t="shared" si="15"/>
        <v>7.6899999999999995</v>
      </c>
      <c r="E91" s="7"/>
      <c r="F91" s="7">
        <f>'[1]Joe''s Priceout'!O112/4.33</f>
        <v>0.77597886836027719</v>
      </c>
      <c r="G91" s="7">
        <f t="shared" si="21"/>
        <v>8.4659788683602759</v>
      </c>
      <c r="H91" s="7"/>
      <c r="I91" s="9">
        <f t="shared" si="22"/>
        <v>0.10090752514437935</v>
      </c>
      <c r="J91" s="7"/>
      <c r="K91" s="7"/>
      <c r="L91" s="7"/>
      <c r="M91" s="7"/>
    </row>
    <row r="92" spans="1:13">
      <c r="A92" t="s">
        <v>69</v>
      </c>
      <c r="B92" s="7">
        <v>12.85</v>
      </c>
      <c r="C92" s="7">
        <v>0.47</v>
      </c>
      <c r="D92" s="7">
        <f t="shared" si="15"/>
        <v>13.32</v>
      </c>
      <c r="E92" s="7"/>
      <c r="F92" s="7">
        <f>B92*0.1318-0.01</f>
        <v>1.68363</v>
      </c>
      <c r="G92" s="7">
        <f t="shared" si="21"/>
        <v>15.003630000000001</v>
      </c>
      <c r="H92" s="7"/>
      <c r="I92" s="9">
        <f t="shared" si="22"/>
        <v>0.12639864864864864</v>
      </c>
      <c r="J92" s="7"/>
      <c r="K92" s="7"/>
      <c r="L92" s="7"/>
      <c r="M92" s="7"/>
    </row>
    <row r="93" spans="1:13">
      <c r="A93" t="s">
        <v>70</v>
      </c>
      <c r="B93" s="7">
        <v>4.1399999999999997</v>
      </c>
      <c r="C93" s="7">
        <v>0.47</v>
      </c>
      <c r="D93" s="7">
        <f t="shared" si="15"/>
        <v>4.6099999999999994</v>
      </c>
      <c r="E93" s="7"/>
      <c r="F93" s="7">
        <f>B93*0.16</f>
        <v>0.66239999999999999</v>
      </c>
      <c r="G93" s="7">
        <f t="shared" si="21"/>
        <v>5.2723999999999993</v>
      </c>
      <c r="H93" s="7"/>
      <c r="I93" s="9">
        <f t="shared" si="22"/>
        <v>0.14368763557483732</v>
      </c>
      <c r="J93" s="7"/>
      <c r="K93" s="7"/>
      <c r="L93" s="7"/>
      <c r="M93" s="7"/>
    </row>
    <row r="94" spans="1:13">
      <c r="A94" t="s">
        <v>71</v>
      </c>
      <c r="B94" s="7">
        <f>4.27-0.47</f>
        <v>3.8</v>
      </c>
      <c r="C94" s="7">
        <v>0.47</v>
      </c>
      <c r="D94" s="7">
        <f t="shared" si="15"/>
        <v>4.2699999999999996</v>
      </c>
      <c r="E94" s="7"/>
      <c r="F94" s="7">
        <f>B94*0.11495-0.01</f>
        <v>0.42680999999999997</v>
      </c>
      <c r="G94" s="7">
        <f>D94+F94</f>
        <v>4.6968099999999993</v>
      </c>
      <c r="H94" s="7"/>
      <c r="I94" s="9">
        <f>F94/D94</f>
        <v>9.9955503512880559E-2</v>
      </c>
      <c r="J94" s="7"/>
      <c r="K94" s="7"/>
      <c r="L94" s="7"/>
      <c r="M94" s="7"/>
    </row>
    <row r="95" spans="1:13">
      <c r="A95" t="s">
        <v>72</v>
      </c>
      <c r="B95" s="7">
        <v>4.6100000000000003</v>
      </c>
      <c r="C95" s="7">
        <v>0.66</v>
      </c>
      <c r="D95" s="7">
        <f t="shared" si="15"/>
        <v>5.2700000000000005</v>
      </c>
      <c r="E95" s="7"/>
      <c r="F95" s="7">
        <f>B95*0.16-0.04</f>
        <v>0.6976</v>
      </c>
      <c r="G95" s="7">
        <f t="shared" si="21"/>
        <v>5.9676000000000009</v>
      </c>
      <c r="H95" s="7"/>
      <c r="I95" s="9">
        <f t="shared" si="22"/>
        <v>0.13237191650853888</v>
      </c>
      <c r="J95" s="7"/>
      <c r="K95" s="7"/>
      <c r="L95" s="7"/>
      <c r="M95" s="7"/>
    </row>
    <row r="96" spans="1:13">
      <c r="A96" t="s">
        <v>73</v>
      </c>
      <c r="B96" s="7">
        <v>6.97</v>
      </c>
      <c r="C96" s="7">
        <v>0.94</v>
      </c>
      <c r="D96" s="7">
        <f t="shared" si="15"/>
        <v>7.91</v>
      </c>
      <c r="E96" s="7"/>
      <c r="F96" s="7">
        <f>B96*0.16-0.03</f>
        <v>1.0851999999999999</v>
      </c>
      <c r="G96" s="7">
        <f t="shared" si="21"/>
        <v>8.9952000000000005</v>
      </c>
      <c r="H96" s="7"/>
      <c r="I96" s="9">
        <f t="shared" si="22"/>
        <v>0.13719342604298357</v>
      </c>
      <c r="J96" s="7"/>
      <c r="K96" s="7"/>
      <c r="L96" s="7"/>
      <c r="M96" s="7"/>
    </row>
    <row r="97" spans="1:1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1" t="s">
        <v>74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1" t="s">
        <v>75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t="s">
        <v>76</v>
      </c>
      <c r="B100" s="7">
        <v>60</v>
      </c>
      <c r="C100" s="7"/>
      <c r="D100" s="7">
        <f>B100+C100</f>
        <v>60</v>
      </c>
      <c r="E100" s="7"/>
      <c r="F100" s="7">
        <f>'[1]Joe''s Priceout'!O127-'[1]Joe''s Priceout'!O128</f>
        <v>44.8</v>
      </c>
      <c r="G100" s="7">
        <f>D100+F100</f>
        <v>104.8</v>
      </c>
      <c r="H100" s="7"/>
      <c r="I100" s="9">
        <f>F100/D100</f>
        <v>0.74666666666666659</v>
      </c>
      <c r="J100" s="7"/>
      <c r="K100" s="7"/>
      <c r="L100" s="7"/>
      <c r="M100" s="7"/>
    </row>
    <row r="101" spans="1:13">
      <c r="A101" t="s">
        <v>77</v>
      </c>
      <c r="B101" s="7">
        <v>72.5</v>
      </c>
      <c r="C101" s="7"/>
      <c r="D101" s="7">
        <f>B101+C101</f>
        <v>72.5</v>
      </c>
      <c r="E101" s="7"/>
      <c r="F101" s="7">
        <f>F109-F110</f>
        <v>54.495000000000005</v>
      </c>
      <c r="G101" s="7">
        <f>D101+F101</f>
        <v>126.995</v>
      </c>
      <c r="H101" s="7"/>
      <c r="I101" s="9">
        <f>F101/D101</f>
        <v>0.7516551724137932</v>
      </c>
      <c r="J101" s="7"/>
      <c r="K101" s="7"/>
      <c r="L101" s="7"/>
      <c r="M101" s="7"/>
    </row>
    <row r="102" spans="1:13">
      <c r="A102" t="s">
        <v>78</v>
      </c>
      <c r="B102" s="7">
        <v>85</v>
      </c>
      <c r="C102" s="7"/>
      <c r="D102" s="7">
        <f>B102+C102</f>
        <v>85</v>
      </c>
      <c r="E102" s="7"/>
      <c r="F102" s="7">
        <f>'[1]Joe''s Priceout'!O130-'[1]Joe''s Priceout'!O131</f>
        <v>63.495000000000005</v>
      </c>
      <c r="G102" s="7">
        <f>D102+F102</f>
        <v>148.495</v>
      </c>
      <c r="H102" s="7"/>
      <c r="I102" s="9">
        <f>F102/D102</f>
        <v>0.74700000000000011</v>
      </c>
      <c r="J102" s="7"/>
      <c r="K102" s="7"/>
      <c r="L102" s="7"/>
      <c r="M102" s="7"/>
    </row>
    <row r="103" spans="1:13">
      <c r="A103" t="s">
        <v>79</v>
      </c>
      <c r="B103" s="7">
        <v>115</v>
      </c>
      <c r="C103" s="7"/>
      <c r="D103" s="7">
        <f>B103+C103</f>
        <v>115</v>
      </c>
      <c r="E103" s="7"/>
      <c r="F103" s="7">
        <f>'[1]Joe''s Priceout'!O134-'[1]Joe''s Priceout'!O135-0.01</f>
        <v>77.995000000000005</v>
      </c>
      <c r="G103" s="7">
        <f>D103+F103</f>
        <v>192.995</v>
      </c>
      <c r="H103" s="7"/>
      <c r="I103" s="9">
        <f>F103/D103</f>
        <v>0.67821739130434788</v>
      </c>
      <c r="J103" s="7"/>
      <c r="K103" s="7"/>
      <c r="L103" s="7"/>
      <c r="M103" s="7"/>
    </row>
    <row r="104" spans="1:13">
      <c r="A104" s="15" t="s">
        <v>80</v>
      </c>
      <c r="B104" s="7"/>
      <c r="C104" s="7"/>
      <c r="D104" s="7"/>
      <c r="E104" s="7"/>
      <c r="F104" s="7"/>
      <c r="G104" s="7"/>
      <c r="H104" s="7"/>
      <c r="I104" s="9"/>
      <c r="J104" s="7"/>
      <c r="K104" s="7"/>
      <c r="L104" s="7"/>
      <c r="M104" s="7"/>
    </row>
    <row r="105" spans="1:1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1" t="s">
        <v>81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t="s">
        <v>76</v>
      </c>
      <c r="B107" s="7">
        <v>140</v>
      </c>
      <c r="C107" s="7"/>
      <c r="D107" s="7">
        <f>B107+C107</f>
        <v>140</v>
      </c>
      <c r="E107" s="7"/>
      <c r="F107" s="7">
        <f>'[1]Joe''s Priceout'!O127</f>
        <v>104.3</v>
      </c>
      <c r="G107" s="7">
        <f>D107+F107</f>
        <v>244.3</v>
      </c>
      <c r="H107" s="7"/>
      <c r="I107" s="9">
        <f>F107/D107</f>
        <v>0.745</v>
      </c>
      <c r="J107" s="7"/>
      <c r="K107" s="7"/>
      <c r="L107" s="7"/>
      <c r="M107" s="7"/>
    </row>
    <row r="108" spans="1:13">
      <c r="A108" t="s">
        <v>82</v>
      </c>
      <c r="B108" s="7">
        <v>80</v>
      </c>
      <c r="C108" s="7"/>
      <c r="D108" s="7">
        <f t="shared" ref="D108:D114" si="23">B108+C108</f>
        <v>80</v>
      </c>
      <c r="E108" s="7"/>
      <c r="F108" s="7">
        <f>'[1]Joe''s Priceout'!O128</f>
        <v>59.5</v>
      </c>
      <c r="G108" s="7">
        <f t="shared" ref="G108:G114" si="24">D108+F108</f>
        <v>139.5</v>
      </c>
      <c r="H108" s="7"/>
      <c r="I108" s="9">
        <f t="shared" ref="I108:I114" si="25">F108/D108</f>
        <v>0.74375000000000002</v>
      </c>
      <c r="J108" s="7"/>
      <c r="K108" s="7"/>
      <c r="L108" s="7"/>
      <c r="M108" s="7"/>
    </row>
    <row r="109" spans="1:13">
      <c r="A109" t="s">
        <v>77</v>
      </c>
      <c r="B109" s="7">
        <v>157.5</v>
      </c>
      <c r="C109" s="7"/>
      <c r="D109" s="7">
        <f t="shared" si="23"/>
        <v>157.5</v>
      </c>
      <c r="E109" s="7"/>
      <c r="F109" s="7">
        <f>D109*0.75-0.13</f>
        <v>117.995</v>
      </c>
      <c r="G109" s="7">
        <f t="shared" si="24"/>
        <v>275.495</v>
      </c>
      <c r="H109" s="7"/>
      <c r="I109" s="9">
        <f t="shared" si="25"/>
        <v>0.74917460317460316</v>
      </c>
      <c r="J109" s="7"/>
      <c r="K109" s="7"/>
      <c r="L109" s="7"/>
      <c r="M109" s="7"/>
    </row>
    <row r="110" spans="1:13">
      <c r="A110" t="s">
        <v>82</v>
      </c>
      <c r="B110" s="7">
        <v>85</v>
      </c>
      <c r="C110" s="7"/>
      <c r="D110" s="7">
        <f t="shared" si="23"/>
        <v>85</v>
      </c>
      <c r="E110" s="7"/>
      <c r="F110" s="7">
        <f>D110*0.75-0.25</f>
        <v>63.5</v>
      </c>
      <c r="G110" s="7">
        <f t="shared" si="24"/>
        <v>148.5</v>
      </c>
      <c r="H110" s="7"/>
      <c r="I110" s="9">
        <f t="shared" si="25"/>
        <v>0.74705882352941178</v>
      </c>
      <c r="J110" s="7"/>
      <c r="K110" s="7"/>
      <c r="L110" s="7"/>
      <c r="M110" s="7"/>
    </row>
    <row r="111" spans="1:13">
      <c r="A111" t="s">
        <v>78</v>
      </c>
      <c r="B111" s="7">
        <v>175</v>
      </c>
      <c r="C111" s="7"/>
      <c r="D111" s="7">
        <f t="shared" si="23"/>
        <v>175</v>
      </c>
      <c r="E111" s="7"/>
      <c r="F111" s="7">
        <f>'[1]Joe''s Priceout'!O130</f>
        <v>130.495</v>
      </c>
      <c r="G111" s="7">
        <f t="shared" si="24"/>
        <v>305.495</v>
      </c>
      <c r="H111" s="7"/>
      <c r="I111" s="9">
        <f t="shared" si="25"/>
        <v>0.74568571428571429</v>
      </c>
      <c r="J111" s="7"/>
      <c r="K111" s="7"/>
      <c r="L111" s="7"/>
      <c r="M111" s="7"/>
    </row>
    <row r="112" spans="1:13">
      <c r="A112" t="s">
        <v>82</v>
      </c>
      <c r="B112" s="7">
        <v>90</v>
      </c>
      <c r="C112" s="7"/>
      <c r="D112" s="7">
        <f t="shared" si="23"/>
        <v>90</v>
      </c>
      <c r="E112" s="7"/>
      <c r="F112" s="7">
        <f>'[1]Joe''s Priceout'!O131</f>
        <v>67</v>
      </c>
      <c r="G112" s="7">
        <f t="shared" si="24"/>
        <v>157</v>
      </c>
      <c r="H112" s="7"/>
      <c r="I112" s="9">
        <f t="shared" si="25"/>
        <v>0.74444444444444446</v>
      </c>
      <c r="J112" s="7"/>
      <c r="K112" s="7"/>
      <c r="L112" s="7"/>
      <c r="M112" s="7"/>
    </row>
    <row r="113" spans="1:13">
      <c r="A113" t="s">
        <v>79</v>
      </c>
      <c r="B113" s="7">
        <v>210</v>
      </c>
      <c r="C113" s="7"/>
      <c r="D113" s="7">
        <f t="shared" si="23"/>
        <v>210</v>
      </c>
      <c r="E113" s="7"/>
      <c r="F113" s="7">
        <f>'[1]Joe''s Priceout'!O134</f>
        <v>156.5</v>
      </c>
      <c r="G113" s="7">
        <f t="shared" si="24"/>
        <v>366.5</v>
      </c>
      <c r="H113" s="7"/>
      <c r="I113" s="9">
        <f t="shared" si="25"/>
        <v>0.74523809523809526</v>
      </c>
      <c r="J113" s="7"/>
      <c r="K113" s="7"/>
      <c r="L113" s="7"/>
      <c r="M113" s="7"/>
    </row>
    <row r="114" spans="1:13">
      <c r="A114" t="s">
        <v>82</v>
      </c>
      <c r="B114" s="7">
        <v>105</v>
      </c>
      <c r="C114" s="7"/>
      <c r="D114" s="7">
        <f t="shared" si="23"/>
        <v>105</v>
      </c>
      <c r="E114" s="7"/>
      <c r="F114" s="7">
        <f>'[1]Joe''s Priceout'!O135</f>
        <v>78.49499999999999</v>
      </c>
      <c r="G114" s="7">
        <f t="shared" si="24"/>
        <v>183.495</v>
      </c>
      <c r="H114" s="7"/>
      <c r="I114" s="9">
        <f t="shared" si="25"/>
        <v>0.74757142857142844</v>
      </c>
      <c r="J114" s="7"/>
      <c r="K114" s="7"/>
      <c r="L114" s="7"/>
      <c r="M114" s="7"/>
    </row>
    <row r="115" spans="1:1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1" t="s">
        <v>83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t="s">
        <v>76</v>
      </c>
      <c r="B117" s="7">
        <v>85</v>
      </c>
      <c r="C117" s="7"/>
      <c r="D117" s="7">
        <f>B117+C117</f>
        <v>85</v>
      </c>
      <c r="E117" s="7"/>
      <c r="F117" s="7">
        <f>'[1]Joe''s Priceout'!O129</f>
        <v>63.495000000000005</v>
      </c>
      <c r="G117" s="7">
        <f>D117+F117</f>
        <v>148.495</v>
      </c>
      <c r="H117" s="7"/>
      <c r="I117" s="9">
        <f>F117/D117</f>
        <v>0.74700000000000011</v>
      </c>
      <c r="J117" s="7"/>
      <c r="K117" s="7"/>
      <c r="L117" s="7"/>
      <c r="M117" s="7"/>
    </row>
    <row r="118" spans="1:13">
      <c r="A118" t="s">
        <v>77</v>
      </c>
      <c r="B118" s="7">
        <v>90</v>
      </c>
      <c r="C118" s="7"/>
      <c r="D118" s="7">
        <f>B118+C118</f>
        <v>90</v>
      </c>
      <c r="E118" s="7"/>
      <c r="F118" s="7">
        <f>D118*0.75</f>
        <v>67.5</v>
      </c>
      <c r="G118" s="7">
        <f>D118+F118</f>
        <v>157.5</v>
      </c>
      <c r="H118" s="7"/>
      <c r="I118" s="9">
        <f>F118/D118</f>
        <v>0.75</v>
      </c>
      <c r="J118" s="7"/>
      <c r="K118" s="7"/>
      <c r="L118" s="7"/>
      <c r="M118" s="7"/>
    </row>
    <row r="119" spans="1:13">
      <c r="A119" t="s">
        <v>78</v>
      </c>
      <c r="B119" s="7">
        <v>95</v>
      </c>
      <c r="C119" s="7"/>
      <c r="D119" s="7">
        <f>B119+C119</f>
        <v>95</v>
      </c>
      <c r="E119" s="7"/>
      <c r="F119" s="7">
        <f>'[1]Joe''s Priceout'!O133</f>
        <v>70.995000000000005</v>
      </c>
      <c r="G119" s="7">
        <f>D119+F119</f>
        <v>165.995</v>
      </c>
      <c r="H119" s="7"/>
      <c r="I119" s="9">
        <f>F119/D119</f>
        <v>0.74731578947368427</v>
      </c>
      <c r="J119" s="7"/>
      <c r="K119" s="7"/>
      <c r="L119" s="7"/>
      <c r="M119" s="7"/>
    </row>
    <row r="120" spans="1:13">
      <c r="A120" t="s">
        <v>79</v>
      </c>
      <c r="B120" s="7">
        <v>110</v>
      </c>
      <c r="C120" s="7"/>
      <c r="D120" s="7">
        <f>B120+C120</f>
        <v>110</v>
      </c>
      <c r="E120" s="7"/>
      <c r="F120" s="7">
        <f>'[1]Joe''s Priceout'!O136</f>
        <v>82</v>
      </c>
      <c r="G120" s="7">
        <f>D120+F120</f>
        <v>192</v>
      </c>
      <c r="H120" s="7"/>
      <c r="I120" s="9">
        <f>F120/D120</f>
        <v>0.74545454545454548</v>
      </c>
      <c r="J120" s="7"/>
      <c r="K120" s="7"/>
      <c r="L120" s="7"/>
      <c r="M120" s="7"/>
    </row>
    <row r="121" spans="1:1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1" t="s">
        <v>84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t="s">
        <v>76</v>
      </c>
      <c r="B123" s="7">
        <v>4.5</v>
      </c>
      <c r="C123" s="7"/>
      <c r="D123" s="7">
        <f>B123+C123</f>
        <v>4.5</v>
      </c>
      <c r="E123" s="7"/>
      <c r="F123" s="7">
        <f>'[1]Joe''s Priceout'!O144</f>
        <v>3.3525</v>
      </c>
      <c r="G123" s="7">
        <f>D123+F123</f>
        <v>7.8525</v>
      </c>
      <c r="H123" s="7"/>
      <c r="I123" s="9">
        <f>F123/D123</f>
        <v>0.745</v>
      </c>
      <c r="J123" s="7"/>
      <c r="K123" s="7"/>
      <c r="L123" s="7"/>
      <c r="M123" s="7"/>
    </row>
    <row r="124" spans="1:13">
      <c r="A124" t="s">
        <v>77</v>
      </c>
      <c r="B124" s="7">
        <v>5</v>
      </c>
      <c r="C124" s="7"/>
      <c r="D124" s="7">
        <f>B124+C124</f>
        <v>5</v>
      </c>
      <c r="E124" s="7"/>
      <c r="F124" s="7">
        <v>3.65</v>
      </c>
      <c r="G124" s="7">
        <f>D124+F124</f>
        <v>8.65</v>
      </c>
      <c r="H124" s="7"/>
      <c r="I124" s="9">
        <f>F124/D124</f>
        <v>0.73</v>
      </c>
      <c r="J124" s="7"/>
      <c r="K124" s="7"/>
      <c r="L124" s="7"/>
      <c r="M124" s="7"/>
    </row>
    <row r="125" spans="1:13">
      <c r="A125" t="s">
        <v>78</v>
      </c>
      <c r="B125" s="7">
        <v>5.5</v>
      </c>
      <c r="C125" s="7"/>
      <c r="D125" s="7">
        <f>B125+C125</f>
        <v>5.5</v>
      </c>
      <c r="E125" s="7"/>
      <c r="F125" s="7">
        <f>'[1]Joe''s Priceout'!O145</f>
        <v>4.0975000000000001</v>
      </c>
      <c r="G125" s="7">
        <f>D125+F125</f>
        <v>9.5975000000000001</v>
      </c>
      <c r="H125" s="7"/>
      <c r="I125" s="9">
        <f>F125/D125</f>
        <v>0.745</v>
      </c>
      <c r="J125" s="7"/>
      <c r="K125" s="7"/>
      <c r="L125" s="7"/>
      <c r="M125" s="7"/>
    </row>
    <row r="126" spans="1:13">
      <c r="A126" t="s">
        <v>79</v>
      </c>
      <c r="B126" s="7">
        <v>6.35</v>
      </c>
      <c r="C126" s="7"/>
      <c r="D126" s="7">
        <f>B126+C126</f>
        <v>6.35</v>
      </c>
      <c r="E126" s="7"/>
      <c r="F126" s="7">
        <f>'[1]Joe''s Priceout'!O146</f>
        <v>4.7507499999999991</v>
      </c>
      <c r="G126" s="7">
        <f>D126+F126</f>
        <v>11.100749999999998</v>
      </c>
      <c r="H126" s="7"/>
      <c r="I126" s="9">
        <f>F126/D126</f>
        <v>0.74814960629921246</v>
      </c>
      <c r="J126" s="7"/>
      <c r="K126" s="7"/>
      <c r="L126" s="7"/>
      <c r="M126" s="7"/>
    </row>
    <row r="127" spans="1:1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1" t="s">
        <v>85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t="s">
        <v>76</v>
      </c>
      <c r="B129" s="7">
        <v>75</v>
      </c>
      <c r="C129" s="7"/>
      <c r="D129" s="7">
        <f>B129+C129</f>
        <v>75</v>
      </c>
      <c r="E129" s="7"/>
      <c r="F129" s="7">
        <f>G130-B129</f>
        <v>38.495000000000005</v>
      </c>
      <c r="G129" s="7">
        <f>D129+F129</f>
        <v>113.495</v>
      </c>
      <c r="H129" s="7"/>
      <c r="I129" s="9">
        <f>F129/D129</f>
        <v>0.51326666666666676</v>
      </c>
      <c r="J129" s="7"/>
      <c r="K129" s="7"/>
      <c r="L129" s="7"/>
      <c r="M129" s="7"/>
    </row>
    <row r="130" spans="1:13">
      <c r="A130" t="s">
        <v>77</v>
      </c>
      <c r="B130" s="7">
        <v>65</v>
      </c>
      <c r="C130" s="7"/>
      <c r="D130" s="7">
        <f>B130+C130</f>
        <v>65</v>
      </c>
      <c r="E130" s="7"/>
      <c r="F130" s="7">
        <f>'[1]Joe''s Priceout'!O141</f>
        <v>48.494999999999997</v>
      </c>
      <c r="G130" s="7">
        <f>D130+F130</f>
        <v>113.495</v>
      </c>
      <c r="H130" s="7"/>
      <c r="I130" s="9">
        <f>F130/D130</f>
        <v>0.74607692307692308</v>
      </c>
      <c r="J130" s="7"/>
      <c r="K130" s="7"/>
      <c r="L130" s="7"/>
      <c r="M130" s="7"/>
    </row>
    <row r="131" spans="1:13">
      <c r="A131" t="s">
        <v>78</v>
      </c>
      <c r="B131" s="7">
        <v>65</v>
      </c>
      <c r="C131" s="7"/>
      <c r="D131" s="7">
        <f>B131+C131</f>
        <v>65</v>
      </c>
      <c r="E131" s="7"/>
      <c r="F131" s="7">
        <f>'[1]Joe''s Priceout'!O141</f>
        <v>48.494999999999997</v>
      </c>
      <c r="G131" s="7">
        <f>D131+F131</f>
        <v>113.495</v>
      </c>
      <c r="H131" s="7"/>
      <c r="I131" s="9">
        <f>F131/D131</f>
        <v>0.74607692307692308</v>
      </c>
      <c r="J131" s="7"/>
      <c r="K131" s="7"/>
      <c r="L131" s="7"/>
      <c r="M131" s="7"/>
    </row>
    <row r="132" spans="1:13">
      <c r="A132" t="s">
        <v>79</v>
      </c>
      <c r="B132" s="7">
        <v>65</v>
      </c>
      <c r="C132" s="7"/>
      <c r="D132" s="7">
        <f>B132+C132</f>
        <v>65</v>
      </c>
      <c r="E132" s="7"/>
      <c r="F132" s="7">
        <f>'[1]Joe''s Priceout'!O142</f>
        <v>48.494999999999997</v>
      </c>
      <c r="G132" s="7">
        <f>D132+F132</f>
        <v>113.495</v>
      </c>
      <c r="H132" s="7"/>
      <c r="I132" s="9">
        <f>F132/D132</f>
        <v>0.74607692307692308</v>
      </c>
      <c r="J132" s="7"/>
      <c r="K132" s="7"/>
      <c r="L132" s="7"/>
      <c r="M132" s="7"/>
    </row>
    <row r="133" spans="1:1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1" t="s">
        <v>86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t="s">
        <v>87</v>
      </c>
      <c r="B135" s="7">
        <v>75</v>
      </c>
      <c r="C135" s="7"/>
      <c r="D135" s="7">
        <f t="shared" ref="D135:D142" si="26">B135+C135</f>
        <v>75</v>
      </c>
      <c r="E135" s="7"/>
      <c r="F135" s="7">
        <f>D135*0.72</f>
        <v>54</v>
      </c>
      <c r="G135" s="7">
        <f t="shared" ref="G135:G142" si="27">D135+F135</f>
        <v>129</v>
      </c>
      <c r="H135" s="7"/>
      <c r="I135" s="9">
        <f t="shared" ref="I135:I140" si="28">F135/D135</f>
        <v>0.72</v>
      </c>
      <c r="J135" s="7"/>
      <c r="K135" s="7"/>
      <c r="L135" s="7"/>
      <c r="M135" s="7"/>
    </row>
    <row r="136" spans="1:13">
      <c r="A136" t="s">
        <v>88</v>
      </c>
      <c r="B136" s="7">
        <v>90</v>
      </c>
      <c r="C136" s="7"/>
      <c r="D136" s="7">
        <f t="shared" si="26"/>
        <v>90</v>
      </c>
      <c r="E136" s="7"/>
      <c r="F136" s="7">
        <f>D136*0.72</f>
        <v>64.8</v>
      </c>
      <c r="G136" s="7">
        <f t="shared" si="27"/>
        <v>154.80000000000001</v>
      </c>
      <c r="H136" s="7"/>
      <c r="I136" s="9">
        <f t="shared" si="28"/>
        <v>0.72</v>
      </c>
      <c r="J136" s="7"/>
      <c r="K136" s="7"/>
      <c r="L136" s="7"/>
      <c r="M136" s="7"/>
    </row>
    <row r="137" spans="1:13">
      <c r="A137" t="s">
        <v>76</v>
      </c>
      <c r="B137" s="7">
        <v>95</v>
      </c>
      <c r="C137" s="7"/>
      <c r="D137" s="7">
        <f t="shared" si="26"/>
        <v>95</v>
      </c>
      <c r="E137" s="7"/>
      <c r="F137" s="7">
        <f>D137*0.72</f>
        <v>68.399999999999991</v>
      </c>
      <c r="G137" s="7">
        <f t="shared" si="27"/>
        <v>163.39999999999998</v>
      </c>
      <c r="H137" s="7"/>
      <c r="I137" s="9">
        <f t="shared" si="28"/>
        <v>0.71999999999999986</v>
      </c>
      <c r="J137" s="7"/>
      <c r="K137" s="7"/>
      <c r="L137" s="7"/>
      <c r="M137" s="7"/>
    </row>
    <row r="138" spans="1:13">
      <c r="A138" t="s">
        <v>77</v>
      </c>
      <c r="B138" s="7">
        <v>100</v>
      </c>
      <c r="C138" s="7"/>
      <c r="D138" s="7">
        <f t="shared" si="26"/>
        <v>100</v>
      </c>
      <c r="E138" s="7"/>
      <c r="F138" s="7">
        <f>D138*0.72</f>
        <v>72</v>
      </c>
      <c r="G138" s="7">
        <f t="shared" si="27"/>
        <v>172</v>
      </c>
      <c r="H138" s="7"/>
      <c r="I138" s="9">
        <f t="shared" si="28"/>
        <v>0.72</v>
      </c>
      <c r="J138" s="7"/>
      <c r="K138" s="7"/>
      <c r="L138" s="7"/>
      <c r="M138" s="7"/>
    </row>
    <row r="139" spans="1:13">
      <c r="A139" t="s">
        <v>78</v>
      </c>
      <c r="B139" s="7">
        <v>105</v>
      </c>
      <c r="C139" s="7"/>
      <c r="D139" s="7">
        <f t="shared" si="26"/>
        <v>105</v>
      </c>
      <c r="E139" s="7"/>
      <c r="F139" s="7">
        <f>'[1]Joe''s Priceout'!O132</f>
        <v>78.49499999999999</v>
      </c>
      <c r="G139" s="7">
        <f t="shared" si="27"/>
        <v>183.495</v>
      </c>
      <c r="H139" s="7"/>
      <c r="I139" s="9">
        <f t="shared" si="28"/>
        <v>0.74757142857142844</v>
      </c>
      <c r="J139" s="7"/>
      <c r="K139" s="7"/>
      <c r="L139" s="7"/>
      <c r="M139" s="7"/>
    </row>
    <row r="140" spans="1:13">
      <c r="A140" t="s">
        <v>79</v>
      </c>
      <c r="B140" s="7">
        <v>110</v>
      </c>
      <c r="C140" s="7"/>
      <c r="D140" s="7">
        <f t="shared" si="26"/>
        <v>110</v>
      </c>
      <c r="E140" s="7"/>
      <c r="F140" s="7">
        <f>'[1]Joe''s Priceout'!O137</f>
        <v>82</v>
      </c>
      <c r="G140" s="7">
        <f t="shared" si="27"/>
        <v>192</v>
      </c>
      <c r="H140" s="7"/>
      <c r="I140" s="9">
        <f t="shared" si="28"/>
        <v>0.74545454545454548</v>
      </c>
      <c r="J140" s="7"/>
      <c r="K140" s="7"/>
      <c r="L140" s="7"/>
      <c r="M140" s="7"/>
    </row>
    <row r="141" spans="1:1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t="s">
        <v>89</v>
      </c>
      <c r="B142" s="7">
        <v>1.8</v>
      </c>
      <c r="C142" s="7"/>
      <c r="D142" s="7">
        <f t="shared" si="26"/>
        <v>1.8</v>
      </c>
      <c r="E142" s="7"/>
      <c r="F142" s="7">
        <f>'[1]Joe''s Priceout'!O138</f>
        <v>1.401</v>
      </c>
      <c r="G142" s="7">
        <f t="shared" si="27"/>
        <v>3.2010000000000001</v>
      </c>
      <c r="H142" s="7"/>
      <c r="I142" s="9">
        <f>F142/D142</f>
        <v>0.77833333333333332</v>
      </c>
      <c r="J142" s="7"/>
      <c r="K142" s="7"/>
      <c r="L142" s="7"/>
      <c r="M142" s="7"/>
    </row>
    <row r="143" spans="1:13">
      <c r="A143" s="15" t="s">
        <v>61</v>
      </c>
      <c r="B143" s="7">
        <v>60</v>
      </c>
      <c r="C143" s="7"/>
      <c r="D143" s="7">
        <f>B143+C143</f>
        <v>60</v>
      </c>
      <c r="E143" s="7"/>
      <c r="F143" s="7">
        <f>'[1]Joe''s Priceout'!O151</f>
        <v>45</v>
      </c>
      <c r="G143" s="7">
        <f>D143+F143</f>
        <v>105</v>
      </c>
      <c r="H143" s="7"/>
      <c r="I143" s="9">
        <f>F143/D143</f>
        <v>0.75</v>
      </c>
      <c r="J143" s="7"/>
      <c r="K143" s="7"/>
      <c r="L143" s="7"/>
      <c r="M143" s="7"/>
    </row>
    <row r="144" spans="1:1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16" t="s">
        <v>90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16" t="s">
        <v>91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15" t="s">
        <v>92</v>
      </c>
      <c r="B147" s="7">
        <v>70</v>
      </c>
      <c r="C147" s="7"/>
      <c r="D147" s="7">
        <f>B147+C147</f>
        <v>70</v>
      </c>
      <c r="E147" s="7"/>
      <c r="F147" s="7">
        <f>D147*0.5</f>
        <v>35</v>
      </c>
      <c r="G147" s="7">
        <f>D147+F147</f>
        <v>105</v>
      </c>
      <c r="H147" s="7"/>
      <c r="I147" s="9">
        <f>F147/D147</f>
        <v>0.5</v>
      </c>
      <c r="J147" s="7"/>
      <c r="K147" s="7"/>
      <c r="L147" s="7"/>
      <c r="M147" s="7"/>
    </row>
    <row r="148" spans="1:13">
      <c r="A148" s="15" t="s">
        <v>93</v>
      </c>
      <c r="B148" s="7">
        <v>80</v>
      </c>
      <c r="C148" s="7"/>
      <c r="D148" s="7">
        <f>B148+C148</f>
        <v>80</v>
      </c>
      <c r="E148" s="7"/>
      <c r="F148" s="7">
        <f>D148*0.5</f>
        <v>40</v>
      </c>
      <c r="G148" s="7">
        <f>D148+F148</f>
        <v>120</v>
      </c>
      <c r="H148" s="7"/>
      <c r="I148" s="9">
        <f>F148/D148</f>
        <v>0.5</v>
      </c>
      <c r="J148" s="7"/>
      <c r="K148" s="7"/>
      <c r="L148" s="7"/>
      <c r="M148" s="7"/>
    </row>
    <row r="149" spans="1:13">
      <c r="A149" s="15" t="s">
        <v>94</v>
      </c>
      <c r="B149" s="7">
        <v>80</v>
      </c>
      <c r="C149" s="7"/>
      <c r="D149" s="7">
        <f>B149+C149</f>
        <v>80</v>
      </c>
      <c r="E149" s="7"/>
      <c r="F149" s="7">
        <f>D149*0.5</f>
        <v>40</v>
      </c>
      <c r="G149" s="7">
        <f>D149+F149</f>
        <v>120</v>
      </c>
      <c r="H149" s="7"/>
      <c r="I149" s="9">
        <f>F149/D149</f>
        <v>0.5</v>
      </c>
      <c r="J149" s="7"/>
      <c r="K149" s="7"/>
      <c r="L149" s="7"/>
      <c r="M149" s="7"/>
    </row>
    <row r="150" spans="1:13">
      <c r="A150" s="16" t="s">
        <v>95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15" t="s">
        <v>92</v>
      </c>
      <c r="B151" s="7">
        <v>30</v>
      </c>
      <c r="C151" s="7"/>
      <c r="D151" s="7">
        <f>B151+C151</f>
        <v>30</v>
      </c>
      <c r="E151" s="7"/>
      <c r="F151" s="7">
        <f>D151*0.5</f>
        <v>15</v>
      </c>
      <c r="G151" s="7">
        <f>D151+F151</f>
        <v>45</v>
      </c>
      <c r="H151" s="7"/>
      <c r="I151" s="9">
        <f>F151/D151</f>
        <v>0.5</v>
      </c>
      <c r="J151" s="7"/>
      <c r="K151" s="7"/>
      <c r="L151" s="7"/>
      <c r="M151" s="7"/>
    </row>
    <row r="152" spans="1:13">
      <c r="A152" s="15" t="s">
        <v>93</v>
      </c>
      <c r="B152" s="7">
        <v>30</v>
      </c>
      <c r="C152" s="7"/>
      <c r="D152" s="7">
        <f>B152+C152</f>
        <v>30</v>
      </c>
      <c r="E152" s="7"/>
      <c r="F152" s="7">
        <f t="shared" ref="F152:F157" si="29">D152*0.5</f>
        <v>15</v>
      </c>
      <c r="G152" s="7">
        <f>D152+F152</f>
        <v>45</v>
      </c>
      <c r="H152" s="7"/>
      <c r="I152" s="9">
        <f>F152/D152</f>
        <v>0.5</v>
      </c>
      <c r="J152" s="7"/>
      <c r="K152" s="7"/>
      <c r="L152" s="7"/>
      <c r="M152" s="7"/>
    </row>
    <row r="153" spans="1:13">
      <c r="A153" s="15" t="s">
        <v>94</v>
      </c>
      <c r="B153" s="7">
        <v>30</v>
      </c>
      <c r="C153" s="7"/>
      <c r="D153" s="7">
        <f>B153+C153</f>
        <v>30</v>
      </c>
      <c r="E153" s="7"/>
      <c r="F153" s="7">
        <f t="shared" si="29"/>
        <v>15</v>
      </c>
      <c r="G153" s="7">
        <f>D153+F153</f>
        <v>45</v>
      </c>
      <c r="H153" s="7"/>
      <c r="I153" s="9">
        <f>F153/D153</f>
        <v>0.5</v>
      </c>
      <c r="J153" s="7"/>
      <c r="K153" s="7"/>
      <c r="L153" s="7"/>
      <c r="M153" s="7"/>
    </row>
    <row r="154" spans="1:13">
      <c r="A154" s="16" t="s">
        <v>96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15" t="s">
        <v>92</v>
      </c>
      <c r="B155" s="7">
        <v>70</v>
      </c>
      <c r="C155" s="7"/>
      <c r="D155" s="7">
        <f>B155+C155</f>
        <v>70</v>
      </c>
      <c r="E155" s="7"/>
      <c r="F155" s="7">
        <f t="shared" si="29"/>
        <v>35</v>
      </c>
      <c r="G155" s="7">
        <f>D155+F155</f>
        <v>105</v>
      </c>
      <c r="H155" s="7"/>
      <c r="I155" s="9">
        <f>F155/D155</f>
        <v>0.5</v>
      </c>
      <c r="J155" s="7"/>
      <c r="K155" s="7"/>
      <c r="L155" s="7"/>
      <c r="M155" s="7"/>
    </row>
    <row r="156" spans="1:13">
      <c r="A156" s="15" t="s">
        <v>93</v>
      </c>
      <c r="B156" s="7">
        <v>80</v>
      </c>
      <c r="C156" s="7"/>
      <c r="D156" s="7">
        <f>B156+C156</f>
        <v>80</v>
      </c>
      <c r="E156" s="7"/>
      <c r="F156" s="7">
        <f t="shared" si="29"/>
        <v>40</v>
      </c>
      <c r="G156" s="7">
        <f>D156+F156</f>
        <v>120</v>
      </c>
      <c r="H156" s="7"/>
      <c r="I156" s="9">
        <f>F156/D156</f>
        <v>0.5</v>
      </c>
      <c r="J156" s="7"/>
      <c r="K156" s="7"/>
      <c r="L156" s="7"/>
      <c r="M156" s="7"/>
    </row>
    <row r="157" spans="1:13">
      <c r="A157" s="15" t="s">
        <v>94</v>
      </c>
      <c r="B157" s="7">
        <v>80</v>
      </c>
      <c r="C157" s="7"/>
      <c r="D157" s="7">
        <f>B157+C157</f>
        <v>80</v>
      </c>
      <c r="E157" s="7"/>
      <c r="F157" s="7">
        <f t="shared" si="29"/>
        <v>40</v>
      </c>
      <c r="G157" s="7">
        <f>D157+F157</f>
        <v>120</v>
      </c>
      <c r="H157" s="7"/>
      <c r="I157" s="9">
        <f>F157/D157</f>
        <v>0.5</v>
      </c>
      <c r="J157" s="7"/>
      <c r="K157" s="7"/>
      <c r="L157" s="7"/>
      <c r="M157" s="7"/>
    </row>
    <row r="158" spans="1:13">
      <c r="A158" s="15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16" t="s">
        <v>97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15" t="s">
        <v>98</v>
      </c>
      <c r="B160" s="7">
        <v>80</v>
      </c>
      <c r="C160" s="7"/>
      <c r="D160" s="7">
        <f>B160+C160</f>
        <v>80</v>
      </c>
      <c r="E160" s="7"/>
      <c r="F160" s="7">
        <f>D160*0.5</f>
        <v>40</v>
      </c>
      <c r="G160" s="7">
        <f>D160+F160</f>
        <v>120</v>
      </c>
      <c r="H160" s="7"/>
      <c r="I160" s="9">
        <f>F160/D160</f>
        <v>0.5</v>
      </c>
      <c r="J160" s="7"/>
      <c r="K160" s="7"/>
      <c r="L160" s="7"/>
      <c r="M160" s="7"/>
    </row>
    <row r="161" spans="1:13">
      <c r="A161" s="15" t="s">
        <v>99</v>
      </c>
      <c r="B161" s="7">
        <v>320</v>
      </c>
      <c r="C161" s="7"/>
      <c r="D161" s="7">
        <f>B161+C161</f>
        <v>320</v>
      </c>
      <c r="E161" s="7"/>
      <c r="F161" s="7">
        <f>D161*0.5</f>
        <v>160</v>
      </c>
      <c r="G161" s="7">
        <f>D161+F161</f>
        <v>480</v>
      </c>
      <c r="H161" s="7"/>
      <c r="I161" s="9">
        <f>F161/D161</f>
        <v>0.5</v>
      </c>
      <c r="J161" s="7"/>
      <c r="K161" s="7"/>
      <c r="L161" s="7"/>
      <c r="M161" s="7"/>
    </row>
    <row r="162" spans="1:13">
      <c r="A162" s="15"/>
      <c r="B162" s="7"/>
      <c r="C162" s="7"/>
      <c r="D162" s="7"/>
      <c r="E162" s="7"/>
      <c r="F162" s="7"/>
      <c r="G162" s="7"/>
      <c r="H162" s="7"/>
      <c r="I162" s="9"/>
      <c r="J162" s="7"/>
      <c r="K162" s="7"/>
      <c r="L162" s="7"/>
      <c r="M162" s="7"/>
    </row>
    <row r="163" spans="1:13">
      <c r="A163" s="17" t="s">
        <v>100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t="s">
        <v>101</v>
      </c>
      <c r="B164" s="7">
        <v>6.22</v>
      </c>
      <c r="C164" s="7"/>
      <c r="D164" s="7">
        <f>B164+C164</f>
        <v>6.22</v>
      </c>
      <c r="E164" s="7"/>
      <c r="F164" s="7">
        <f>'[1]Joe''s Priceout'!Q40</f>
        <v>1.92</v>
      </c>
      <c r="G164" s="7">
        <f>D164+F164</f>
        <v>8.14</v>
      </c>
      <c r="H164" s="7"/>
      <c r="I164" s="9">
        <f>F164/D164</f>
        <v>0.3086816720257235</v>
      </c>
      <c r="J164" s="7"/>
      <c r="K164" s="7"/>
      <c r="L164" s="7"/>
      <c r="M164" s="7"/>
    </row>
    <row r="165" spans="1:13">
      <c r="A165" t="s">
        <v>102</v>
      </c>
      <c r="B165" s="7">
        <v>7.22</v>
      </c>
      <c r="C165" s="7"/>
      <c r="D165" s="7">
        <f>B165+C165</f>
        <v>7.22</v>
      </c>
      <c r="E165" s="7"/>
      <c r="F165" s="7">
        <v>1.92</v>
      </c>
      <c r="G165" s="7">
        <v>9.14</v>
      </c>
      <c r="H165" s="7"/>
      <c r="I165" s="9">
        <f>F165/D165</f>
        <v>0.26592797783933519</v>
      </c>
      <c r="J165" s="7"/>
      <c r="K165" s="7"/>
      <c r="L165" s="7"/>
      <c r="M165" s="7"/>
    </row>
    <row r="166" spans="1:1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t="s">
        <v>103</v>
      </c>
      <c r="B167" s="7">
        <v>3.84</v>
      </c>
      <c r="C167" s="7"/>
      <c r="D167" s="7">
        <f>B167+C167</f>
        <v>3.84</v>
      </c>
      <c r="E167" s="7"/>
      <c r="F167" s="7">
        <f>'[1]Joe''s Priceout'!Q73</f>
        <v>1.12896</v>
      </c>
      <c r="G167" s="7">
        <f>D167+F167</f>
        <v>4.96896</v>
      </c>
      <c r="H167" s="7"/>
      <c r="I167" s="9">
        <f>F167/D167</f>
        <v>0.29399999999999998</v>
      </c>
      <c r="J167" s="7"/>
      <c r="K167" s="7"/>
      <c r="L167" s="7"/>
      <c r="M167" s="7"/>
    </row>
    <row r="168" spans="1:1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t="s">
        <v>104</v>
      </c>
      <c r="B169" s="7">
        <v>7.5</v>
      </c>
      <c r="C169" s="7"/>
      <c r="D169" s="7">
        <f>B169+C169</f>
        <v>7.5</v>
      </c>
      <c r="E169" s="7"/>
      <c r="F169" s="7">
        <f>'[1]Joe''s Priceout'!Q42</f>
        <v>2.15</v>
      </c>
      <c r="G169" s="7">
        <f>D169+F169</f>
        <v>9.65</v>
      </c>
      <c r="H169" s="7"/>
      <c r="I169" s="9">
        <f>F169/D169</f>
        <v>0.28666666666666668</v>
      </c>
      <c r="J169" s="7"/>
      <c r="K169" s="7"/>
      <c r="L169" s="7"/>
      <c r="M169" s="7"/>
    </row>
    <row r="170" spans="1:13">
      <c r="A170" t="s">
        <v>105</v>
      </c>
      <c r="B170" s="7">
        <v>6.75</v>
      </c>
      <c r="C170" s="7"/>
      <c r="D170" s="7">
        <f>B170+C170</f>
        <v>6.75</v>
      </c>
      <c r="E170" s="7"/>
      <c r="F170" s="7">
        <f>D170*0.5+0.02</f>
        <v>3.395</v>
      </c>
      <c r="G170" s="7">
        <f>D170+F170</f>
        <v>10.145</v>
      </c>
      <c r="H170" s="7"/>
      <c r="I170" s="9">
        <f>F170/D170</f>
        <v>0.50296296296296295</v>
      </c>
      <c r="J170" s="7"/>
      <c r="K170" s="7"/>
      <c r="L170" s="7"/>
      <c r="M170" s="7"/>
    </row>
    <row r="171" spans="1:13">
      <c r="A171" t="s">
        <v>106</v>
      </c>
      <c r="B171" s="7">
        <v>3.5</v>
      </c>
      <c r="C171" s="7"/>
      <c r="D171" s="7">
        <f>B171+C171</f>
        <v>3.5</v>
      </c>
      <c r="E171" s="7"/>
      <c r="F171" s="7">
        <f>D171*0.7</f>
        <v>2.4499999999999997</v>
      </c>
      <c r="G171" s="7">
        <f>D171+F171</f>
        <v>5.9499999999999993</v>
      </c>
      <c r="H171" s="7"/>
      <c r="I171" s="9">
        <f>F171/D171</f>
        <v>0.7</v>
      </c>
      <c r="J171" s="7"/>
      <c r="K171" s="7"/>
      <c r="L171" s="7"/>
      <c r="M171" s="7"/>
    </row>
    <row r="172" spans="1:1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t="s">
        <v>107</v>
      </c>
      <c r="B173" s="7">
        <v>10</v>
      </c>
      <c r="C173" s="7"/>
      <c r="D173" s="7">
        <f>B173+C173</f>
        <v>10</v>
      </c>
      <c r="E173" s="7"/>
      <c r="F173" s="7">
        <f>D173*0.11</f>
        <v>1.1000000000000001</v>
      </c>
      <c r="G173" s="7">
        <f>D173+F173</f>
        <v>11.1</v>
      </c>
      <c r="H173" s="7"/>
      <c r="I173" s="9">
        <f>F173/D173</f>
        <v>0.11000000000000001</v>
      </c>
      <c r="J173" s="7"/>
      <c r="K173" s="7"/>
      <c r="L173" s="7"/>
      <c r="M173" s="7"/>
    </row>
    <row r="174" spans="1:13">
      <c r="A174" t="s">
        <v>108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2:1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2:1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2:1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2:1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2:1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2:1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2:1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2:1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2:1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2:1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2:1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</sheetData>
  <pageMargins left="0.7" right="0.7" top="0.75" bottom="0.75" header="0.3" footer="0.3"/>
  <pageSetup scale="8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EA518E1F7CCE24AACA9AA08A2F7A681" ma:contentTypeVersion="123" ma:contentTypeDescription="" ma:contentTypeScope="" ma:versionID="949db86407e1aed79417b53c57974eb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Agreement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2009-11-10T08:00:00+00:00</OpenedDate>
    <Date1 xmlns="dc463f71-b30c-4ab2-9473-d307f9d35888">2010-09-02T07:00:00+00:00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091769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F833172-1A2B-408A-B158-A00393371D82}"/>
</file>

<file path=customXml/itemProps2.xml><?xml version="1.0" encoding="utf-8"?>
<ds:datastoreItem xmlns:ds="http://schemas.openxmlformats.org/officeDocument/2006/customXml" ds:itemID="{414CA185-C7DC-4AF9-9AE7-5A68634A8DC0}"/>
</file>

<file path=customXml/itemProps3.xml><?xml version="1.0" encoding="utf-8"?>
<ds:datastoreItem xmlns:ds="http://schemas.openxmlformats.org/officeDocument/2006/customXml" ds:itemID="{94D6C74A-A18B-44D6-808C-3ECE45FC6AE8}"/>
</file>

<file path=customXml/itemProps4.xml><?xml version="1.0" encoding="utf-8"?>
<ds:datastoreItem xmlns:ds="http://schemas.openxmlformats.org/officeDocument/2006/customXml" ds:itemID="{0E73D7F4-1E15-4A95-AFC4-FE53F4BF85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Utilities and Transportation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NJohnson</dc:creator>
  <cp:lastModifiedBy>bobcedarbaum</cp:lastModifiedBy>
  <cp:lastPrinted>2010-08-26T15:52:03Z</cp:lastPrinted>
  <dcterms:created xsi:type="dcterms:W3CDTF">2010-08-26T15:14:49Z</dcterms:created>
  <dcterms:modified xsi:type="dcterms:W3CDTF">2010-09-01T18:11:32Z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0x0101006E56B4D1795A2E4DB2F0B01679ED314A005EA518E1F7CCE24AACA9AA08A2F7A681</vt:lpwstr>
  </property>
  <property fmtid="{D5CDD505-2E9C-101B-9397-08002B2CF9AE}" pid="3" name="_docset_NoMedatataSyncRequired">
    <vt:lpwstr>False</vt:lpwstr>
  </property>
</Properties>
</file>