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910" windowWidth="12120" windowHeight="5640" activeTab="0"/>
  </bookViews>
  <sheets>
    <sheet name="Poles" sheetId="1" r:id="rId1"/>
    <sheet name="Ae Cbl Met" sheetId="2" r:id="rId2"/>
    <sheet name="Ae Cbl Non Met" sheetId="3" r:id="rId3"/>
    <sheet name="UG Cbl Met" sheetId="4" r:id="rId4"/>
    <sheet name="UG Cbl Non Met" sheetId="5" r:id="rId5"/>
    <sheet name="Bur Cble Met" sheetId="6" r:id="rId6"/>
    <sheet name="Bur Cble Non Met" sheetId="7" r:id="rId7"/>
    <sheet name="Sub Cbl" sheetId="8" r:id="rId8"/>
    <sheet name="Intra Cbl" sheetId="9" r:id="rId9"/>
    <sheet name="Con Sys" sheetId="10" r:id="rId10"/>
  </sheets>
  <definedNames/>
  <calcPr fullCalcOnLoad="1"/>
</workbook>
</file>

<file path=xl/sharedStrings.xml><?xml version="1.0" encoding="utf-8"?>
<sst xmlns="http://schemas.openxmlformats.org/spreadsheetml/2006/main" count="655" uniqueCount="70">
  <si>
    <t xml:space="preserve">Plant </t>
  </si>
  <si>
    <t>Retired</t>
  </si>
  <si>
    <t>Avg Year</t>
  </si>
  <si>
    <t>of Placement</t>
  </si>
  <si>
    <t>A</t>
  </si>
  <si>
    <t>B</t>
  </si>
  <si>
    <t>C</t>
  </si>
  <si>
    <t>D</t>
  </si>
  <si>
    <t>E</t>
  </si>
  <si>
    <t>CPI in Yr</t>
  </si>
  <si>
    <t>2003 CPI</t>
  </si>
  <si>
    <t>Years Prior</t>
  </si>
  <si>
    <t>to 2003</t>
  </si>
  <si>
    <t>CPI Restated</t>
  </si>
  <si>
    <t>at 2.2%</t>
  </si>
  <si>
    <t>Retired Plant</t>
  </si>
  <si>
    <t xml:space="preserve">at 2.2% </t>
  </si>
  <si>
    <t>Inflation</t>
  </si>
  <si>
    <t>Gross</t>
  </si>
  <si>
    <t>Salvage</t>
  </si>
  <si>
    <t xml:space="preserve">Cost of </t>
  </si>
  <si>
    <t>Removal</t>
  </si>
  <si>
    <t>Total</t>
  </si>
  <si>
    <t>of Removal</t>
  </si>
  <si>
    <t xml:space="preserve">Net Removal </t>
  </si>
  <si>
    <t>Cost</t>
  </si>
  <si>
    <t xml:space="preserve">CPI in Year </t>
  </si>
  <si>
    <t>Net Removal</t>
  </si>
  <si>
    <t>Cost Ratio at</t>
  </si>
  <si>
    <t>2.2% Inflation</t>
  </si>
  <si>
    <t>Verizon Northwest Inc, Washington</t>
  </si>
  <si>
    <t>Inflation-Adjusted Annual Retirements, Gross Salvage and Cost of Removal</t>
  </si>
  <si>
    <t>Account 2411 - Poles</t>
  </si>
  <si>
    <t>Account 2422.1 - Underground Cable, Metallic</t>
  </si>
  <si>
    <t>Account 2421.1 - Aerial Cable, Metallic</t>
  </si>
  <si>
    <t>Table A,Col B</t>
  </si>
  <si>
    <t>Att PC 28.2,col (o)</t>
  </si>
  <si>
    <t>data.bls.gov</t>
  </si>
  <si>
    <t>F</t>
  </si>
  <si>
    <t>G</t>
  </si>
  <si>
    <t>H</t>
  </si>
  <si>
    <t>I</t>
  </si>
  <si>
    <t>L</t>
  </si>
  <si>
    <t>J</t>
  </si>
  <si>
    <t>M</t>
  </si>
  <si>
    <t xml:space="preserve">N </t>
  </si>
  <si>
    <t xml:space="preserve">O </t>
  </si>
  <si>
    <t>(Table A, Col C)</t>
  </si>
  <si>
    <t>(Table A, Col E)</t>
  </si>
  <si>
    <t>(I-H)</t>
  </si>
  <si>
    <t>2003-A</t>
  </si>
  <si>
    <t>(Sum N/Sum G)</t>
  </si>
  <si>
    <t>A-Observed Life</t>
  </si>
  <si>
    <t>2003-C</t>
  </si>
  <si>
    <r>
      <t>184.0</t>
    </r>
    <r>
      <rPr>
        <vertAlign val="superscript"/>
        <sz val="10"/>
        <rFont val="Arial"/>
        <family val="0"/>
      </rPr>
      <t xml:space="preserve"> (.9784*E)</t>
    </r>
  </si>
  <si>
    <r>
      <t>184.0</t>
    </r>
    <r>
      <rPr>
        <vertAlign val="superscript"/>
        <sz val="10"/>
        <rFont val="Arial"/>
        <family val="0"/>
      </rPr>
      <t xml:space="preserve"> (.9784*L)</t>
    </r>
  </si>
  <si>
    <t>Retired Plant: 55 yrs</t>
  </si>
  <si>
    <t>K</t>
  </si>
  <si>
    <t>(B*(F/D))</t>
  </si>
  <si>
    <t>Account 2426.00 - Intrabldg Cable</t>
  </si>
  <si>
    <t>Account 2421.2 - Aerial Cable, Non Metallic</t>
  </si>
  <si>
    <t>Account 2422.2 - Underground Cable, Non Metallic</t>
  </si>
  <si>
    <t>Account 2423.10 - Buried Cable Metallic</t>
  </si>
  <si>
    <t>Account 2423.10 - Buried Cable Non-Metallic</t>
  </si>
  <si>
    <t>Account 2424.00 - Submarine Cable</t>
  </si>
  <si>
    <t>Account 2441 - Conduit Systems</t>
  </si>
  <si>
    <t>(1) Adjusted per VZ response of July 20, 2004 to Staff data request 10b</t>
  </si>
  <si>
    <t>(1)  Adjusted as per response of July 20, 2004 to Staff data request 11a.</t>
  </si>
  <si>
    <t>(1) Aberrant number adjusted to average of two previous and two following years.</t>
  </si>
  <si>
    <t>(J*(M/K)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</si>
</sst>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_(* #,##0.0_);_(* \(#,##0.0\);_(* &quot;-&quot;?_);_(@_)"/>
    <numFmt numFmtId="169" formatCode="_(&quot;$&quot;* #,##0.000_);_(&quot;$&quot;* \(#,##0.000\);_(&quot;$&quot;* &quot;-&quot;??_);_(@_)"/>
    <numFmt numFmtId="170" formatCode="0.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70" fontId="4" fillId="0" borderId="0" xfId="21" applyNumberFormat="1" applyFont="1" applyAlignment="1">
      <alignment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ill="1" applyAlignment="1">
      <alignment/>
    </xf>
    <xf numFmtId="0" fontId="7" fillId="0" borderId="0" xfId="0" applyFont="1" applyFill="1" applyAlignment="1">
      <alignment horizontal="center"/>
    </xf>
    <xf numFmtId="10" fontId="4" fillId="0" borderId="0" xfId="21" applyNumberFormat="1" applyFont="1" applyAlignment="1">
      <alignment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49</xdr:row>
      <xdr:rowOff>76200</xdr:rowOff>
    </xdr:from>
    <xdr:to>
      <xdr:col>16</xdr:col>
      <xdr:colOff>114300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20475" y="814387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
Exh__(CWK-8)
Page 1 of 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695325</xdr:colOff>
      <xdr:row>47</xdr:row>
      <xdr:rowOff>0</xdr:rowOff>
    </xdr:from>
    <xdr:to>
      <xdr:col>16</xdr:col>
      <xdr:colOff>352425</xdr:colOff>
      <xdr:row>54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44300" y="774382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Exht___(CWK-8)
Page 10 of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46</xdr:row>
      <xdr:rowOff>38100</xdr:rowOff>
    </xdr:from>
    <xdr:to>
      <xdr:col>15</xdr:col>
      <xdr:colOff>790575</xdr:colOff>
      <xdr:row>53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82325" y="7620000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Exh__(CWK-8)
Page 2 of 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45</xdr:row>
      <xdr:rowOff>19050</xdr:rowOff>
    </xdr:from>
    <xdr:to>
      <xdr:col>15</xdr:col>
      <xdr:colOff>800100</xdr:colOff>
      <xdr:row>52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72800" y="743902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Exh__(CWK-8)
Page 3 of 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51</xdr:row>
      <xdr:rowOff>57150</xdr:rowOff>
    </xdr:from>
    <xdr:to>
      <xdr:col>17</xdr:col>
      <xdr:colOff>123825</xdr:colOff>
      <xdr:row>58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01450" y="844867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Exh__(CWK-8)
Page 4 of 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51</xdr:row>
      <xdr:rowOff>47625</xdr:rowOff>
    </xdr:from>
    <xdr:to>
      <xdr:col>17</xdr:col>
      <xdr:colOff>0</xdr:colOff>
      <xdr:row>58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25225" y="8439150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Exh___(CWK-8)
Page 5 of 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619125</xdr:colOff>
      <xdr:row>47</xdr:row>
      <xdr:rowOff>19050</xdr:rowOff>
    </xdr:from>
    <xdr:to>
      <xdr:col>17</xdr:col>
      <xdr:colOff>276225</xdr:colOff>
      <xdr:row>54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96775" y="776287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Exh___(CWK-8)
Page 6 of 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628650</xdr:colOff>
      <xdr:row>46</xdr:row>
      <xdr:rowOff>142875</xdr:rowOff>
    </xdr:from>
    <xdr:to>
      <xdr:col>16</xdr:col>
      <xdr:colOff>285750</xdr:colOff>
      <xdr:row>54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44300" y="772477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Exh___(CWK-8)
Page 7 of 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676275</xdr:colOff>
      <xdr:row>45</xdr:row>
      <xdr:rowOff>133350</xdr:rowOff>
    </xdr:from>
    <xdr:to>
      <xdr:col>16</xdr:col>
      <xdr:colOff>333375</xdr:colOff>
      <xdr:row>53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34775" y="755332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Exh___(CWK-8)
Page 8 of 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46</xdr:row>
      <xdr:rowOff>142875</xdr:rowOff>
    </xdr:from>
    <xdr:to>
      <xdr:col>16</xdr:col>
      <xdr:colOff>361950</xdr:colOff>
      <xdr:row>54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72875" y="7724775"/>
          <a:ext cx="590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No. UT-040520 Exh___(CWK-8)
Page 9 of 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I29">
      <selection activeCell="P50" sqref="P50"/>
    </sheetView>
  </sheetViews>
  <sheetFormatPr defaultColWidth="9.140625" defaultRowHeight="12.75"/>
  <cols>
    <col min="2" max="2" width="10.28125" style="23" bestFit="1" customWidth="1"/>
    <col min="3" max="3" width="3.00390625" style="23" customWidth="1"/>
    <col min="4" max="4" width="13.7109375" style="23" bestFit="1" customWidth="1"/>
    <col min="5" max="5" width="11.8515625" style="23" bestFit="1" customWidth="1"/>
    <col min="6" max="6" width="10.28125" style="0" bestFit="1" customWidth="1"/>
    <col min="7" max="7" width="13.140625" style="0" bestFit="1" customWidth="1"/>
    <col min="8" max="8" width="12.8515625" style="0" bestFit="1" customWidth="1"/>
    <col min="9" max="10" width="11.28125" style="23" bestFit="1" customWidth="1"/>
    <col min="11" max="11" width="12.00390625" style="23" customWidth="1"/>
    <col min="12" max="12" width="11.00390625" style="23" bestFit="1" customWidth="1"/>
    <col min="13" max="13" width="10.28125" style="0" bestFit="1" customWidth="1"/>
    <col min="14" max="14" width="12.8515625" style="0" bestFit="1" customWidth="1"/>
    <col min="15" max="15" width="11.8515625" style="0" bestFit="1" customWidth="1"/>
    <col min="16" max="16" width="13.57421875" style="0" bestFit="1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spans="2:16" ht="12.75">
      <c r="B10" s="24"/>
      <c r="C10" s="24"/>
      <c r="D10" s="24" t="s">
        <v>56</v>
      </c>
      <c r="E10" s="24"/>
      <c r="F10" s="9"/>
      <c r="G10" s="9"/>
      <c r="H10" s="11"/>
      <c r="I10" s="27"/>
      <c r="J10" s="27"/>
      <c r="K10" s="27"/>
      <c r="L10" s="27"/>
      <c r="M10" s="11"/>
      <c r="N10" s="11"/>
      <c r="O10" s="11"/>
      <c r="P10" s="15"/>
    </row>
    <row r="11" spans="2:16" ht="12.75">
      <c r="B11" s="24"/>
      <c r="C11" s="24"/>
      <c r="D11" s="24" t="s">
        <v>36</v>
      </c>
      <c r="E11" s="24"/>
      <c r="F11" s="9"/>
      <c r="G11" s="9"/>
      <c r="H11" s="9"/>
      <c r="I11" s="24"/>
      <c r="J11" s="24"/>
      <c r="K11" s="24"/>
      <c r="L11" s="24"/>
      <c r="M11" s="9"/>
      <c r="N11" s="9"/>
      <c r="O11" s="9"/>
      <c r="P11" s="10"/>
    </row>
    <row r="12" spans="2:16" ht="12.75">
      <c r="B12" s="24"/>
      <c r="C12" s="24"/>
      <c r="D12" s="27"/>
      <c r="E12" s="24"/>
      <c r="F12" s="9"/>
      <c r="G12" s="9"/>
      <c r="H12" s="9"/>
      <c r="I12" s="24"/>
      <c r="J12" s="24"/>
      <c r="K12" s="24"/>
      <c r="L12" s="24"/>
      <c r="M12" s="11"/>
      <c r="N12" s="9"/>
      <c r="O12" s="9"/>
      <c r="P12" s="9"/>
    </row>
    <row r="13" spans="1:15" ht="12.75">
      <c r="A13" s="3">
        <v>1980</v>
      </c>
      <c r="B13" s="25">
        <v>330922</v>
      </c>
      <c r="C13" s="25"/>
      <c r="D13" s="22">
        <f>+A13-55</f>
        <v>1925</v>
      </c>
      <c r="E13" s="28">
        <v>17.5</v>
      </c>
      <c r="F13" s="3">
        <f aca="true" t="shared" si="0" ref="F13:F35">+$A$36-D13</f>
        <v>78</v>
      </c>
      <c r="G13" s="4">
        <f aca="true" t="shared" si="1" ref="G13:G35">+$E$40*0.978474^F13</f>
        <v>33.702525750767855</v>
      </c>
      <c r="H13" s="2">
        <f>+B13*(G13/E13)</f>
        <v>637308.9843711772</v>
      </c>
      <c r="I13" s="25">
        <v>4995</v>
      </c>
      <c r="J13" s="25">
        <v>195193</v>
      </c>
      <c r="K13" s="25">
        <f>+J13-I13</f>
        <v>190198</v>
      </c>
      <c r="L13" s="30">
        <v>82.4</v>
      </c>
      <c r="M13" s="16">
        <f aca="true" t="shared" si="2" ref="M13:M33">+M14+1</f>
        <v>23</v>
      </c>
      <c r="N13" s="4">
        <f aca="true" t="shared" si="3" ref="N13:N36">+$E$40*0.978474^M13</f>
        <v>111.545356242669</v>
      </c>
      <c r="O13" s="6">
        <f>+K13*(N13/L13)</f>
        <v>257472.13187673737</v>
      </c>
    </row>
    <row r="14" spans="1:15" ht="12.75">
      <c r="A14" s="3">
        <f>+A13+1</f>
        <v>1981</v>
      </c>
      <c r="B14" s="25">
        <v>235365</v>
      </c>
      <c r="C14" s="25"/>
      <c r="D14" s="22">
        <f aca="true" t="shared" si="4" ref="D14:D36">+A14-55</f>
        <v>1926</v>
      </c>
      <c r="E14" s="28">
        <v>17.1</v>
      </c>
      <c r="F14" s="3">
        <f t="shared" si="0"/>
        <v>77</v>
      </c>
      <c r="G14" s="4">
        <f t="shared" si="1"/>
        <v>34.443966575267055</v>
      </c>
      <c r="H14" s="2">
        <f aca="true" t="shared" si="5" ref="H14:H36">+B14*(G14/E14)</f>
        <v>474087.9645022065</v>
      </c>
      <c r="I14" s="25">
        <v>6859</v>
      </c>
      <c r="J14" s="25">
        <v>235113</v>
      </c>
      <c r="K14" s="25">
        <f aca="true" t="shared" si="6" ref="K14:K36">+J14-I14</f>
        <v>228254</v>
      </c>
      <c r="L14" s="30">
        <v>90.9</v>
      </c>
      <c r="M14" s="16">
        <f t="shared" si="2"/>
        <v>22</v>
      </c>
      <c r="N14" s="4">
        <f t="shared" si="3"/>
        <v>113.99930528830507</v>
      </c>
      <c r="O14" s="6">
        <f aca="true" t="shared" si="7" ref="O14:O36">+K14*(N14/L14)</f>
        <v>286257.3974617908</v>
      </c>
    </row>
    <row r="15" spans="1:15" ht="12.75">
      <c r="A15" s="3">
        <f aca="true" t="shared" si="8" ref="A15:A36">+A14+1</f>
        <v>1982</v>
      </c>
      <c r="B15" s="25">
        <v>251925</v>
      </c>
      <c r="C15" s="25"/>
      <c r="D15" s="22">
        <f t="shared" si="4"/>
        <v>1927</v>
      </c>
      <c r="E15" s="28">
        <v>17.4</v>
      </c>
      <c r="F15" s="3">
        <f t="shared" si="0"/>
        <v>76</v>
      </c>
      <c r="G15" s="4">
        <f t="shared" si="1"/>
        <v>35.201718773587295</v>
      </c>
      <c r="H15" s="2">
        <f t="shared" si="5"/>
        <v>509666.2644848265</v>
      </c>
      <c r="I15" s="25">
        <v>28339</v>
      </c>
      <c r="J15" s="25">
        <v>297320</v>
      </c>
      <c r="K15" s="25">
        <f t="shared" si="6"/>
        <v>268981</v>
      </c>
      <c r="L15" s="30">
        <v>96.5</v>
      </c>
      <c r="M15" s="16">
        <f t="shared" si="2"/>
        <v>21</v>
      </c>
      <c r="N15" s="4">
        <f t="shared" si="3"/>
        <v>116.50724013954898</v>
      </c>
      <c r="O15" s="6">
        <f t="shared" si="7"/>
        <v>324748.5384453474</v>
      </c>
    </row>
    <row r="16" spans="1:15" ht="12.75">
      <c r="A16" s="3">
        <f t="shared" si="8"/>
        <v>1983</v>
      </c>
      <c r="B16" s="25">
        <v>182164</v>
      </c>
      <c r="C16" s="25"/>
      <c r="D16" s="22">
        <f t="shared" si="4"/>
        <v>1928</v>
      </c>
      <c r="E16" s="28">
        <v>17.1</v>
      </c>
      <c r="F16" s="3">
        <f t="shared" si="0"/>
        <v>75</v>
      </c>
      <c r="G16" s="4">
        <f t="shared" si="1"/>
        <v>35.97614118881779</v>
      </c>
      <c r="H16" s="2">
        <f t="shared" si="5"/>
        <v>383248.9931882926</v>
      </c>
      <c r="I16" s="25">
        <v>7300</v>
      </c>
      <c r="J16" s="25">
        <v>243013</v>
      </c>
      <c r="K16" s="25">
        <f t="shared" si="6"/>
        <v>235713</v>
      </c>
      <c r="L16" s="30">
        <v>99.6</v>
      </c>
      <c r="M16" s="16">
        <f t="shared" si="2"/>
        <v>20</v>
      </c>
      <c r="N16" s="4">
        <f t="shared" si="3"/>
        <v>119.07034846050992</v>
      </c>
      <c r="O16" s="6">
        <f t="shared" si="7"/>
        <v>281791.45629188936</v>
      </c>
    </row>
    <row r="17" spans="1:15" ht="12.75">
      <c r="A17" s="3">
        <f t="shared" si="8"/>
        <v>1984</v>
      </c>
      <c r="B17" s="25">
        <v>235481</v>
      </c>
      <c r="C17" s="25"/>
      <c r="D17" s="22">
        <f t="shared" si="4"/>
        <v>1929</v>
      </c>
      <c r="E17" s="28">
        <v>17.1</v>
      </c>
      <c r="F17" s="3">
        <f t="shared" si="0"/>
        <v>74</v>
      </c>
      <c r="G17" s="4">
        <f t="shared" si="1"/>
        <v>36.76760055843874</v>
      </c>
      <c r="H17" s="2">
        <f t="shared" si="5"/>
        <v>506319.9618188136</v>
      </c>
      <c r="I17" s="25">
        <v>6467</v>
      </c>
      <c r="J17" s="25">
        <v>193151</v>
      </c>
      <c r="K17" s="25">
        <f t="shared" si="6"/>
        <v>186684</v>
      </c>
      <c r="L17" s="30">
        <v>103.9</v>
      </c>
      <c r="M17" s="16">
        <f t="shared" si="2"/>
        <v>19</v>
      </c>
      <c r="N17" s="4">
        <f t="shared" si="3"/>
        <v>121.68984404338791</v>
      </c>
      <c r="O17" s="6">
        <f t="shared" si="7"/>
        <v>218648.18907984436</v>
      </c>
    </row>
    <row r="18" spans="1:15" ht="12.75">
      <c r="A18" s="3">
        <f t="shared" si="8"/>
        <v>1985</v>
      </c>
      <c r="B18" s="25">
        <v>215167</v>
      </c>
      <c r="C18" s="25"/>
      <c r="D18" s="22">
        <f t="shared" si="4"/>
        <v>1930</v>
      </c>
      <c r="E18" s="28">
        <v>16.7</v>
      </c>
      <c r="F18" s="3">
        <f t="shared" si="0"/>
        <v>73</v>
      </c>
      <c r="G18" s="4">
        <f t="shared" si="1"/>
        <v>37.57647168799451</v>
      </c>
      <c r="H18" s="2">
        <f t="shared" si="5"/>
        <v>484144.7115982464</v>
      </c>
      <c r="I18" s="25">
        <v>3745</v>
      </c>
      <c r="J18" s="25">
        <v>305947</v>
      </c>
      <c r="K18" s="25">
        <f t="shared" si="6"/>
        <v>302202</v>
      </c>
      <c r="L18" s="30">
        <v>107.6</v>
      </c>
      <c r="M18" s="16">
        <f t="shared" si="2"/>
        <v>18</v>
      </c>
      <c r="N18" s="4">
        <f t="shared" si="3"/>
        <v>124.3669673832804</v>
      </c>
      <c r="O18" s="6">
        <f t="shared" si="7"/>
        <v>349293.1810145177</v>
      </c>
    </row>
    <row r="19" spans="1:15" ht="12.75">
      <c r="A19" s="3">
        <f t="shared" si="8"/>
        <v>1986</v>
      </c>
      <c r="B19" s="25">
        <v>264576</v>
      </c>
      <c r="C19" s="25"/>
      <c r="D19" s="22">
        <f t="shared" si="4"/>
        <v>1931</v>
      </c>
      <c r="E19" s="29">
        <v>15.2</v>
      </c>
      <c r="F19" s="3">
        <f t="shared" si="0"/>
        <v>72</v>
      </c>
      <c r="G19" s="4">
        <f t="shared" si="1"/>
        <v>38.40313762858749</v>
      </c>
      <c r="H19" s="2">
        <f t="shared" si="5"/>
        <v>668457.1408698133</v>
      </c>
      <c r="I19" s="25">
        <v>2414</v>
      </c>
      <c r="J19" s="25">
        <v>293106</v>
      </c>
      <c r="K19" s="25">
        <f t="shared" si="6"/>
        <v>290692</v>
      </c>
      <c r="L19" s="30">
        <v>109.6</v>
      </c>
      <c r="M19" s="16">
        <f t="shared" si="2"/>
        <v>17</v>
      </c>
      <c r="N19" s="4">
        <f t="shared" si="3"/>
        <v>127.10298626563444</v>
      </c>
      <c r="O19" s="6">
        <f t="shared" si="7"/>
        <v>337115.1576964399</v>
      </c>
    </row>
    <row r="20" spans="1:15" ht="12.75">
      <c r="A20" s="3">
        <f t="shared" si="8"/>
        <v>1987</v>
      </c>
      <c r="B20" s="25">
        <v>247226</v>
      </c>
      <c r="C20" s="25"/>
      <c r="D20" s="22">
        <f t="shared" si="4"/>
        <v>1932</v>
      </c>
      <c r="E20" s="29">
        <v>13.7</v>
      </c>
      <c r="F20" s="3">
        <f t="shared" si="0"/>
        <v>71</v>
      </c>
      <c r="G20" s="4">
        <f t="shared" si="1"/>
        <v>39.24798985827675</v>
      </c>
      <c r="H20" s="2">
        <f t="shared" si="5"/>
        <v>708257.1927519948</v>
      </c>
      <c r="I20" s="25">
        <v>20040</v>
      </c>
      <c r="J20" s="25">
        <v>321030</v>
      </c>
      <c r="K20" s="25">
        <f t="shared" si="6"/>
        <v>300990</v>
      </c>
      <c r="L20" s="30">
        <v>113.6</v>
      </c>
      <c r="M20" s="16">
        <f t="shared" si="2"/>
        <v>16</v>
      </c>
      <c r="N20" s="4">
        <f t="shared" si="3"/>
        <v>129.89919636662236</v>
      </c>
      <c r="O20" s="6">
        <f t="shared" si="7"/>
        <v>344175.6964294865</v>
      </c>
    </row>
    <row r="21" spans="1:15" ht="12.75">
      <c r="A21" s="3">
        <f t="shared" si="8"/>
        <v>1988</v>
      </c>
      <c r="B21" s="25">
        <v>343569</v>
      </c>
      <c r="C21" s="25"/>
      <c r="D21" s="22">
        <f t="shared" si="4"/>
        <v>1933</v>
      </c>
      <c r="E21" s="29">
        <v>13</v>
      </c>
      <c r="F21" s="3">
        <f t="shared" si="0"/>
        <v>70</v>
      </c>
      <c r="G21" s="4">
        <f t="shared" si="1"/>
        <v>40.11142846746746</v>
      </c>
      <c r="H21" s="2">
        <f t="shared" si="5"/>
        <v>1060080.2590107175</v>
      </c>
      <c r="I21" s="25">
        <v>2566</v>
      </c>
      <c r="J21" s="25">
        <v>295511</v>
      </c>
      <c r="K21" s="25">
        <f t="shared" si="6"/>
        <v>292945</v>
      </c>
      <c r="L21" s="30">
        <v>118.3</v>
      </c>
      <c r="M21" s="16">
        <f t="shared" si="2"/>
        <v>15</v>
      </c>
      <c r="N21" s="4">
        <f t="shared" si="3"/>
        <v>132.75692186672552</v>
      </c>
      <c r="O21" s="6">
        <f t="shared" si="7"/>
        <v>328744.5179733551</v>
      </c>
    </row>
    <row r="22" spans="1:15" ht="12.75">
      <c r="A22" s="3">
        <f t="shared" si="8"/>
        <v>1989</v>
      </c>
      <c r="B22" s="25">
        <v>319799</v>
      </c>
      <c r="C22" s="25"/>
      <c r="D22" s="22">
        <f t="shared" si="4"/>
        <v>1934</v>
      </c>
      <c r="E22" s="29">
        <v>13.4</v>
      </c>
      <c r="F22" s="3">
        <f t="shared" si="0"/>
        <v>69</v>
      </c>
      <c r="G22" s="4">
        <f t="shared" si="1"/>
        <v>40.993862348378656</v>
      </c>
      <c r="H22" s="2">
        <f t="shared" si="5"/>
        <v>978342.9988917272</v>
      </c>
      <c r="I22" s="25">
        <v>5554</v>
      </c>
      <c r="J22" s="25">
        <v>301249</v>
      </c>
      <c r="K22" s="25">
        <f t="shared" si="6"/>
        <v>295695</v>
      </c>
      <c r="L22" s="30">
        <v>124</v>
      </c>
      <c r="M22" s="16">
        <f t="shared" si="2"/>
        <v>14</v>
      </c>
      <c r="N22" s="4">
        <f t="shared" si="3"/>
        <v>135.6775160778166</v>
      </c>
      <c r="O22" s="6">
        <f t="shared" si="7"/>
        <v>323541.6380373385</v>
      </c>
    </row>
    <row r="23" spans="1:15" ht="12.75">
      <c r="A23" s="3">
        <f t="shared" si="8"/>
        <v>1990</v>
      </c>
      <c r="B23" s="25">
        <v>291172</v>
      </c>
      <c r="C23" s="25"/>
      <c r="D23" s="22">
        <f t="shared" si="4"/>
        <v>1935</v>
      </c>
      <c r="E23" s="29">
        <v>13.7</v>
      </c>
      <c r="F23" s="3">
        <f t="shared" si="0"/>
        <v>68</v>
      </c>
      <c r="G23" s="4">
        <f t="shared" si="1"/>
        <v>41.89570938867937</v>
      </c>
      <c r="H23" s="2">
        <f t="shared" si="5"/>
        <v>890427.5543153686</v>
      </c>
      <c r="I23" s="25">
        <v>27315</v>
      </c>
      <c r="J23" s="25">
        <v>295504</v>
      </c>
      <c r="K23" s="25">
        <f t="shared" si="6"/>
        <v>268189</v>
      </c>
      <c r="L23" s="30">
        <v>130.7</v>
      </c>
      <c r="M23" s="16">
        <f t="shared" si="2"/>
        <v>13</v>
      </c>
      <c r="N23" s="4">
        <f t="shared" si="3"/>
        <v>138.6623620840376</v>
      </c>
      <c r="O23" s="6">
        <f t="shared" si="7"/>
        <v>284527.31618175947</v>
      </c>
    </row>
    <row r="24" spans="1:15" ht="12.75">
      <c r="A24" s="3">
        <f t="shared" si="8"/>
        <v>1991</v>
      </c>
      <c r="B24" s="25">
        <v>738165</v>
      </c>
      <c r="C24" s="25"/>
      <c r="D24" s="22">
        <f t="shared" si="4"/>
        <v>1936</v>
      </c>
      <c r="E24" s="29">
        <v>13.9</v>
      </c>
      <c r="F24" s="3">
        <f t="shared" si="0"/>
        <v>67</v>
      </c>
      <c r="G24" s="4">
        <f t="shared" si="1"/>
        <v>42.81739666938454</v>
      </c>
      <c r="H24" s="2">
        <f t="shared" si="5"/>
        <v>2273834.792263039</v>
      </c>
      <c r="I24" s="25">
        <v>74680</v>
      </c>
      <c r="J24" s="25">
        <v>343513</v>
      </c>
      <c r="K24" s="25">
        <f t="shared" si="6"/>
        <v>268833</v>
      </c>
      <c r="L24" s="30">
        <v>136.2</v>
      </c>
      <c r="M24" s="16">
        <f t="shared" si="2"/>
        <v>12</v>
      </c>
      <c r="N24" s="4">
        <f t="shared" si="3"/>
        <v>141.71287339677662</v>
      </c>
      <c r="O24" s="6">
        <f t="shared" si="7"/>
        <v>279714.36779644387</v>
      </c>
    </row>
    <row r="25" spans="1:15" ht="12.75">
      <c r="A25" s="3">
        <f t="shared" si="8"/>
        <v>1992</v>
      </c>
      <c r="B25" s="25">
        <v>379662</v>
      </c>
      <c r="C25" s="25"/>
      <c r="D25" s="22">
        <f t="shared" si="4"/>
        <v>1937</v>
      </c>
      <c r="E25" s="29">
        <v>14.4</v>
      </c>
      <c r="F25" s="3">
        <f t="shared" si="0"/>
        <v>66</v>
      </c>
      <c r="G25" s="4">
        <f t="shared" si="1"/>
        <v>43.75936066710464</v>
      </c>
      <c r="H25" s="2">
        <f t="shared" si="5"/>
        <v>1153733.7770551583</v>
      </c>
      <c r="I25" s="25">
        <v>66529</v>
      </c>
      <c r="J25" s="25">
        <v>360500</v>
      </c>
      <c r="K25" s="25">
        <f t="shared" si="6"/>
        <v>293971</v>
      </c>
      <c r="L25" s="30">
        <v>140.3</v>
      </c>
      <c r="M25" s="16">
        <f t="shared" si="2"/>
        <v>11</v>
      </c>
      <c r="N25" s="4">
        <f t="shared" si="3"/>
        <v>144.83049462405398</v>
      </c>
      <c r="O25" s="6">
        <f t="shared" si="7"/>
        <v>303463.75862528704</v>
      </c>
    </row>
    <row r="26" spans="1:15" ht="12.75">
      <c r="A26" s="3">
        <f t="shared" si="8"/>
        <v>1993</v>
      </c>
      <c r="B26" s="25">
        <v>454197</v>
      </c>
      <c r="C26" s="25"/>
      <c r="D26" s="22">
        <f t="shared" si="4"/>
        <v>1938</v>
      </c>
      <c r="E26" s="29">
        <v>14.1</v>
      </c>
      <c r="F26" s="3">
        <f t="shared" si="0"/>
        <v>65</v>
      </c>
      <c r="G26" s="4">
        <f t="shared" si="1"/>
        <v>44.722047460744626</v>
      </c>
      <c r="H26" s="2">
        <f t="shared" si="5"/>
        <v>1440611.332661548</v>
      </c>
      <c r="I26" s="25">
        <v>2460</v>
      </c>
      <c r="J26" s="25">
        <v>358917</v>
      </c>
      <c r="K26" s="25">
        <f t="shared" si="6"/>
        <v>356457</v>
      </c>
      <c r="L26" s="30">
        <v>144.5</v>
      </c>
      <c r="M26" s="16">
        <f t="shared" si="2"/>
        <v>10</v>
      </c>
      <c r="N26" s="4">
        <f t="shared" si="3"/>
        <v>148.01670215463466</v>
      </c>
      <c r="O26" s="6">
        <f t="shared" si="7"/>
        <v>365132.10795802495</v>
      </c>
    </row>
    <row r="27" spans="1:15" ht="12.75">
      <c r="A27" s="3">
        <f t="shared" si="8"/>
        <v>1994</v>
      </c>
      <c r="B27" s="25">
        <v>295946</v>
      </c>
      <c r="C27" s="25"/>
      <c r="D27" s="22">
        <f t="shared" si="4"/>
        <v>1939</v>
      </c>
      <c r="E27" s="29">
        <v>13.9</v>
      </c>
      <c r="F27" s="3">
        <f t="shared" si="0"/>
        <v>64</v>
      </c>
      <c r="G27" s="4">
        <f t="shared" si="1"/>
        <v>45.705912942750274</v>
      </c>
      <c r="H27" s="2">
        <f t="shared" si="5"/>
        <v>973128.2094787894</v>
      </c>
      <c r="I27" s="25"/>
      <c r="J27" s="25">
        <v>379504</v>
      </c>
      <c r="K27" s="25">
        <f t="shared" si="6"/>
        <v>379504</v>
      </c>
      <c r="L27" s="30">
        <v>148.2</v>
      </c>
      <c r="M27" s="16">
        <f t="shared" si="2"/>
        <v>9</v>
      </c>
      <c r="N27" s="4">
        <f t="shared" si="3"/>
        <v>151.27300485719053</v>
      </c>
      <c r="O27" s="6">
        <f t="shared" si="7"/>
        <v>387373.2148132472</v>
      </c>
    </row>
    <row r="28" spans="1:15" ht="12.75">
      <c r="A28" s="3">
        <f t="shared" si="8"/>
        <v>1995</v>
      </c>
      <c r="B28" s="25">
        <v>166301</v>
      </c>
      <c r="C28" s="25"/>
      <c r="D28" s="22">
        <f t="shared" si="4"/>
        <v>1940</v>
      </c>
      <c r="E28" s="29">
        <v>14</v>
      </c>
      <c r="F28" s="3">
        <f t="shared" si="0"/>
        <v>63</v>
      </c>
      <c r="G28" s="4">
        <f t="shared" si="1"/>
        <v>46.71142303500173</v>
      </c>
      <c r="H28" s="2">
        <f t="shared" si="5"/>
        <v>554868.3115817016</v>
      </c>
      <c r="I28" s="25">
        <v>21702</v>
      </c>
      <c r="J28" s="25">
        <v>316364</v>
      </c>
      <c r="K28" s="25">
        <f t="shared" si="6"/>
        <v>294662</v>
      </c>
      <c r="L28" s="30">
        <v>152.4</v>
      </c>
      <c r="M28" s="16">
        <f t="shared" si="2"/>
        <v>8</v>
      </c>
      <c r="N28" s="4">
        <f t="shared" si="3"/>
        <v>154.60094479484437</v>
      </c>
      <c r="O28" s="6">
        <f t="shared" si="7"/>
        <v>298917.47765838867</v>
      </c>
    </row>
    <row r="29" spans="1:15" ht="12.75">
      <c r="A29" s="3">
        <f t="shared" si="8"/>
        <v>1996</v>
      </c>
      <c r="B29" s="25">
        <v>272503</v>
      </c>
      <c r="C29" s="25"/>
      <c r="D29" s="22">
        <f t="shared" si="4"/>
        <v>1941</v>
      </c>
      <c r="E29" s="29">
        <v>14.7</v>
      </c>
      <c r="F29" s="3">
        <f t="shared" si="0"/>
        <v>62</v>
      </c>
      <c r="G29" s="4">
        <f t="shared" si="1"/>
        <v>47.73905390945668</v>
      </c>
      <c r="H29" s="2">
        <f t="shared" si="5"/>
        <v>884968.3950672568</v>
      </c>
      <c r="I29" s="25">
        <v>42765</v>
      </c>
      <c r="J29" s="25">
        <v>603907</v>
      </c>
      <c r="K29" s="25">
        <f t="shared" si="6"/>
        <v>561142</v>
      </c>
      <c r="L29" s="30">
        <v>156.9</v>
      </c>
      <c r="M29" s="16">
        <f t="shared" si="2"/>
        <v>7</v>
      </c>
      <c r="N29" s="4">
        <f t="shared" si="3"/>
        <v>158.00209795543304</v>
      </c>
      <c r="O29" s="6">
        <f t="shared" si="7"/>
        <v>565083.5771249688</v>
      </c>
    </row>
    <row r="30" spans="1:15" ht="12.75">
      <c r="A30" s="3">
        <f t="shared" si="8"/>
        <v>1997</v>
      </c>
      <c r="B30" s="25">
        <v>382219</v>
      </c>
      <c r="C30" s="25"/>
      <c r="D30" s="22">
        <f t="shared" si="4"/>
        <v>1942</v>
      </c>
      <c r="E30" s="29">
        <v>16.3</v>
      </c>
      <c r="F30" s="3">
        <f t="shared" si="0"/>
        <v>61</v>
      </c>
      <c r="G30" s="4">
        <f t="shared" si="1"/>
        <v>48.78929221364768</v>
      </c>
      <c r="H30" s="2">
        <f t="shared" si="5"/>
        <v>1144061.0110802576</v>
      </c>
      <c r="I30" s="25">
        <v>111971</v>
      </c>
      <c r="J30" s="25">
        <v>706716</v>
      </c>
      <c r="K30" s="25">
        <f t="shared" si="6"/>
        <v>594745</v>
      </c>
      <c r="L30" s="30">
        <v>160.5</v>
      </c>
      <c r="M30" s="16">
        <f t="shared" si="2"/>
        <v>6</v>
      </c>
      <c r="N30" s="4">
        <f t="shared" si="3"/>
        <v>161.47807499783644</v>
      </c>
      <c r="O30" s="6">
        <f t="shared" si="7"/>
        <v>598369.331555067</v>
      </c>
    </row>
    <row r="31" spans="1:15" ht="12.75">
      <c r="A31" s="3">
        <f t="shared" si="8"/>
        <v>1998</v>
      </c>
      <c r="B31" s="25">
        <v>197639</v>
      </c>
      <c r="C31" s="25"/>
      <c r="D31" s="22">
        <f t="shared" si="4"/>
        <v>1943</v>
      </c>
      <c r="E31" s="29">
        <v>17.3</v>
      </c>
      <c r="F31" s="3">
        <f t="shared" si="0"/>
        <v>60</v>
      </c>
      <c r="G31" s="4">
        <f t="shared" si="1"/>
        <v>49.86263530114002</v>
      </c>
      <c r="H31" s="2">
        <f t="shared" si="5"/>
        <v>569641.6981665902</v>
      </c>
      <c r="I31" s="25">
        <v>32263</v>
      </c>
      <c r="J31" s="25">
        <v>747583</v>
      </c>
      <c r="K31" s="25">
        <f t="shared" si="6"/>
        <v>715320</v>
      </c>
      <c r="L31" s="30">
        <v>163</v>
      </c>
      <c r="M31" s="16">
        <f t="shared" si="2"/>
        <v>5</v>
      </c>
      <c r="N31" s="4">
        <f t="shared" si="3"/>
        <v>165.03052201472542</v>
      </c>
      <c r="O31" s="6">
        <f t="shared" si="7"/>
        <v>724230.877347076</v>
      </c>
    </row>
    <row r="32" spans="1:15" ht="12.75">
      <c r="A32" s="3">
        <f t="shared" si="8"/>
        <v>1999</v>
      </c>
      <c r="B32" s="25">
        <v>173997</v>
      </c>
      <c r="C32" s="25"/>
      <c r="D32" s="22">
        <f t="shared" si="4"/>
        <v>1944</v>
      </c>
      <c r="E32" s="29">
        <v>17.6</v>
      </c>
      <c r="F32" s="3">
        <f t="shared" si="0"/>
        <v>59</v>
      </c>
      <c r="G32" s="4">
        <f t="shared" si="1"/>
        <v>50.959591467059944</v>
      </c>
      <c r="H32" s="2">
        <f t="shared" si="5"/>
        <v>503796.365709888</v>
      </c>
      <c r="I32" s="25">
        <v>61404</v>
      </c>
      <c r="J32" s="25">
        <v>1038616</v>
      </c>
      <c r="K32" s="25">
        <f t="shared" si="6"/>
        <v>977212</v>
      </c>
      <c r="L32" s="30">
        <v>166.6</v>
      </c>
      <c r="M32" s="16">
        <f t="shared" si="2"/>
        <v>4</v>
      </c>
      <c r="N32" s="4">
        <f t="shared" si="3"/>
        <v>168.66112131208948</v>
      </c>
      <c r="O32" s="6">
        <f t="shared" si="7"/>
        <v>989301.7507780887</v>
      </c>
    </row>
    <row r="33" spans="1:15" ht="12.75">
      <c r="A33" s="3">
        <f t="shared" si="8"/>
        <v>2000</v>
      </c>
      <c r="B33" s="25">
        <v>217665</v>
      </c>
      <c r="C33" s="25"/>
      <c r="D33" s="22">
        <f t="shared" si="4"/>
        <v>1945</v>
      </c>
      <c r="E33" s="29">
        <v>18</v>
      </c>
      <c r="F33" s="3">
        <f t="shared" si="0"/>
        <v>58</v>
      </c>
      <c r="G33" s="4">
        <f t="shared" si="1"/>
        <v>52.08068018880414</v>
      </c>
      <c r="H33" s="2">
        <f t="shared" si="5"/>
        <v>629785.6251831141</v>
      </c>
      <c r="I33" s="25">
        <v>20873</v>
      </c>
      <c r="J33" s="25">
        <v>1380627</v>
      </c>
      <c r="K33" s="25">
        <f t="shared" si="6"/>
        <v>1359754</v>
      </c>
      <c r="L33" s="30">
        <v>172.2</v>
      </c>
      <c r="M33" s="16">
        <f t="shared" si="2"/>
        <v>3</v>
      </c>
      <c r="N33" s="4">
        <f t="shared" si="3"/>
        <v>172.371592205914</v>
      </c>
      <c r="O33" s="6">
        <f t="shared" si="7"/>
        <v>1361108.9546362392</v>
      </c>
    </row>
    <row r="34" spans="1:15" ht="12.75">
      <c r="A34" s="3">
        <f t="shared" si="8"/>
        <v>2001</v>
      </c>
      <c r="B34" s="25">
        <v>606965</v>
      </c>
      <c r="C34" s="25"/>
      <c r="D34" s="22">
        <f t="shared" si="4"/>
        <v>1946</v>
      </c>
      <c r="E34" s="29">
        <v>19.5</v>
      </c>
      <c r="F34" s="3">
        <f t="shared" si="0"/>
        <v>57</v>
      </c>
      <c r="G34" s="4">
        <f t="shared" si="1"/>
        <v>53.226432372044776</v>
      </c>
      <c r="H34" s="2">
        <f t="shared" si="5"/>
        <v>1656747.7704973414</v>
      </c>
      <c r="I34" s="25">
        <v>57947</v>
      </c>
      <c r="J34" s="25">
        <v>1393070</v>
      </c>
      <c r="K34" s="25">
        <f t="shared" si="6"/>
        <v>1335123</v>
      </c>
      <c r="L34" s="30">
        <v>177.1</v>
      </c>
      <c r="M34" s="16">
        <f>+M35+1</f>
        <v>2</v>
      </c>
      <c r="N34" s="4">
        <f t="shared" si="3"/>
        <v>176.163691836384</v>
      </c>
      <c r="O34" s="6">
        <f t="shared" si="7"/>
        <v>1328064.3519800594</v>
      </c>
    </row>
    <row r="35" spans="1:15" ht="12.75">
      <c r="A35" s="3">
        <f t="shared" si="8"/>
        <v>2002</v>
      </c>
      <c r="B35" s="25">
        <v>545043</v>
      </c>
      <c r="C35" s="25"/>
      <c r="D35" s="22">
        <f t="shared" si="4"/>
        <v>1947</v>
      </c>
      <c r="E35" s="29">
        <v>22.3</v>
      </c>
      <c r="F35" s="3">
        <f t="shared" si="0"/>
        <v>56</v>
      </c>
      <c r="G35" s="4">
        <f t="shared" si="1"/>
        <v>54.39739060214659</v>
      </c>
      <c r="H35" s="2">
        <f t="shared" si="5"/>
        <v>1329547.8460074342</v>
      </c>
      <c r="I35" s="25">
        <v>57716</v>
      </c>
      <c r="J35" s="25">
        <v>1171541</v>
      </c>
      <c r="K35" s="25">
        <f t="shared" si="6"/>
        <v>1113825</v>
      </c>
      <c r="L35" s="30">
        <v>179.9</v>
      </c>
      <c r="M35" s="17">
        <v>1</v>
      </c>
      <c r="N35" s="4">
        <f t="shared" si="3"/>
        <v>180.03921599999998</v>
      </c>
      <c r="O35" s="6">
        <f t="shared" si="7"/>
        <v>1114686.935859922</v>
      </c>
    </row>
    <row r="36" spans="1:15" ht="12.75">
      <c r="A36" s="3">
        <f t="shared" si="8"/>
        <v>2003</v>
      </c>
      <c r="B36" s="25">
        <v>1434916</v>
      </c>
      <c r="C36" s="25"/>
      <c r="D36" s="22">
        <f t="shared" si="4"/>
        <v>1948</v>
      </c>
      <c r="E36" s="29">
        <v>24.1</v>
      </c>
      <c r="F36" s="3">
        <f>+$A$36-D36</f>
        <v>55</v>
      </c>
      <c r="G36" s="4">
        <f>+$E$40*0.978474^F36</f>
        <v>55.59410940111499</v>
      </c>
      <c r="H36" s="2">
        <f t="shared" si="5"/>
        <v>3310077.8873614236</v>
      </c>
      <c r="I36" s="25">
        <v>38590</v>
      </c>
      <c r="J36" s="25">
        <v>1275233</v>
      </c>
      <c r="K36" s="25">
        <f t="shared" si="6"/>
        <v>1236643</v>
      </c>
      <c r="L36" s="30">
        <v>184</v>
      </c>
      <c r="M36" s="17">
        <v>0</v>
      </c>
      <c r="N36" s="4">
        <f t="shared" si="3"/>
        <v>184</v>
      </c>
      <c r="O36" s="6">
        <f t="shared" si="7"/>
        <v>1236643</v>
      </c>
    </row>
    <row r="37" spans="2:15" ht="12.75">
      <c r="B37" s="25"/>
      <c r="C37" s="25"/>
      <c r="E37" s="30"/>
      <c r="G37" s="4"/>
      <c r="H37" s="2"/>
      <c r="I37" s="25"/>
      <c r="J37" s="25"/>
      <c r="K37" s="25"/>
      <c r="M37" s="3"/>
      <c r="O37" s="6"/>
    </row>
    <row r="38" spans="1:16" ht="12.75">
      <c r="A38" t="s">
        <v>22</v>
      </c>
      <c r="B38" s="25">
        <f>+SUM(B13:B36)</f>
        <v>8782584</v>
      </c>
      <c r="C38" s="25"/>
      <c r="E38" s="30"/>
      <c r="G38" s="4"/>
      <c r="H38" s="2">
        <f>+SUM(H13:H36)</f>
        <v>23725145.04791672</v>
      </c>
      <c r="I38" s="25">
        <f>+SUM(I13:I36)</f>
        <v>704494</v>
      </c>
      <c r="J38" s="25">
        <f>+SUM(J13:J36)</f>
        <v>13052228</v>
      </c>
      <c r="K38" s="25">
        <f>+SUM(K13:K36)</f>
        <v>12347734</v>
      </c>
      <c r="M38" s="3"/>
      <c r="O38" s="2">
        <f>+SUM(O13:O36)</f>
        <v>12888404.926621318</v>
      </c>
      <c r="P38" s="7">
        <f>+O38/H38</f>
        <v>0.5432381930896998</v>
      </c>
    </row>
    <row r="39" spans="2:5" ht="12.75">
      <c r="B39" s="25"/>
      <c r="C39" s="25"/>
      <c r="E39" s="30"/>
    </row>
    <row r="40" spans="1:5" ht="12.75">
      <c r="A40" t="s">
        <v>10</v>
      </c>
      <c r="B40" s="25"/>
      <c r="C40" s="25"/>
      <c r="E40" s="30">
        <v>184</v>
      </c>
    </row>
    <row r="41" spans="2:3" ht="12.75">
      <c r="B41" s="25"/>
      <c r="C41" s="25"/>
    </row>
    <row r="42" ht="12.75">
      <c r="F42">
        <f>100/102.2</f>
        <v>0.9784735812133072</v>
      </c>
    </row>
  </sheetData>
  <mergeCells count="3">
    <mergeCell ref="A1:P1"/>
    <mergeCell ref="A2:P2"/>
    <mergeCell ref="A3:P3"/>
  </mergeCells>
  <printOptions/>
  <pageMargins left="0.75" right="0.44" top="1" bottom="0.5" header="0.5" footer="0.5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I37">
      <selection activeCell="P52" sqref="P52"/>
    </sheetView>
  </sheetViews>
  <sheetFormatPr defaultColWidth="9.140625" defaultRowHeight="12.75"/>
  <cols>
    <col min="2" max="2" width="11.28125" style="0" customWidth="1"/>
    <col min="3" max="3" width="2.140625" style="0" customWidth="1"/>
    <col min="4" max="4" width="14.8515625" style="0" customWidth="1"/>
    <col min="5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4.00390625" style="0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ht="12.75">
      <c r="E10" s="18"/>
    </row>
    <row r="11" spans="1:15" ht="12.75">
      <c r="A11">
        <v>1980</v>
      </c>
      <c r="B11" s="19">
        <v>5030</v>
      </c>
      <c r="C11" s="19"/>
      <c r="D11">
        <f>+A11-75</f>
        <v>1905</v>
      </c>
      <c r="E11" s="18">
        <v>9.9</v>
      </c>
      <c r="F11">
        <f aca="true" t="shared" si="0" ref="F11:F34">2003-D11</f>
        <v>98</v>
      </c>
      <c r="G11" s="4">
        <f aca="true" t="shared" si="1" ref="G11:G34">+$E$38*0.978474^F11</f>
        <v>21.809627636648028</v>
      </c>
      <c r="H11" s="19">
        <f aca="true" t="shared" si="2" ref="H11:H34">+B11*(G11/E11)</f>
        <v>11081.053233569655</v>
      </c>
      <c r="I11" s="19">
        <v>214</v>
      </c>
      <c r="J11" s="19">
        <v>595</v>
      </c>
      <c r="K11" s="6">
        <f aca="true" t="shared" si="3" ref="K11:K34">+J11-I11</f>
        <v>381</v>
      </c>
      <c r="L11" s="18">
        <v>82.4</v>
      </c>
      <c r="M11" s="6">
        <f aca="true" t="shared" si="4" ref="M11:M32">+M12+1</f>
        <v>23</v>
      </c>
      <c r="N11" s="4">
        <f aca="true" t="shared" si="5" ref="N11:N34">+$E$38*0.978474^M11</f>
        <v>111.545356242669</v>
      </c>
      <c r="O11" s="6">
        <f aca="true" t="shared" si="6" ref="O11:O34">+K11*(N11/L11)</f>
        <v>515.7619020443797</v>
      </c>
    </row>
    <row r="12" spans="1:15" ht="12.75">
      <c r="A12">
        <f aca="true" t="shared" si="7" ref="A12:A34">+A11+1</f>
        <v>1981</v>
      </c>
      <c r="B12" s="19">
        <v>4926</v>
      </c>
      <c r="C12" s="19"/>
      <c r="D12">
        <f aca="true" t="shared" si="8" ref="D12:D34">+A12-75</f>
        <v>1906</v>
      </c>
      <c r="E12" s="18">
        <v>9.9</v>
      </c>
      <c r="F12">
        <f t="shared" si="0"/>
        <v>97</v>
      </c>
      <c r="G12" s="4">
        <f t="shared" si="1"/>
        <v>22.289429904778284</v>
      </c>
      <c r="H12" s="19">
        <f t="shared" si="2"/>
        <v>11090.6799708018</v>
      </c>
      <c r="I12" s="19">
        <v>4813</v>
      </c>
      <c r="J12" s="19">
        <v>0</v>
      </c>
      <c r="K12" s="6">
        <f t="shared" si="3"/>
        <v>-4813</v>
      </c>
      <c r="L12" s="18">
        <v>90.9</v>
      </c>
      <c r="M12" s="6">
        <f t="shared" si="4"/>
        <v>22</v>
      </c>
      <c r="N12" s="4">
        <f t="shared" si="5"/>
        <v>113.99930528830507</v>
      </c>
      <c r="O12" s="6">
        <f t="shared" si="6"/>
        <v>-6036.068826761411</v>
      </c>
    </row>
    <row r="13" spans="1:15" ht="12.75">
      <c r="A13">
        <f t="shared" si="7"/>
        <v>1982</v>
      </c>
      <c r="B13" s="19">
        <v>5663</v>
      </c>
      <c r="C13" s="19"/>
      <c r="D13">
        <f t="shared" si="8"/>
        <v>1907</v>
      </c>
      <c r="E13" s="18">
        <v>9.9</v>
      </c>
      <c r="F13">
        <f t="shared" si="0"/>
        <v>96</v>
      </c>
      <c r="G13" s="4">
        <f t="shared" si="1"/>
        <v>22.77978761293431</v>
      </c>
      <c r="H13" s="19">
        <f t="shared" si="2"/>
        <v>13030.498712327979</v>
      </c>
      <c r="I13" s="19">
        <v>11334</v>
      </c>
      <c r="J13" s="19">
        <v>7349</v>
      </c>
      <c r="K13" s="6">
        <f t="shared" si="3"/>
        <v>-3985</v>
      </c>
      <c r="L13" s="18">
        <v>96.5</v>
      </c>
      <c r="M13" s="6">
        <f t="shared" si="4"/>
        <v>21</v>
      </c>
      <c r="N13" s="4">
        <f t="shared" si="5"/>
        <v>116.50724013954898</v>
      </c>
      <c r="O13" s="6">
        <f t="shared" si="6"/>
        <v>-4811.20571975236</v>
      </c>
    </row>
    <row r="14" spans="1:15" ht="12.75">
      <c r="A14">
        <f t="shared" si="7"/>
        <v>1983</v>
      </c>
      <c r="B14" s="19">
        <v>1419</v>
      </c>
      <c r="C14" s="19"/>
      <c r="D14">
        <f t="shared" si="8"/>
        <v>1908</v>
      </c>
      <c r="E14" s="18">
        <v>9.9</v>
      </c>
      <c r="F14">
        <f t="shared" si="0"/>
        <v>95</v>
      </c>
      <c r="G14" s="4">
        <f t="shared" si="1"/>
        <v>23.280932976179557</v>
      </c>
      <c r="H14" s="19">
        <f t="shared" si="2"/>
        <v>3336.933726585736</v>
      </c>
      <c r="I14" s="19">
        <v>0</v>
      </c>
      <c r="J14" s="19">
        <v>1944</v>
      </c>
      <c r="K14" s="6">
        <f t="shared" si="3"/>
        <v>1944</v>
      </c>
      <c r="L14" s="18">
        <v>99.6</v>
      </c>
      <c r="M14" s="6">
        <f t="shared" si="4"/>
        <v>20</v>
      </c>
      <c r="N14" s="4">
        <f t="shared" si="5"/>
        <v>119.07034846050992</v>
      </c>
      <c r="O14" s="6">
        <f t="shared" si="6"/>
        <v>2324.0236687473025</v>
      </c>
    </row>
    <row r="15" spans="1:15" ht="12.75">
      <c r="A15">
        <f t="shared" si="7"/>
        <v>1984</v>
      </c>
      <c r="B15" s="19">
        <v>11339</v>
      </c>
      <c r="C15" s="19"/>
      <c r="D15">
        <f t="shared" si="8"/>
        <v>1909</v>
      </c>
      <c r="E15" s="18">
        <v>9.9</v>
      </c>
      <c r="F15">
        <f t="shared" si="0"/>
        <v>94</v>
      </c>
      <c r="G15" s="4">
        <f t="shared" si="1"/>
        <v>23.793103318207283</v>
      </c>
      <c r="H15" s="19">
        <f t="shared" si="2"/>
        <v>27251.515002540644</v>
      </c>
      <c r="I15" s="19">
        <v>47</v>
      </c>
      <c r="J15" s="19">
        <v>7843</v>
      </c>
      <c r="K15" s="6">
        <f t="shared" si="3"/>
        <v>7796</v>
      </c>
      <c r="L15" s="18">
        <v>103.9</v>
      </c>
      <c r="M15" s="6">
        <f t="shared" si="4"/>
        <v>19</v>
      </c>
      <c r="N15" s="4">
        <f t="shared" si="5"/>
        <v>121.68984404338791</v>
      </c>
      <c r="O15" s="6">
        <f t="shared" si="6"/>
        <v>9130.837576152571</v>
      </c>
    </row>
    <row r="16" spans="1:15" ht="12.75">
      <c r="A16">
        <f t="shared" si="7"/>
        <v>1985</v>
      </c>
      <c r="B16" s="19">
        <v>10700</v>
      </c>
      <c r="C16" s="19"/>
      <c r="D16">
        <f t="shared" si="8"/>
        <v>1910</v>
      </c>
      <c r="E16" s="18">
        <v>9.9</v>
      </c>
      <c r="F16">
        <f t="shared" si="0"/>
        <v>93</v>
      </c>
      <c r="G16" s="4">
        <f t="shared" si="1"/>
        <v>24.31654118372822</v>
      </c>
      <c r="H16" s="19">
        <f t="shared" si="2"/>
        <v>26281.51420867595</v>
      </c>
      <c r="I16" s="19">
        <v>0</v>
      </c>
      <c r="J16" s="19">
        <v>7537</v>
      </c>
      <c r="K16" s="6">
        <f t="shared" si="3"/>
        <v>7537</v>
      </c>
      <c r="L16" s="18">
        <v>107.6</v>
      </c>
      <c r="M16" s="6">
        <f t="shared" si="4"/>
        <v>18</v>
      </c>
      <c r="N16" s="4">
        <f t="shared" si="5"/>
        <v>124.3669673832804</v>
      </c>
      <c r="O16" s="6">
        <f t="shared" si="6"/>
        <v>8711.466851001713</v>
      </c>
    </row>
    <row r="17" spans="1:15" ht="12.75">
      <c r="A17">
        <f t="shared" si="7"/>
        <v>1986</v>
      </c>
      <c r="B17" s="19">
        <v>2397</v>
      </c>
      <c r="C17" s="19"/>
      <c r="D17">
        <f t="shared" si="8"/>
        <v>1911</v>
      </c>
      <c r="E17" s="18">
        <v>9.9</v>
      </c>
      <c r="F17">
        <f t="shared" si="0"/>
        <v>92</v>
      </c>
      <c r="G17" s="4">
        <f t="shared" si="1"/>
        <v>24.85149445333062</v>
      </c>
      <c r="H17" s="19">
        <f t="shared" si="2"/>
        <v>6017.073960063989</v>
      </c>
      <c r="I17" s="19">
        <v>0</v>
      </c>
      <c r="J17" s="19">
        <v>2807</v>
      </c>
      <c r="K17" s="6">
        <f t="shared" si="3"/>
        <v>2807</v>
      </c>
      <c r="L17" s="18">
        <v>109.6</v>
      </c>
      <c r="M17" s="6">
        <f t="shared" si="4"/>
        <v>17</v>
      </c>
      <c r="N17" s="4">
        <f t="shared" si="5"/>
        <v>127.10298626563444</v>
      </c>
      <c r="O17" s="6">
        <f t="shared" si="6"/>
        <v>3255.274474887189</v>
      </c>
    </row>
    <row r="18" spans="1:15" ht="12.75">
      <c r="A18">
        <f t="shared" si="7"/>
        <v>1987</v>
      </c>
      <c r="B18" s="19">
        <v>642</v>
      </c>
      <c r="C18" s="19"/>
      <c r="D18">
        <f t="shared" si="8"/>
        <v>1912</v>
      </c>
      <c r="E18" s="18">
        <v>9.9</v>
      </c>
      <c r="F18">
        <f t="shared" si="0"/>
        <v>91</v>
      </c>
      <c r="G18" s="4">
        <f t="shared" si="1"/>
        <v>25.39821646086724</v>
      </c>
      <c r="H18" s="19">
        <f>+B18*(G18/E18)</f>
        <v>1647.0358553410877</v>
      </c>
      <c r="I18" s="19">
        <v>0</v>
      </c>
      <c r="J18" s="19">
        <v>8883</v>
      </c>
      <c r="K18" s="6">
        <f t="shared" si="3"/>
        <v>8883</v>
      </c>
      <c r="L18" s="18">
        <v>113.6</v>
      </c>
      <c r="M18" s="6">
        <f t="shared" si="4"/>
        <v>16</v>
      </c>
      <c r="N18" s="4">
        <f t="shared" si="5"/>
        <v>129.89919636662236</v>
      </c>
      <c r="O18" s="6">
        <f t="shared" si="6"/>
        <v>10157.522546872417</v>
      </c>
    </row>
    <row r="19" spans="1:15" ht="12.75">
      <c r="A19">
        <f t="shared" si="7"/>
        <v>1988</v>
      </c>
      <c r="B19" s="19">
        <v>15313</v>
      </c>
      <c r="C19" s="19"/>
      <c r="D19">
        <f t="shared" si="8"/>
        <v>1913</v>
      </c>
      <c r="E19" s="18">
        <v>9.9</v>
      </c>
      <c r="F19">
        <f t="shared" si="0"/>
        <v>90</v>
      </c>
      <c r="G19" s="4">
        <f t="shared" si="1"/>
        <v>25.956966113424826</v>
      </c>
      <c r="H19" s="19">
        <f t="shared" si="2"/>
        <v>40149.396171199434</v>
      </c>
      <c r="I19" s="19">
        <v>0</v>
      </c>
      <c r="J19" s="19">
        <v>8209</v>
      </c>
      <c r="K19" s="6">
        <f t="shared" si="3"/>
        <v>8209</v>
      </c>
      <c r="L19" s="18">
        <v>118.3</v>
      </c>
      <c r="M19" s="6">
        <f t="shared" si="4"/>
        <v>15</v>
      </c>
      <c r="N19" s="4">
        <f t="shared" si="5"/>
        <v>132.75692186672552</v>
      </c>
      <c r="O19" s="6">
        <f t="shared" si="6"/>
        <v>9212.185727844038</v>
      </c>
    </row>
    <row r="20" spans="1:15" ht="12.75">
      <c r="A20">
        <f t="shared" si="7"/>
        <v>1989</v>
      </c>
      <c r="B20" s="19">
        <v>7037</v>
      </c>
      <c r="C20" s="19"/>
      <c r="D20">
        <f t="shared" si="8"/>
        <v>1914</v>
      </c>
      <c r="E20" s="18">
        <v>10</v>
      </c>
      <c r="F20">
        <f t="shared" si="0"/>
        <v>89</v>
      </c>
      <c r="G20" s="4">
        <f t="shared" si="1"/>
        <v>26.52800801393274</v>
      </c>
      <c r="H20" s="19">
        <f t="shared" si="2"/>
        <v>18667.75923940447</v>
      </c>
      <c r="I20" s="19">
        <v>0</v>
      </c>
      <c r="J20" s="19">
        <v>15482</v>
      </c>
      <c r="K20" s="6">
        <f t="shared" si="3"/>
        <v>15482</v>
      </c>
      <c r="L20" s="18">
        <v>124</v>
      </c>
      <c r="M20" s="6">
        <f t="shared" si="4"/>
        <v>14</v>
      </c>
      <c r="N20" s="4">
        <f t="shared" si="5"/>
        <v>135.6775160778166</v>
      </c>
      <c r="O20" s="6">
        <f t="shared" si="6"/>
        <v>16939.994386425453</v>
      </c>
    </row>
    <row r="21" spans="1:15" ht="12.75">
      <c r="A21">
        <f t="shared" si="7"/>
        <v>1990</v>
      </c>
      <c r="B21" s="19">
        <v>36966</v>
      </c>
      <c r="C21" s="19"/>
      <c r="D21">
        <f t="shared" si="8"/>
        <v>1915</v>
      </c>
      <c r="E21" s="18">
        <v>10.1</v>
      </c>
      <c r="F21">
        <f t="shared" si="0"/>
        <v>88</v>
      </c>
      <c r="G21" s="4">
        <f t="shared" si="1"/>
        <v>27.11161258646908</v>
      </c>
      <c r="H21" s="19">
        <f t="shared" si="2"/>
        <v>99228.50206647684</v>
      </c>
      <c r="I21" s="19">
        <v>13119</v>
      </c>
      <c r="J21" s="19">
        <v>53972</v>
      </c>
      <c r="K21" s="6">
        <f t="shared" si="3"/>
        <v>40853</v>
      </c>
      <c r="L21" s="18">
        <v>130.7</v>
      </c>
      <c r="M21" s="6">
        <f t="shared" si="4"/>
        <v>13</v>
      </c>
      <c r="N21" s="4">
        <f t="shared" si="5"/>
        <v>138.6623620840376</v>
      </c>
      <c r="O21" s="6">
        <f t="shared" si="6"/>
        <v>43341.801669618886</v>
      </c>
    </row>
    <row r="22" spans="1:15" ht="12.75">
      <c r="A22">
        <f t="shared" si="7"/>
        <v>1991</v>
      </c>
      <c r="B22" s="19">
        <v>252226</v>
      </c>
      <c r="C22" s="19"/>
      <c r="D22">
        <f t="shared" si="8"/>
        <v>1916</v>
      </c>
      <c r="E22" s="18">
        <v>10.9</v>
      </c>
      <c r="F22">
        <f t="shared" si="0"/>
        <v>87</v>
      </c>
      <c r="G22" s="4">
        <f t="shared" si="1"/>
        <v>27.70805620432334</v>
      </c>
      <c r="H22" s="19">
        <f t="shared" si="2"/>
        <v>641164.4205680422</v>
      </c>
      <c r="I22" s="19">
        <v>32500</v>
      </c>
      <c r="J22" s="19">
        <v>9498</v>
      </c>
      <c r="K22" s="6">
        <f t="shared" si="3"/>
        <v>-23002</v>
      </c>
      <c r="L22" s="18">
        <v>136.2</v>
      </c>
      <c r="M22" s="6">
        <f t="shared" si="4"/>
        <v>12</v>
      </c>
      <c r="N22" s="4">
        <f t="shared" si="5"/>
        <v>141.71287339677662</v>
      </c>
      <c r="O22" s="6">
        <f t="shared" si="6"/>
        <v>-23933.03607836018</v>
      </c>
    </row>
    <row r="23" spans="1:15" ht="12.75">
      <c r="A23">
        <f t="shared" si="7"/>
        <v>1992</v>
      </c>
      <c r="B23" s="19">
        <v>9647</v>
      </c>
      <c r="C23" s="19"/>
      <c r="D23">
        <f t="shared" si="8"/>
        <v>1917</v>
      </c>
      <c r="E23" s="18">
        <v>12.8</v>
      </c>
      <c r="F23">
        <f t="shared" si="0"/>
        <v>86</v>
      </c>
      <c r="G23" s="4">
        <f t="shared" si="1"/>
        <v>28.31762132087653</v>
      </c>
      <c r="H23" s="19">
        <f t="shared" si="2"/>
        <v>21342.194756444987</v>
      </c>
      <c r="I23" s="19">
        <v>83532</v>
      </c>
      <c r="J23" s="19">
        <v>0</v>
      </c>
      <c r="K23" s="6">
        <f t="shared" si="3"/>
        <v>-83532</v>
      </c>
      <c r="L23" s="18">
        <v>140.3</v>
      </c>
      <c r="M23" s="6">
        <f t="shared" si="4"/>
        <v>11</v>
      </c>
      <c r="N23" s="4">
        <f t="shared" si="5"/>
        <v>144.83049462405398</v>
      </c>
      <c r="O23" s="6">
        <f t="shared" si="6"/>
        <v>-86229.37189548451</v>
      </c>
    </row>
    <row r="24" spans="1:15" ht="12.75">
      <c r="A24">
        <f t="shared" si="7"/>
        <v>1993</v>
      </c>
      <c r="B24" s="19">
        <v>97155</v>
      </c>
      <c r="C24" s="19"/>
      <c r="D24">
        <f t="shared" si="8"/>
        <v>1918</v>
      </c>
      <c r="E24" s="18">
        <v>15.1</v>
      </c>
      <c r="F24">
        <f t="shared" si="0"/>
        <v>85</v>
      </c>
      <c r="G24" s="4">
        <f t="shared" si="1"/>
        <v>28.940596603360465</v>
      </c>
      <c r="H24" s="19">
        <f t="shared" si="2"/>
        <v>186206.86509930372</v>
      </c>
      <c r="I24" s="19">
        <v>105693</v>
      </c>
      <c r="J24" s="19">
        <v>19300</v>
      </c>
      <c r="K24" s="6">
        <f t="shared" si="3"/>
        <v>-86393</v>
      </c>
      <c r="L24" s="18">
        <v>144.5</v>
      </c>
      <c r="M24" s="6">
        <f t="shared" si="4"/>
        <v>10</v>
      </c>
      <c r="N24" s="4">
        <f t="shared" si="5"/>
        <v>148.01670215463466</v>
      </c>
      <c r="O24" s="6">
        <f t="shared" si="6"/>
        <v>-88495.54982176714</v>
      </c>
    </row>
    <row r="25" spans="1:15" ht="12.75">
      <c r="A25">
        <f t="shared" si="7"/>
        <v>1994</v>
      </c>
      <c r="B25" s="19">
        <v>162546</v>
      </c>
      <c r="C25" s="19"/>
      <c r="D25">
        <f t="shared" si="8"/>
        <v>1919</v>
      </c>
      <c r="E25" s="18">
        <v>17.3</v>
      </c>
      <c r="F25">
        <f t="shared" si="0"/>
        <v>84</v>
      </c>
      <c r="G25" s="4">
        <f t="shared" si="1"/>
        <v>29.577277069559813</v>
      </c>
      <c r="H25" s="19">
        <f t="shared" si="2"/>
        <v>277899.88893344905</v>
      </c>
      <c r="I25" s="19">
        <v>0</v>
      </c>
      <c r="J25" s="19">
        <v>46072</v>
      </c>
      <c r="K25" s="6">
        <f t="shared" si="3"/>
        <v>46072</v>
      </c>
      <c r="L25" s="18">
        <v>148.2</v>
      </c>
      <c r="M25" s="6">
        <f t="shared" si="4"/>
        <v>9</v>
      </c>
      <c r="N25" s="4">
        <f t="shared" si="5"/>
        <v>151.27300485719053</v>
      </c>
      <c r="O25" s="6">
        <f t="shared" si="6"/>
        <v>47027.32712402484</v>
      </c>
    </row>
    <row r="26" spans="1:15" ht="12.75">
      <c r="A26">
        <f t="shared" si="7"/>
        <v>1995</v>
      </c>
      <c r="B26" s="19">
        <v>24429</v>
      </c>
      <c r="C26" s="19"/>
      <c r="D26">
        <f t="shared" si="8"/>
        <v>1920</v>
      </c>
      <c r="E26" s="18">
        <v>20</v>
      </c>
      <c r="F26">
        <f t="shared" si="0"/>
        <v>83</v>
      </c>
      <c r="G26" s="4">
        <f t="shared" si="1"/>
        <v>30.227964227521444</v>
      </c>
      <c r="H26" s="19">
        <f t="shared" si="2"/>
        <v>36921.94690570607</v>
      </c>
      <c r="I26" s="19">
        <v>0</v>
      </c>
      <c r="J26" s="19">
        <v>5321</v>
      </c>
      <c r="K26" s="6">
        <f t="shared" si="3"/>
        <v>5321</v>
      </c>
      <c r="L26" s="18">
        <v>152.4</v>
      </c>
      <c r="M26" s="6">
        <f t="shared" si="4"/>
        <v>8</v>
      </c>
      <c r="N26" s="4">
        <f t="shared" si="5"/>
        <v>154.60094479484437</v>
      </c>
      <c r="O26" s="6">
        <f t="shared" si="6"/>
        <v>5397.845323184822</v>
      </c>
    </row>
    <row r="27" spans="1:15" ht="12.75">
      <c r="A27">
        <f t="shared" si="7"/>
        <v>1996</v>
      </c>
      <c r="B27" s="19">
        <v>0</v>
      </c>
      <c r="C27" s="19"/>
      <c r="D27">
        <f t="shared" si="8"/>
        <v>1921</v>
      </c>
      <c r="E27" s="18">
        <v>17.9</v>
      </c>
      <c r="F27">
        <f t="shared" si="0"/>
        <v>82</v>
      </c>
      <c r="G27" s="4">
        <f t="shared" si="1"/>
        <v>30.892966218337374</v>
      </c>
      <c r="H27" s="19">
        <f t="shared" si="2"/>
        <v>0</v>
      </c>
      <c r="I27" s="19">
        <v>0</v>
      </c>
      <c r="J27" s="20">
        <v>69031</v>
      </c>
      <c r="K27" s="6">
        <f t="shared" si="3"/>
        <v>69031</v>
      </c>
      <c r="L27" s="18">
        <v>156.9</v>
      </c>
      <c r="M27" s="6">
        <f t="shared" si="4"/>
        <v>7</v>
      </c>
      <c r="N27" s="4">
        <f t="shared" si="5"/>
        <v>158.00209795543304</v>
      </c>
      <c r="O27" s="6">
        <f t="shared" si="6"/>
        <v>69515.88797935945</v>
      </c>
    </row>
    <row r="28" spans="1:15" ht="12.75">
      <c r="A28">
        <f t="shared" si="7"/>
        <v>1997</v>
      </c>
      <c r="B28" s="19">
        <v>11961</v>
      </c>
      <c r="C28" s="19"/>
      <c r="D28">
        <f t="shared" si="8"/>
        <v>1922</v>
      </c>
      <c r="E28" s="18">
        <v>16.8</v>
      </c>
      <c r="F28">
        <f t="shared" si="0"/>
        <v>81</v>
      </c>
      <c r="G28" s="4">
        <f t="shared" si="1"/>
        <v>31.572597962068865</v>
      </c>
      <c r="H28" s="19">
        <f t="shared" si="2"/>
        <v>22478.56215620867</v>
      </c>
      <c r="I28" s="19">
        <v>2654</v>
      </c>
      <c r="J28" s="19">
        <v>12692</v>
      </c>
      <c r="K28" s="6">
        <f t="shared" si="3"/>
        <v>10038</v>
      </c>
      <c r="L28" s="18">
        <v>160.5</v>
      </c>
      <c r="M28" s="6">
        <f t="shared" si="4"/>
        <v>6</v>
      </c>
      <c r="N28" s="4">
        <f t="shared" si="5"/>
        <v>161.47807499783644</v>
      </c>
      <c r="O28" s="6">
        <f t="shared" si="6"/>
        <v>10099.170821360014</v>
      </c>
    </row>
    <row r="29" spans="1:15" ht="12.75">
      <c r="A29">
        <f t="shared" si="7"/>
        <v>1998</v>
      </c>
      <c r="B29" s="19">
        <v>0</v>
      </c>
      <c r="C29" s="19"/>
      <c r="D29">
        <f t="shared" si="8"/>
        <v>1923</v>
      </c>
      <c r="E29" s="18">
        <v>17.1</v>
      </c>
      <c r="F29">
        <f t="shared" si="0"/>
        <v>80</v>
      </c>
      <c r="G29" s="4">
        <f t="shared" si="1"/>
        <v>32.26718130688079</v>
      </c>
      <c r="H29" s="19">
        <f t="shared" si="2"/>
        <v>0</v>
      </c>
      <c r="I29" s="19">
        <v>0</v>
      </c>
      <c r="J29" s="19">
        <v>39190</v>
      </c>
      <c r="K29" s="6">
        <f t="shared" si="3"/>
        <v>39190</v>
      </c>
      <c r="L29" s="18">
        <v>163</v>
      </c>
      <c r="M29" s="6">
        <f t="shared" si="4"/>
        <v>5</v>
      </c>
      <c r="N29" s="4">
        <f t="shared" si="5"/>
        <v>165.03052201472542</v>
      </c>
      <c r="O29" s="6">
        <f t="shared" si="6"/>
        <v>39678.197286853305</v>
      </c>
    </row>
    <row r="30" spans="1:15" ht="12.75">
      <c r="A30">
        <f t="shared" si="7"/>
        <v>1999</v>
      </c>
      <c r="B30" s="19">
        <v>60000</v>
      </c>
      <c r="C30" s="19"/>
      <c r="D30">
        <f t="shared" si="8"/>
        <v>1924</v>
      </c>
      <c r="E30" s="18">
        <v>17.1</v>
      </c>
      <c r="F30">
        <f t="shared" si="0"/>
        <v>79</v>
      </c>
      <c r="G30" s="4">
        <f t="shared" si="1"/>
        <v>32.97704518145683</v>
      </c>
      <c r="H30" s="19">
        <f t="shared" si="2"/>
        <v>115708.93046125202</v>
      </c>
      <c r="I30" s="19">
        <v>0</v>
      </c>
      <c r="J30" s="19">
        <v>7555</v>
      </c>
      <c r="K30" s="6">
        <f t="shared" si="3"/>
        <v>7555</v>
      </c>
      <c r="L30" s="18">
        <v>166.6</v>
      </c>
      <c r="M30" s="6">
        <f t="shared" si="4"/>
        <v>4</v>
      </c>
      <c r="N30" s="4">
        <f t="shared" si="5"/>
        <v>168.66112131208948</v>
      </c>
      <c r="O30" s="6">
        <f t="shared" si="6"/>
        <v>7648.468016283529</v>
      </c>
    </row>
    <row r="31" spans="1:15" ht="12.75">
      <c r="A31">
        <f t="shared" si="7"/>
        <v>2000</v>
      </c>
      <c r="B31" s="19">
        <v>1586580</v>
      </c>
      <c r="C31" s="19"/>
      <c r="D31">
        <f t="shared" si="8"/>
        <v>1925</v>
      </c>
      <c r="E31" s="18">
        <v>17.5</v>
      </c>
      <c r="F31">
        <f t="shared" si="0"/>
        <v>78</v>
      </c>
      <c r="G31" s="4">
        <f t="shared" si="1"/>
        <v>33.702525750767855</v>
      </c>
      <c r="H31" s="19">
        <f t="shared" si="2"/>
        <v>3055528.7603230434</v>
      </c>
      <c r="I31" s="19">
        <v>0</v>
      </c>
      <c r="J31" s="19">
        <v>35057</v>
      </c>
      <c r="K31" s="6">
        <f t="shared" si="3"/>
        <v>35057</v>
      </c>
      <c r="L31" s="18">
        <v>172.2</v>
      </c>
      <c r="M31" s="6">
        <f t="shared" si="4"/>
        <v>3</v>
      </c>
      <c r="N31" s="4">
        <f t="shared" si="5"/>
        <v>172.371592205914</v>
      </c>
      <c r="O31" s="6">
        <f t="shared" si="6"/>
        <v>35091.933263430474</v>
      </c>
    </row>
    <row r="32" spans="1:15" ht="12.75">
      <c r="A32">
        <f t="shared" si="7"/>
        <v>2001</v>
      </c>
      <c r="B32" s="19">
        <v>1278</v>
      </c>
      <c r="C32" s="19"/>
      <c r="D32">
        <f t="shared" si="8"/>
        <v>1926</v>
      </c>
      <c r="E32" s="18">
        <v>17.1</v>
      </c>
      <c r="F32">
        <f t="shared" si="0"/>
        <v>77</v>
      </c>
      <c r="G32" s="4">
        <f t="shared" si="1"/>
        <v>34.443966575267055</v>
      </c>
      <c r="H32" s="19">
        <f t="shared" si="2"/>
        <v>2574.2332914146955</v>
      </c>
      <c r="I32" s="19">
        <v>0</v>
      </c>
      <c r="J32" s="19">
        <v>32711</v>
      </c>
      <c r="K32" s="6">
        <f t="shared" si="3"/>
        <v>32711</v>
      </c>
      <c r="L32" s="18">
        <v>177.1</v>
      </c>
      <c r="M32" s="6">
        <f t="shared" si="4"/>
        <v>2</v>
      </c>
      <c r="N32" s="4">
        <f t="shared" si="5"/>
        <v>176.163691836384</v>
      </c>
      <c r="O32" s="6">
        <f t="shared" si="6"/>
        <v>32538.060551439623</v>
      </c>
    </row>
    <row r="33" spans="1:15" ht="12.75">
      <c r="A33">
        <f t="shared" si="7"/>
        <v>2002</v>
      </c>
      <c r="B33" s="20">
        <v>977</v>
      </c>
      <c r="C33" s="20"/>
      <c r="D33">
        <f t="shared" si="8"/>
        <v>1927</v>
      </c>
      <c r="E33" s="18">
        <v>17.4</v>
      </c>
      <c r="F33">
        <f t="shared" si="0"/>
        <v>76</v>
      </c>
      <c r="G33" s="4">
        <f t="shared" si="1"/>
        <v>35.201718773587295</v>
      </c>
      <c r="H33" s="19">
        <f t="shared" si="2"/>
        <v>1976.5562782640686</v>
      </c>
      <c r="I33" s="19">
        <v>29</v>
      </c>
      <c r="J33" s="19">
        <v>38730</v>
      </c>
      <c r="K33" s="6">
        <f t="shared" si="3"/>
        <v>38701</v>
      </c>
      <c r="L33" s="18">
        <v>179.9</v>
      </c>
      <c r="M33" s="6">
        <v>1</v>
      </c>
      <c r="N33" s="4">
        <f t="shared" si="5"/>
        <v>180.03921599999998</v>
      </c>
      <c r="O33" s="6">
        <f t="shared" si="6"/>
        <v>38730.94885167315</v>
      </c>
    </row>
    <row r="34" spans="1:15" ht="12.75">
      <c r="A34">
        <f t="shared" si="7"/>
        <v>2003</v>
      </c>
      <c r="B34" s="19">
        <v>196058</v>
      </c>
      <c r="C34" s="19"/>
      <c r="D34">
        <f t="shared" si="8"/>
        <v>1928</v>
      </c>
      <c r="E34" s="21">
        <v>17.1</v>
      </c>
      <c r="F34">
        <f t="shared" si="0"/>
        <v>75</v>
      </c>
      <c r="G34" s="4">
        <f t="shared" si="1"/>
        <v>35.97614118881779</v>
      </c>
      <c r="H34" s="19">
        <f t="shared" si="2"/>
        <v>412480.1338711835</v>
      </c>
      <c r="I34" s="19">
        <v>0</v>
      </c>
      <c r="J34" s="19">
        <v>24789</v>
      </c>
      <c r="K34" s="6">
        <f t="shared" si="3"/>
        <v>24789</v>
      </c>
      <c r="L34" s="18">
        <v>184</v>
      </c>
      <c r="M34" s="6">
        <v>0</v>
      </c>
      <c r="N34" s="4">
        <f t="shared" si="5"/>
        <v>184</v>
      </c>
      <c r="O34" s="6">
        <f t="shared" si="6"/>
        <v>24789</v>
      </c>
    </row>
    <row r="35" spans="9:10" ht="12.75">
      <c r="I35" s="19"/>
      <c r="J35" s="19"/>
    </row>
    <row r="36" spans="1:16" ht="12.75">
      <c r="A36" t="s">
        <v>22</v>
      </c>
      <c r="B36" s="6">
        <f>+SUM(B11:B34)</f>
        <v>2504289</v>
      </c>
      <c r="C36" s="6"/>
      <c r="H36" s="6">
        <f>+SUM(H11:H34)</f>
        <v>5032064.4547913</v>
      </c>
      <c r="I36" s="6">
        <f>+SUM(I11:I34)</f>
        <v>253935</v>
      </c>
      <c r="J36" s="6">
        <f>+SUM(J11:J34)</f>
        <v>454567</v>
      </c>
      <c r="K36" s="6">
        <f>+SUM(K11:K34)</f>
        <v>200632</v>
      </c>
      <c r="O36" s="6">
        <f>+SUM(O11:O34)</f>
        <v>204600.47567907756</v>
      </c>
      <c r="P36" s="7">
        <f>+O36/H36</f>
        <v>0.04065935115045405</v>
      </c>
    </row>
    <row r="38" spans="1:5" ht="12.75">
      <c r="A38" t="s">
        <v>10</v>
      </c>
      <c r="B38" s="19"/>
      <c r="C38" s="19"/>
      <c r="E38" s="18">
        <v>184</v>
      </c>
    </row>
  </sheetData>
  <mergeCells count="3">
    <mergeCell ref="A1:P1"/>
    <mergeCell ref="A2:P2"/>
    <mergeCell ref="A3:P3"/>
  </mergeCells>
  <printOptions/>
  <pageMargins left="0.75" right="0.57" top="1" bottom="0.5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H36">
      <selection activeCell="O55" sqref="O55"/>
    </sheetView>
  </sheetViews>
  <sheetFormatPr defaultColWidth="9.140625" defaultRowHeight="12.75"/>
  <cols>
    <col min="2" max="2" width="11.28125" style="0" customWidth="1"/>
    <col min="3" max="3" width="3.7109375" style="0" bestFit="1" customWidth="1"/>
    <col min="4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7109375" style="0" customWidth="1"/>
    <col min="14" max="14" width="12.00390625" style="0" bestFit="1" customWidth="1"/>
    <col min="15" max="15" width="11.421875" style="0" bestFit="1" customWidth="1"/>
    <col min="16" max="16" width="12.140625" style="0" bestFit="1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ht="12.75">
      <c r="E10" s="1"/>
    </row>
    <row r="11" spans="1:15" ht="12.75">
      <c r="A11">
        <v>1980</v>
      </c>
      <c r="B11" s="2">
        <v>1332075</v>
      </c>
      <c r="C11" s="2"/>
      <c r="D11">
        <f>+A11-45</f>
        <v>1935</v>
      </c>
      <c r="E11" s="1">
        <v>13.7</v>
      </c>
      <c r="F11">
        <f>2003-D11</f>
        <v>68</v>
      </c>
      <c r="G11" s="4">
        <f aca="true" t="shared" si="0" ref="G11:G33">+$E$38*0.978474^F11</f>
        <v>41.89570938867937</v>
      </c>
      <c r="H11" s="2">
        <f>+B11*(G11/E11)</f>
        <v>4073593.2178047504</v>
      </c>
      <c r="I11" s="2">
        <v>640041</v>
      </c>
      <c r="J11" s="2">
        <v>503465</v>
      </c>
      <c r="K11" s="6">
        <f>+J11-I11</f>
        <v>-136576</v>
      </c>
      <c r="L11" s="1">
        <v>82.4</v>
      </c>
      <c r="M11" s="6">
        <f aca="true" t="shared" si="1" ref="M11:M31">+M12+1</f>
        <v>23</v>
      </c>
      <c r="N11" s="4">
        <f aca="true" t="shared" si="2" ref="N11:N34">+$E$38*0.978474^M11</f>
        <v>111.545356242669</v>
      </c>
      <c r="O11" s="6">
        <f>+K11*(N11/L11)</f>
        <v>-184883.72056066457</v>
      </c>
    </row>
    <row r="12" spans="1:15" ht="12.75">
      <c r="A12">
        <f>+A11+1</f>
        <v>1981</v>
      </c>
      <c r="B12" s="2">
        <v>1454197</v>
      </c>
      <c r="C12" s="2"/>
      <c r="D12">
        <f aca="true" t="shared" si="3" ref="D12:D34">+A12-45</f>
        <v>1936</v>
      </c>
      <c r="E12" s="1">
        <v>13.9</v>
      </c>
      <c r="F12">
        <f aca="true" t="shared" si="4" ref="F12:F34">2003-D12</f>
        <v>67</v>
      </c>
      <c r="G12" s="4">
        <f t="shared" si="0"/>
        <v>42.81739666938454</v>
      </c>
      <c r="H12" s="2">
        <f aca="true" t="shared" si="5" ref="H12:H34">+B12*(G12/E12)</f>
        <v>4479491.3513977695</v>
      </c>
      <c r="I12" s="2">
        <v>563899</v>
      </c>
      <c r="J12" s="2">
        <v>468099</v>
      </c>
      <c r="K12" s="6">
        <f aca="true" t="shared" si="6" ref="K12:K34">+J12-I12</f>
        <v>-95800</v>
      </c>
      <c r="L12" s="1">
        <v>90.9</v>
      </c>
      <c r="M12" s="6">
        <f t="shared" si="1"/>
        <v>22</v>
      </c>
      <c r="N12" s="4">
        <f t="shared" si="2"/>
        <v>113.99930528830507</v>
      </c>
      <c r="O12" s="6">
        <f aca="true" t="shared" si="7" ref="O12:O34">+K12*(N12/L12)</f>
        <v>-120144.48236105198</v>
      </c>
    </row>
    <row r="13" spans="1:15" ht="12.75">
      <c r="A13">
        <f aca="true" t="shared" si="8" ref="A13:A34">+A12+1</f>
        <v>1982</v>
      </c>
      <c r="B13" s="2">
        <v>1149698</v>
      </c>
      <c r="C13" s="2"/>
      <c r="D13">
        <f t="shared" si="3"/>
        <v>1937</v>
      </c>
      <c r="E13" s="1">
        <v>14.4</v>
      </c>
      <c r="F13">
        <f t="shared" si="4"/>
        <v>66</v>
      </c>
      <c r="G13" s="4">
        <f t="shared" si="0"/>
        <v>43.75936066710464</v>
      </c>
      <c r="H13" s="2">
        <f t="shared" si="5"/>
        <v>3493753.4333506157</v>
      </c>
      <c r="I13" s="2">
        <v>407027</v>
      </c>
      <c r="J13" s="2">
        <v>539649</v>
      </c>
      <c r="K13" s="6">
        <f t="shared" si="6"/>
        <v>132622</v>
      </c>
      <c r="L13" s="1">
        <v>96.5</v>
      </c>
      <c r="M13" s="6">
        <f t="shared" si="1"/>
        <v>21</v>
      </c>
      <c r="N13" s="4">
        <f t="shared" si="2"/>
        <v>116.50724013954898</v>
      </c>
      <c r="O13" s="6">
        <f t="shared" si="7"/>
        <v>160118.37514805456</v>
      </c>
    </row>
    <row r="14" spans="1:15" ht="12.75">
      <c r="A14">
        <f t="shared" si="8"/>
        <v>1983</v>
      </c>
      <c r="B14" s="2">
        <v>808681</v>
      </c>
      <c r="C14" s="2"/>
      <c r="D14">
        <f t="shared" si="3"/>
        <v>1938</v>
      </c>
      <c r="E14" s="1">
        <v>14.1</v>
      </c>
      <c r="F14">
        <f t="shared" si="4"/>
        <v>65</v>
      </c>
      <c r="G14" s="4">
        <f t="shared" si="0"/>
        <v>44.722047460744626</v>
      </c>
      <c r="H14" s="2">
        <f t="shared" si="5"/>
        <v>2564955.3235888244</v>
      </c>
      <c r="I14" s="2">
        <v>206527</v>
      </c>
      <c r="J14" s="2">
        <v>417196</v>
      </c>
      <c r="K14" s="6">
        <f t="shared" si="6"/>
        <v>210669</v>
      </c>
      <c r="L14" s="1">
        <v>99.6</v>
      </c>
      <c r="M14" s="6">
        <f t="shared" si="1"/>
        <v>20</v>
      </c>
      <c r="N14" s="4">
        <f t="shared" si="2"/>
        <v>119.07034846050992</v>
      </c>
      <c r="O14" s="6">
        <f t="shared" si="7"/>
        <v>251851.71927537318</v>
      </c>
    </row>
    <row r="15" spans="1:15" ht="12.75">
      <c r="A15">
        <f t="shared" si="8"/>
        <v>1984</v>
      </c>
      <c r="B15" s="2">
        <v>919124</v>
      </c>
      <c r="C15" s="2"/>
      <c r="D15">
        <f t="shared" si="3"/>
        <v>1939</v>
      </c>
      <c r="E15" s="1">
        <v>13.9</v>
      </c>
      <c r="F15">
        <f t="shared" si="4"/>
        <v>64</v>
      </c>
      <c r="G15" s="4">
        <f t="shared" si="0"/>
        <v>45.705912942750274</v>
      </c>
      <c r="H15" s="2">
        <f t="shared" si="5"/>
        <v>3022259.102704489</v>
      </c>
      <c r="I15" s="2">
        <v>180544</v>
      </c>
      <c r="J15" s="2">
        <v>430485</v>
      </c>
      <c r="K15" s="6">
        <f t="shared" si="6"/>
        <v>249941</v>
      </c>
      <c r="L15" s="1">
        <v>103.9</v>
      </c>
      <c r="M15" s="6">
        <f t="shared" si="1"/>
        <v>19</v>
      </c>
      <c r="N15" s="4">
        <f t="shared" si="2"/>
        <v>121.68984404338791</v>
      </c>
      <c r="O15" s="6">
        <f t="shared" si="7"/>
        <v>292736.1050052783</v>
      </c>
    </row>
    <row r="16" spans="1:15" ht="12.75">
      <c r="A16">
        <f t="shared" si="8"/>
        <v>1985</v>
      </c>
      <c r="B16" s="2">
        <v>1416685</v>
      </c>
      <c r="C16" s="2"/>
      <c r="D16">
        <f t="shared" si="3"/>
        <v>1940</v>
      </c>
      <c r="E16" s="1">
        <v>14</v>
      </c>
      <c r="F16">
        <f t="shared" si="4"/>
        <v>63</v>
      </c>
      <c r="G16" s="4">
        <f t="shared" si="0"/>
        <v>46.71142303500173</v>
      </c>
      <c r="H16" s="2">
        <f t="shared" si="5"/>
        <v>4726812.310167245</v>
      </c>
      <c r="I16" s="2">
        <v>151175</v>
      </c>
      <c r="J16" s="2">
        <v>750712</v>
      </c>
      <c r="K16" s="6">
        <f t="shared" si="6"/>
        <v>599537</v>
      </c>
      <c r="L16" s="1">
        <v>107.6</v>
      </c>
      <c r="M16" s="6">
        <f t="shared" si="1"/>
        <v>18</v>
      </c>
      <c r="N16" s="4">
        <f t="shared" si="2"/>
        <v>124.3669673832804</v>
      </c>
      <c r="O16" s="6">
        <f t="shared" si="7"/>
        <v>692960.9528259273</v>
      </c>
    </row>
    <row r="17" spans="1:15" ht="12.75">
      <c r="A17">
        <f t="shared" si="8"/>
        <v>1986</v>
      </c>
      <c r="B17" s="2">
        <v>1817202</v>
      </c>
      <c r="C17" s="2"/>
      <c r="D17">
        <f t="shared" si="3"/>
        <v>1941</v>
      </c>
      <c r="E17" s="1">
        <v>14.7</v>
      </c>
      <c r="F17">
        <f t="shared" si="4"/>
        <v>62</v>
      </c>
      <c r="G17" s="4">
        <f t="shared" si="0"/>
        <v>47.73905390945668</v>
      </c>
      <c r="H17" s="2">
        <f t="shared" si="5"/>
        <v>5901462.873630783</v>
      </c>
      <c r="I17" s="2">
        <v>283528</v>
      </c>
      <c r="J17" s="2">
        <v>923016</v>
      </c>
      <c r="K17" s="6">
        <f t="shared" si="6"/>
        <v>639488</v>
      </c>
      <c r="L17" s="1">
        <v>109.6</v>
      </c>
      <c r="M17" s="6">
        <f t="shared" si="1"/>
        <v>17</v>
      </c>
      <c r="N17" s="4">
        <f t="shared" si="2"/>
        <v>127.10298626563444</v>
      </c>
      <c r="O17" s="6">
        <f t="shared" si="7"/>
        <v>741613.4532941427</v>
      </c>
    </row>
    <row r="18" spans="1:15" ht="12.75">
      <c r="A18">
        <f t="shared" si="8"/>
        <v>1987</v>
      </c>
      <c r="B18" s="2">
        <v>2657311</v>
      </c>
      <c r="C18" s="2"/>
      <c r="D18">
        <f t="shared" si="3"/>
        <v>1942</v>
      </c>
      <c r="E18" s="1">
        <v>16.3</v>
      </c>
      <c r="F18">
        <f t="shared" si="4"/>
        <v>61</v>
      </c>
      <c r="G18" s="4">
        <f t="shared" si="0"/>
        <v>48.78929221364768</v>
      </c>
      <c r="H18" s="2">
        <f t="shared" si="5"/>
        <v>7953884.839358301</v>
      </c>
      <c r="I18" s="2">
        <v>206575</v>
      </c>
      <c r="J18" s="2">
        <v>935382</v>
      </c>
      <c r="K18" s="6">
        <f t="shared" si="6"/>
        <v>728807</v>
      </c>
      <c r="L18" s="1">
        <v>113.6</v>
      </c>
      <c r="M18" s="6">
        <f t="shared" si="1"/>
        <v>16</v>
      </c>
      <c r="N18" s="4">
        <f t="shared" si="2"/>
        <v>129.89919636662236</v>
      </c>
      <c r="O18" s="6">
        <f t="shared" si="7"/>
        <v>833375.3838588815</v>
      </c>
    </row>
    <row r="19" spans="1:15" ht="12.75">
      <c r="A19">
        <f t="shared" si="8"/>
        <v>1988</v>
      </c>
      <c r="B19" s="2">
        <v>2632403</v>
      </c>
      <c r="C19" s="2"/>
      <c r="D19">
        <f t="shared" si="3"/>
        <v>1943</v>
      </c>
      <c r="E19" s="1">
        <v>17.3</v>
      </c>
      <c r="F19">
        <f t="shared" si="4"/>
        <v>60</v>
      </c>
      <c r="G19" s="4">
        <f t="shared" si="0"/>
        <v>49.86263530114002</v>
      </c>
      <c r="H19" s="2">
        <f t="shared" si="5"/>
        <v>7587199.465585369</v>
      </c>
      <c r="I19" s="2">
        <v>235316</v>
      </c>
      <c r="J19" s="2">
        <v>832511</v>
      </c>
      <c r="K19" s="6">
        <f t="shared" si="6"/>
        <v>597195</v>
      </c>
      <c r="L19" s="1">
        <v>118.3</v>
      </c>
      <c r="M19" s="6">
        <f t="shared" si="1"/>
        <v>15</v>
      </c>
      <c r="N19" s="4">
        <f t="shared" si="2"/>
        <v>132.75692186672552</v>
      </c>
      <c r="O19" s="6">
        <f t="shared" si="7"/>
        <v>670175.5701961044</v>
      </c>
    </row>
    <row r="20" spans="1:15" ht="12.75">
      <c r="A20">
        <f t="shared" si="8"/>
        <v>1989</v>
      </c>
      <c r="B20" s="2">
        <v>2406383</v>
      </c>
      <c r="C20" s="2"/>
      <c r="D20">
        <f t="shared" si="3"/>
        <v>1944</v>
      </c>
      <c r="E20" s="1">
        <v>17.6</v>
      </c>
      <c r="F20">
        <f t="shared" si="4"/>
        <v>59</v>
      </c>
      <c r="G20" s="4">
        <f t="shared" si="0"/>
        <v>50.959591467059944</v>
      </c>
      <c r="H20" s="2">
        <f t="shared" si="5"/>
        <v>6967516.738254437</v>
      </c>
      <c r="I20" s="2">
        <v>380098</v>
      </c>
      <c r="J20" s="2">
        <v>820765</v>
      </c>
      <c r="K20" s="6">
        <f t="shared" si="6"/>
        <v>440667</v>
      </c>
      <c r="L20" s="1">
        <v>124</v>
      </c>
      <c r="M20" s="6">
        <f t="shared" si="1"/>
        <v>14</v>
      </c>
      <c r="N20" s="4">
        <f t="shared" si="2"/>
        <v>135.6775160778166</v>
      </c>
      <c r="O20" s="6">
        <f t="shared" si="7"/>
        <v>482166.1611085742</v>
      </c>
    </row>
    <row r="21" spans="1:15" ht="12.75">
      <c r="A21">
        <f t="shared" si="8"/>
        <v>1990</v>
      </c>
      <c r="B21" s="2">
        <v>2269392</v>
      </c>
      <c r="C21" s="2"/>
      <c r="D21">
        <f t="shared" si="3"/>
        <v>1945</v>
      </c>
      <c r="E21" s="1">
        <v>18</v>
      </c>
      <c r="F21">
        <f t="shared" si="4"/>
        <v>58</v>
      </c>
      <c r="G21" s="4">
        <f t="shared" si="0"/>
        <v>52.08068018880414</v>
      </c>
      <c r="H21" s="2">
        <f t="shared" si="5"/>
        <v>6566193.276390589</v>
      </c>
      <c r="I21" s="2">
        <v>395157</v>
      </c>
      <c r="J21" s="2">
        <v>1131258</v>
      </c>
      <c r="K21" s="6">
        <f t="shared" si="6"/>
        <v>736101</v>
      </c>
      <c r="L21" s="1">
        <v>130.7</v>
      </c>
      <c r="M21" s="6">
        <f t="shared" si="1"/>
        <v>13</v>
      </c>
      <c r="N21" s="4">
        <f t="shared" si="2"/>
        <v>138.6623620840376</v>
      </c>
      <c r="O21" s="6">
        <f t="shared" si="7"/>
        <v>780944.9379680349</v>
      </c>
    </row>
    <row r="22" spans="1:15" ht="12.75">
      <c r="A22">
        <f t="shared" si="8"/>
        <v>1991</v>
      </c>
      <c r="B22" s="2">
        <v>3098714</v>
      </c>
      <c r="C22" s="2"/>
      <c r="D22">
        <f t="shared" si="3"/>
        <v>1946</v>
      </c>
      <c r="E22" s="1">
        <v>19.5</v>
      </c>
      <c r="F22">
        <f t="shared" si="4"/>
        <v>57</v>
      </c>
      <c r="G22" s="4">
        <f t="shared" si="0"/>
        <v>53.226432372044776</v>
      </c>
      <c r="H22" s="2">
        <f t="shared" si="5"/>
        <v>8458127.751861967</v>
      </c>
      <c r="I22" s="2">
        <v>476630</v>
      </c>
      <c r="J22" s="2">
        <v>1100468</v>
      </c>
      <c r="K22" s="6">
        <f t="shared" si="6"/>
        <v>623838</v>
      </c>
      <c r="L22" s="1">
        <v>136.2</v>
      </c>
      <c r="M22" s="6">
        <f t="shared" si="1"/>
        <v>12</v>
      </c>
      <c r="N22" s="4">
        <f t="shared" si="2"/>
        <v>141.71287339677662</v>
      </c>
      <c r="O22" s="6">
        <f t="shared" si="7"/>
        <v>649088.6601622492</v>
      </c>
    </row>
    <row r="23" spans="1:15" ht="12.75">
      <c r="A23">
        <f t="shared" si="8"/>
        <v>1992</v>
      </c>
      <c r="B23" s="2">
        <v>3080346</v>
      </c>
      <c r="C23" s="2"/>
      <c r="D23">
        <f t="shared" si="3"/>
        <v>1947</v>
      </c>
      <c r="E23" s="1">
        <v>22.3</v>
      </c>
      <c r="F23">
        <f t="shared" si="4"/>
        <v>56</v>
      </c>
      <c r="G23" s="4">
        <f t="shared" si="0"/>
        <v>54.39739060214659</v>
      </c>
      <c r="H23" s="2">
        <f t="shared" si="5"/>
        <v>7514026.2130834</v>
      </c>
      <c r="I23" s="2">
        <v>704415</v>
      </c>
      <c r="J23" s="2">
        <v>1132532</v>
      </c>
      <c r="K23" s="6">
        <f t="shared" si="6"/>
        <v>428117</v>
      </c>
      <c r="L23" s="1">
        <v>140.3</v>
      </c>
      <c r="M23" s="6">
        <f t="shared" si="1"/>
        <v>11</v>
      </c>
      <c r="N23" s="4">
        <f t="shared" si="2"/>
        <v>144.83049462405398</v>
      </c>
      <c r="O23" s="6">
        <f t="shared" si="7"/>
        <v>441941.53148229595</v>
      </c>
    </row>
    <row r="24" spans="1:15" ht="12.75">
      <c r="A24">
        <f t="shared" si="8"/>
        <v>1993</v>
      </c>
      <c r="B24" s="2">
        <v>4946738</v>
      </c>
      <c r="C24" s="2"/>
      <c r="D24">
        <f t="shared" si="3"/>
        <v>1948</v>
      </c>
      <c r="E24" s="1">
        <v>24.1</v>
      </c>
      <c r="F24">
        <f t="shared" si="4"/>
        <v>55</v>
      </c>
      <c r="G24" s="4">
        <f t="shared" si="0"/>
        <v>55.59410940111499</v>
      </c>
      <c r="H24" s="2">
        <f t="shared" si="5"/>
        <v>11411182.305006338</v>
      </c>
      <c r="I24" s="2">
        <v>122017</v>
      </c>
      <c r="J24" s="2">
        <v>1228575</v>
      </c>
      <c r="K24" s="6">
        <f t="shared" si="6"/>
        <v>1106558</v>
      </c>
      <c r="L24" s="1">
        <v>144.5</v>
      </c>
      <c r="M24" s="6">
        <f t="shared" si="1"/>
        <v>10</v>
      </c>
      <c r="N24" s="4">
        <f t="shared" si="2"/>
        <v>148.01670215463466</v>
      </c>
      <c r="O24" s="6">
        <f t="shared" si="7"/>
        <v>1133488.3453482923</v>
      </c>
    </row>
    <row r="25" spans="1:15" ht="12.75">
      <c r="A25">
        <f t="shared" si="8"/>
        <v>1994</v>
      </c>
      <c r="B25" s="2">
        <v>3015774</v>
      </c>
      <c r="C25" s="2"/>
      <c r="D25">
        <f t="shared" si="3"/>
        <v>1949</v>
      </c>
      <c r="E25" s="1">
        <v>23.8</v>
      </c>
      <c r="F25">
        <f t="shared" si="4"/>
        <v>54</v>
      </c>
      <c r="G25" s="4">
        <f t="shared" si="0"/>
        <v>56.817155490196974</v>
      </c>
      <c r="H25" s="2">
        <f t="shared" si="5"/>
        <v>7199483.2050963575</v>
      </c>
      <c r="I25" s="2">
        <v>593536</v>
      </c>
      <c r="J25" s="2">
        <v>931331</v>
      </c>
      <c r="K25" s="6">
        <f t="shared" si="6"/>
        <v>337795</v>
      </c>
      <c r="L25" s="1">
        <v>148.2</v>
      </c>
      <c r="M25" s="6">
        <f t="shared" si="1"/>
        <v>9</v>
      </c>
      <c r="N25" s="4">
        <f t="shared" si="2"/>
        <v>151.27300485719053</v>
      </c>
      <c r="O25" s="6">
        <f t="shared" si="7"/>
        <v>344799.35678633384</v>
      </c>
    </row>
    <row r="26" spans="1:15" ht="12.75">
      <c r="A26">
        <f t="shared" si="8"/>
        <v>1995</v>
      </c>
      <c r="B26" s="2">
        <v>1788162</v>
      </c>
      <c r="C26" s="2"/>
      <c r="D26">
        <f t="shared" si="3"/>
        <v>1950</v>
      </c>
      <c r="E26" s="1">
        <v>24.1</v>
      </c>
      <c r="F26">
        <f t="shared" si="4"/>
        <v>53</v>
      </c>
      <c r="G26" s="4">
        <f t="shared" si="0"/>
        <v>58.06710805825905</v>
      </c>
      <c r="H26" s="2">
        <f t="shared" si="5"/>
        <v>4308439.67135571</v>
      </c>
      <c r="I26" s="2">
        <v>591732</v>
      </c>
      <c r="J26" s="2">
        <v>556183</v>
      </c>
      <c r="K26" s="6">
        <f t="shared" si="6"/>
        <v>-35549</v>
      </c>
      <c r="L26" s="1">
        <v>152.4</v>
      </c>
      <c r="M26" s="6">
        <f t="shared" si="1"/>
        <v>8</v>
      </c>
      <c r="N26" s="4">
        <f t="shared" si="2"/>
        <v>154.60094479484437</v>
      </c>
      <c r="O26" s="6">
        <f t="shared" si="7"/>
        <v>-36062.394924618915</v>
      </c>
    </row>
    <row r="27" spans="1:15" ht="12.75">
      <c r="A27">
        <f t="shared" si="8"/>
        <v>1996</v>
      </c>
      <c r="B27" s="2">
        <v>1928602</v>
      </c>
      <c r="C27" s="2"/>
      <c r="D27">
        <f t="shared" si="3"/>
        <v>1951</v>
      </c>
      <c r="E27" s="1">
        <v>26</v>
      </c>
      <c r="F27">
        <f t="shared" si="4"/>
        <v>52</v>
      </c>
      <c r="G27" s="4">
        <f t="shared" si="0"/>
        <v>59.344559036069484</v>
      </c>
      <c r="H27" s="2">
        <f t="shared" si="5"/>
        <v>4402001.355618526</v>
      </c>
      <c r="I27" s="2">
        <v>598527</v>
      </c>
      <c r="J27" s="5">
        <v>693675</v>
      </c>
      <c r="K27" s="6">
        <f t="shared" si="6"/>
        <v>95148</v>
      </c>
      <c r="L27" s="1">
        <v>156.9</v>
      </c>
      <c r="M27" s="6">
        <f t="shared" si="1"/>
        <v>7</v>
      </c>
      <c r="N27" s="4">
        <f t="shared" si="2"/>
        <v>158.00209795543304</v>
      </c>
      <c r="O27" s="6">
        <f t="shared" si="7"/>
        <v>95816.33917312646</v>
      </c>
    </row>
    <row r="28" spans="1:15" ht="12.75">
      <c r="A28">
        <f t="shared" si="8"/>
        <v>1997</v>
      </c>
      <c r="B28" s="2">
        <v>2521012</v>
      </c>
      <c r="C28" s="2"/>
      <c r="D28">
        <f t="shared" si="3"/>
        <v>1952</v>
      </c>
      <c r="E28" s="1">
        <v>26.5</v>
      </c>
      <c r="F28">
        <f t="shared" si="4"/>
        <v>51</v>
      </c>
      <c r="G28" s="4">
        <f t="shared" si="0"/>
        <v>60.6501133766145</v>
      </c>
      <c r="H28" s="2">
        <f t="shared" si="5"/>
        <v>5769798.627313421</v>
      </c>
      <c r="I28" s="2">
        <v>354597</v>
      </c>
      <c r="J28" s="2">
        <v>776262</v>
      </c>
      <c r="K28" s="6">
        <f t="shared" si="6"/>
        <v>421665</v>
      </c>
      <c r="L28" s="1">
        <v>160.5</v>
      </c>
      <c r="M28" s="6">
        <f t="shared" si="1"/>
        <v>6</v>
      </c>
      <c r="N28" s="4">
        <f t="shared" si="2"/>
        <v>161.47807499783644</v>
      </c>
      <c r="O28" s="6">
        <f t="shared" si="7"/>
        <v>424234.5949779608</v>
      </c>
    </row>
    <row r="29" spans="1:15" ht="12.75">
      <c r="A29">
        <f t="shared" si="8"/>
        <v>1998</v>
      </c>
      <c r="B29" s="2">
        <v>3044267</v>
      </c>
      <c r="C29" s="2"/>
      <c r="D29">
        <f t="shared" si="3"/>
        <v>1953</v>
      </c>
      <c r="E29" s="1">
        <v>26.7</v>
      </c>
      <c r="F29">
        <f t="shared" si="4"/>
        <v>50</v>
      </c>
      <c r="G29" s="4">
        <f t="shared" si="0"/>
        <v>61.98438934158138</v>
      </c>
      <c r="H29" s="2">
        <f t="shared" si="5"/>
        <v>7067304.531375578</v>
      </c>
      <c r="I29" s="2">
        <v>8470</v>
      </c>
      <c r="J29" s="2">
        <v>713043</v>
      </c>
      <c r="K29" s="6">
        <f t="shared" si="6"/>
        <v>704573</v>
      </c>
      <c r="L29" s="1">
        <v>163</v>
      </c>
      <c r="M29" s="6">
        <f t="shared" si="1"/>
        <v>5</v>
      </c>
      <c r="N29" s="4">
        <f t="shared" si="2"/>
        <v>165.03052201472542</v>
      </c>
      <c r="O29" s="6">
        <f t="shared" si="7"/>
        <v>713349.9999231971</v>
      </c>
    </row>
    <row r="30" spans="1:15" ht="12.75">
      <c r="A30">
        <f t="shared" si="8"/>
        <v>1999</v>
      </c>
      <c r="B30" s="2">
        <v>2635910</v>
      </c>
      <c r="C30" s="2"/>
      <c r="D30">
        <f t="shared" si="3"/>
        <v>1954</v>
      </c>
      <c r="E30" s="1">
        <v>26.9</v>
      </c>
      <c r="F30">
        <f t="shared" si="4"/>
        <v>49</v>
      </c>
      <c r="G30" s="4">
        <f t="shared" si="0"/>
        <v>63.34801879414412</v>
      </c>
      <c r="H30" s="2">
        <f t="shared" si="5"/>
        <v>6207422.907794514</v>
      </c>
      <c r="I30" s="2">
        <v>21621</v>
      </c>
      <c r="J30" s="2">
        <v>850431</v>
      </c>
      <c r="K30" s="6">
        <f t="shared" si="6"/>
        <v>828810</v>
      </c>
      <c r="L30" s="1">
        <v>166.6</v>
      </c>
      <c r="M30" s="6">
        <f t="shared" si="1"/>
        <v>4</v>
      </c>
      <c r="N30" s="4">
        <f t="shared" si="2"/>
        <v>168.66112131208948</v>
      </c>
      <c r="O30" s="6">
        <f t="shared" si="7"/>
        <v>839063.7692357316</v>
      </c>
    </row>
    <row r="31" spans="1:15" ht="12.75">
      <c r="A31">
        <f t="shared" si="8"/>
        <v>2000</v>
      </c>
      <c r="B31" s="5">
        <f>6922773-4368951</f>
        <v>2553822</v>
      </c>
      <c r="C31" s="2">
        <v>-1</v>
      </c>
      <c r="D31">
        <f t="shared" si="3"/>
        <v>1955</v>
      </c>
      <c r="E31" s="1">
        <v>26.8</v>
      </c>
      <c r="F31">
        <f t="shared" si="4"/>
        <v>48</v>
      </c>
      <c r="G31" s="4">
        <f t="shared" si="0"/>
        <v>64.74164749819016</v>
      </c>
      <c r="H31" s="2">
        <f t="shared" si="5"/>
        <v>6169352.376758321</v>
      </c>
      <c r="I31" s="2">
        <v>10702</v>
      </c>
      <c r="J31" s="2">
        <v>970321</v>
      </c>
      <c r="K31" s="6">
        <f t="shared" si="6"/>
        <v>959619</v>
      </c>
      <c r="L31" s="1">
        <v>172.2</v>
      </c>
      <c r="M31" s="6">
        <f t="shared" si="1"/>
        <v>3</v>
      </c>
      <c r="N31" s="4">
        <f t="shared" si="2"/>
        <v>172.371592205914</v>
      </c>
      <c r="O31" s="6">
        <f t="shared" si="7"/>
        <v>960575.2319456852</v>
      </c>
    </row>
    <row r="32" spans="1:15" ht="12.75">
      <c r="A32">
        <f t="shared" si="8"/>
        <v>2001</v>
      </c>
      <c r="B32" s="2">
        <v>4898467</v>
      </c>
      <c r="C32" s="2"/>
      <c r="D32">
        <f t="shared" si="3"/>
        <v>1956</v>
      </c>
      <c r="E32" s="1">
        <v>27.2</v>
      </c>
      <c r="F32">
        <f t="shared" si="4"/>
        <v>47</v>
      </c>
      <c r="G32" s="4">
        <f t="shared" si="0"/>
        <v>66.16593542413</v>
      </c>
      <c r="H32" s="2">
        <f t="shared" si="5"/>
        <v>11915869.529383523</v>
      </c>
      <c r="I32" s="2">
        <v>47184</v>
      </c>
      <c r="J32" s="2">
        <v>1355723</v>
      </c>
      <c r="K32" s="6">
        <f t="shared" si="6"/>
        <v>1308539</v>
      </c>
      <c r="L32" s="1">
        <v>177.1</v>
      </c>
      <c r="M32" s="6">
        <f>+M33+1</f>
        <v>2</v>
      </c>
      <c r="N32" s="4">
        <f t="shared" si="2"/>
        <v>176.163691836384</v>
      </c>
      <c r="O32" s="6">
        <f t="shared" si="7"/>
        <v>1301620.8986555059</v>
      </c>
    </row>
    <row r="33" spans="1:15" ht="12.75">
      <c r="A33">
        <f t="shared" si="8"/>
        <v>2002</v>
      </c>
      <c r="B33" s="5">
        <v>1644161</v>
      </c>
      <c r="C33" s="5"/>
      <c r="D33">
        <f t="shared" si="3"/>
        <v>1957</v>
      </c>
      <c r="E33" s="1">
        <v>28.1</v>
      </c>
      <c r="F33">
        <f t="shared" si="4"/>
        <v>46</v>
      </c>
      <c r="G33" s="4">
        <f t="shared" si="0"/>
        <v>67.62155706143443</v>
      </c>
      <c r="H33" s="2">
        <f t="shared" si="5"/>
        <v>3956609.4974976904</v>
      </c>
      <c r="I33" s="2">
        <v>2348</v>
      </c>
      <c r="J33" s="2">
        <v>866088</v>
      </c>
      <c r="K33" s="6">
        <f t="shared" si="6"/>
        <v>863740</v>
      </c>
      <c r="L33" s="1">
        <v>179.9</v>
      </c>
      <c r="M33" s="6">
        <v>1</v>
      </c>
      <c r="N33" s="4">
        <f t="shared" si="2"/>
        <v>180.03921599999998</v>
      </c>
      <c r="O33" s="6">
        <f t="shared" si="7"/>
        <v>864408.4070474708</v>
      </c>
    </row>
    <row r="34" spans="1:15" ht="12.75">
      <c r="A34">
        <f t="shared" si="8"/>
        <v>2003</v>
      </c>
      <c r="B34" s="2">
        <v>1705903</v>
      </c>
      <c r="C34" s="2"/>
      <c r="D34">
        <f t="shared" si="3"/>
        <v>1958</v>
      </c>
      <c r="E34" s="8">
        <v>28.9</v>
      </c>
      <c r="F34">
        <f t="shared" si="4"/>
        <v>45</v>
      </c>
      <c r="G34" s="4">
        <f>+$E$38*0.978474^F34</f>
        <v>69.10920173804764</v>
      </c>
      <c r="H34" s="2">
        <f t="shared" si="5"/>
        <v>4079363.133997948</v>
      </c>
      <c r="I34" s="2">
        <v>4675</v>
      </c>
      <c r="J34" s="2">
        <v>1022725</v>
      </c>
      <c r="K34" s="6">
        <f t="shared" si="6"/>
        <v>1018050</v>
      </c>
      <c r="L34" s="1">
        <v>184</v>
      </c>
      <c r="M34" s="6">
        <v>0</v>
      </c>
      <c r="N34" s="4">
        <f t="shared" si="2"/>
        <v>184</v>
      </c>
      <c r="O34" s="6">
        <f t="shared" si="7"/>
        <v>1018050</v>
      </c>
    </row>
    <row r="35" spans="9:10" ht="12.75">
      <c r="I35" s="2"/>
      <c r="J35" s="2"/>
    </row>
    <row r="36" spans="1:16" ht="12.75">
      <c r="A36" t="s">
        <v>22</v>
      </c>
      <c r="B36" s="6">
        <f>+SUM(B11:B34)</f>
        <v>55725029</v>
      </c>
      <c r="C36" s="6"/>
      <c r="H36" s="6">
        <f>+SUM(H11:H34)</f>
        <v>145796103.03837645</v>
      </c>
      <c r="I36" s="6">
        <f>+SUM(I11:I34)</f>
        <v>7186341</v>
      </c>
      <c r="J36" s="6">
        <f>+SUM(J11:J34)</f>
        <v>19949895</v>
      </c>
      <c r="K36" s="6">
        <f>+SUM(K11:K34)</f>
        <v>12763554</v>
      </c>
      <c r="O36" s="6">
        <f>+SUM(O11:O34)</f>
        <v>13351289.195571886</v>
      </c>
      <c r="P36" s="7">
        <f>+O36/H36</f>
        <v>0.09157507585821796</v>
      </c>
    </row>
    <row r="38" spans="1:5" ht="12.75">
      <c r="A38" t="s">
        <v>10</v>
      </c>
      <c r="B38" s="2"/>
      <c r="C38" s="2"/>
      <c r="E38" s="1">
        <v>184</v>
      </c>
    </row>
    <row r="40" ht="12.75">
      <c r="A40" t="s">
        <v>66</v>
      </c>
    </row>
  </sheetData>
  <mergeCells count="3">
    <mergeCell ref="A1:P1"/>
    <mergeCell ref="A2:P2"/>
    <mergeCell ref="A3:P3"/>
  </mergeCells>
  <printOptions/>
  <pageMargins left="0.75" right="0.75" top="1" bottom="0.51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H35">
      <selection activeCell="O45" sqref="O45"/>
    </sheetView>
  </sheetViews>
  <sheetFormatPr defaultColWidth="9.140625" defaultRowHeight="12.75"/>
  <cols>
    <col min="2" max="2" width="12.140625" style="0" customWidth="1"/>
    <col min="3" max="3" width="3.00390625" style="0" customWidth="1"/>
    <col min="4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2.140625" style="0" bestFit="1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spans="2:16" s="3" customFormat="1" ht="12.75">
      <c r="B10" s="27"/>
      <c r="C10" s="27"/>
      <c r="D10" s="27"/>
      <c r="E10" s="26"/>
      <c r="F10" s="11"/>
      <c r="G10" s="12"/>
      <c r="H10" s="13"/>
      <c r="I10" s="27"/>
      <c r="J10" s="27"/>
      <c r="K10" s="31"/>
      <c r="L10" s="26"/>
      <c r="M10" s="13"/>
      <c r="N10" s="12"/>
      <c r="O10" s="13"/>
      <c r="P10" s="14"/>
    </row>
    <row r="11" spans="1:15" ht="12.75">
      <c r="A11">
        <v>1980</v>
      </c>
      <c r="B11" s="19">
        <v>0</v>
      </c>
      <c r="C11" s="19"/>
      <c r="D11">
        <f>+A11-20</f>
        <v>1960</v>
      </c>
      <c r="E11" s="18">
        <v>13.7</v>
      </c>
      <c r="F11">
        <f aca="true" t="shared" si="0" ref="F11:F34">2003-D11</f>
        <v>43</v>
      </c>
      <c r="G11" s="4">
        <f aca="true" t="shared" si="1" ref="G11:G34">+$E$38*0.978474^F11</f>
        <v>72.18339367916475</v>
      </c>
      <c r="H11" s="19">
        <f aca="true" t="shared" si="2" ref="H11:H28">+B11*(G11/E11)</f>
        <v>0</v>
      </c>
      <c r="I11" s="19">
        <v>0</v>
      </c>
      <c r="J11" s="19">
        <v>0</v>
      </c>
      <c r="K11" s="6">
        <f aca="true" t="shared" si="3" ref="K11:K34">+J11-I11</f>
        <v>0</v>
      </c>
      <c r="L11" s="18">
        <v>82.4</v>
      </c>
      <c r="M11" s="6">
        <f aca="true" t="shared" si="4" ref="M11:M32">+M12+1</f>
        <v>23</v>
      </c>
      <c r="N11" s="4">
        <f aca="true" t="shared" si="5" ref="N11:N34">+$E$38*0.978474^M11</f>
        <v>111.545356242669</v>
      </c>
      <c r="O11" s="6">
        <f aca="true" t="shared" si="6" ref="O11:O34">+K11*(N11/L11)</f>
        <v>0</v>
      </c>
    </row>
    <row r="12" spans="1:15" ht="12.75">
      <c r="A12">
        <f aca="true" t="shared" si="7" ref="A12:A34">+A11+1</f>
        <v>1981</v>
      </c>
      <c r="B12" s="19">
        <v>0</v>
      </c>
      <c r="C12" s="19"/>
      <c r="D12">
        <f aca="true" t="shared" si="8" ref="D12:D34">+A12-20</f>
        <v>1961</v>
      </c>
      <c r="E12" s="18">
        <v>13.9</v>
      </c>
      <c r="F12">
        <f t="shared" si="0"/>
        <v>42</v>
      </c>
      <c r="G12" s="4">
        <f t="shared" si="1"/>
        <v>73.77139676594857</v>
      </c>
      <c r="H12" s="19">
        <f t="shared" si="2"/>
        <v>0</v>
      </c>
      <c r="I12" s="19">
        <v>0</v>
      </c>
      <c r="J12" s="19">
        <v>0</v>
      </c>
      <c r="K12" s="6">
        <f t="shared" si="3"/>
        <v>0</v>
      </c>
      <c r="L12" s="18">
        <v>90.9</v>
      </c>
      <c r="M12" s="6">
        <f t="shared" si="4"/>
        <v>22</v>
      </c>
      <c r="N12" s="4">
        <f t="shared" si="5"/>
        <v>113.99930528830507</v>
      </c>
      <c r="O12" s="6">
        <f t="shared" si="6"/>
        <v>0</v>
      </c>
    </row>
    <row r="13" spans="1:15" ht="12.75">
      <c r="A13">
        <f t="shared" si="7"/>
        <v>1982</v>
      </c>
      <c r="B13" s="19">
        <v>0</v>
      </c>
      <c r="C13" s="19"/>
      <c r="D13">
        <f t="shared" si="8"/>
        <v>1962</v>
      </c>
      <c r="E13" s="18">
        <v>14.4</v>
      </c>
      <c r="F13">
        <f t="shared" si="0"/>
        <v>41</v>
      </c>
      <c r="G13" s="4">
        <f t="shared" si="1"/>
        <v>75.39433522602395</v>
      </c>
      <c r="H13" s="19">
        <f t="shared" si="2"/>
        <v>0</v>
      </c>
      <c r="I13" s="19">
        <v>0</v>
      </c>
      <c r="J13" s="19">
        <v>0</v>
      </c>
      <c r="K13" s="6">
        <f t="shared" si="3"/>
        <v>0</v>
      </c>
      <c r="L13" s="18">
        <v>96.5</v>
      </c>
      <c r="M13" s="6">
        <f t="shared" si="4"/>
        <v>21</v>
      </c>
      <c r="N13" s="4">
        <f t="shared" si="5"/>
        <v>116.50724013954898</v>
      </c>
      <c r="O13" s="6">
        <f t="shared" si="6"/>
        <v>0</v>
      </c>
    </row>
    <row r="14" spans="1:15" ht="12.75">
      <c r="A14">
        <f t="shared" si="7"/>
        <v>1983</v>
      </c>
      <c r="B14" s="19">
        <v>0</v>
      </c>
      <c r="C14" s="19"/>
      <c r="D14">
        <f t="shared" si="8"/>
        <v>1963</v>
      </c>
      <c r="E14" s="18">
        <v>14.1</v>
      </c>
      <c r="F14">
        <f t="shared" si="0"/>
        <v>40</v>
      </c>
      <c r="G14" s="4">
        <f t="shared" si="1"/>
        <v>77.05297762232206</v>
      </c>
      <c r="H14" s="19">
        <f t="shared" si="2"/>
        <v>0</v>
      </c>
      <c r="I14" s="19">
        <v>0</v>
      </c>
      <c r="J14" s="19">
        <v>0</v>
      </c>
      <c r="K14" s="6">
        <f t="shared" si="3"/>
        <v>0</v>
      </c>
      <c r="L14" s="18">
        <v>99.6</v>
      </c>
      <c r="M14" s="6">
        <f t="shared" si="4"/>
        <v>20</v>
      </c>
      <c r="N14" s="4">
        <f t="shared" si="5"/>
        <v>119.07034846050992</v>
      </c>
      <c r="O14" s="6">
        <f t="shared" si="6"/>
        <v>0</v>
      </c>
    </row>
    <row r="15" spans="1:15" ht="12.75">
      <c r="A15">
        <f t="shared" si="7"/>
        <v>1984</v>
      </c>
      <c r="B15" s="19">
        <v>0</v>
      </c>
      <c r="C15" s="19"/>
      <c r="D15">
        <f t="shared" si="8"/>
        <v>1964</v>
      </c>
      <c r="E15" s="18">
        <v>13.9</v>
      </c>
      <c r="F15">
        <f t="shared" si="0"/>
        <v>39</v>
      </c>
      <c r="G15" s="4">
        <f t="shared" si="1"/>
        <v>78.74810942582232</v>
      </c>
      <c r="H15" s="19">
        <f t="shared" si="2"/>
        <v>0</v>
      </c>
      <c r="I15" s="19">
        <v>0</v>
      </c>
      <c r="J15" s="19">
        <v>0</v>
      </c>
      <c r="K15" s="6">
        <f t="shared" si="3"/>
        <v>0</v>
      </c>
      <c r="L15" s="18">
        <v>103.9</v>
      </c>
      <c r="M15" s="6">
        <f t="shared" si="4"/>
        <v>19</v>
      </c>
      <c r="N15" s="4">
        <f t="shared" si="5"/>
        <v>121.68984404338791</v>
      </c>
      <c r="O15" s="6">
        <f t="shared" si="6"/>
        <v>0</v>
      </c>
    </row>
    <row r="16" spans="1:15" ht="12.75">
      <c r="A16">
        <f t="shared" si="7"/>
        <v>1985</v>
      </c>
      <c r="B16" s="19">
        <v>168965</v>
      </c>
      <c r="C16" s="19"/>
      <c r="D16">
        <f t="shared" si="8"/>
        <v>1965</v>
      </c>
      <c r="E16" s="18">
        <v>14</v>
      </c>
      <c r="F16">
        <f t="shared" si="0"/>
        <v>38</v>
      </c>
      <c r="G16" s="4">
        <f t="shared" si="1"/>
        <v>80.48053338752212</v>
      </c>
      <c r="H16" s="19">
        <f t="shared" si="2"/>
        <v>971313.8088444767</v>
      </c>
      <c r="I16" s="19">
        <v>0</v>
      </c>
      <c r="J16" s="19">
        <v>924</v>
      </c>
      <c r="K16" s="6">
        <f t="shared" si="3"/>
        <v>924</v>
      </c>
      <c r="L16" s="18">
        <v>107.6</v>
      </c>
      <c r="M16" s="6">
        <f t="shared" si="4"/>
        <v>18</v>
      </c>
      <c r="N16" s="4">
        <f t="shared" si="5"/>
        <v>124.3669673832804</v>
      </c>
      <c r="O16" s="6">
        <f t="shared" si="6"/>
        <v>1067.983995001404</v>
      </c>
    </row>
    <row r="17" spans="1:15" ht="12.75">
      <c r="A17">
        <f t="shared" si="7"/>
        <v>1986</v>
      </c>
      <c r="B17" s="19">
        <v>466228</v>
      </c>
      <c r="C17" s="19"/>
      <c r="D17">
        <f t="shared" si="8"/>
        <v>1966</v>
      </c>
      <c r="E17" s="18">
        <v>14.7</v>
      </c>
      <c r="F17">
        <f t="shared" si="0"/>
        <v>37</v>
      </c>
      <c r="G17" s="4">
        <f t="shared" si="1"/>
        <v>82.25106991858968</v>
      </c>
      <c r="H17" s="19">
        <f t="shared" si="2"/>
        <v>2608690.6004084507</v>
      </c>
      <c r="I17" s="19">
        <v>0</v>
      </c>
      <c r="J17" s="19">
        <v>0</v>
      </c>
      <c r="K17" s="6">
        <f t="shared" si="3"/>
        <v>0</v>
      </c>
      <c r="L17" s="18">
        <v>109.6</v>
      </c>
      <c r="M17" s="6">
        <f t="shared" si="4"/>
        <v>17</v>
      </c>
      <c r="N17" s="4">
        <f t="shared" si="5"/>
        <v>127.10298626563444</v>
      </c>
      <c r="O17" s="6">
        <f t="shared" si="6"/>
        <v>0</v>
      </c>
    </row>
    <row r="18" spans="1:15" ht="12.75">
      <c r="A18">
        <f t="shared" si="7"/>
        <v>1987</v>
      </c>
      <c r="B18" s="19">
        <v>867634</v>
      </c>
      <c r="C18" s="19"/>
      <c r="D18">
        <f t="shared" si="8"/>
        <v>1967</v>
      </c>
      <c r="E18" s="18">
        <v>16.3</v>
      </c>
      <c r="F18">
        <f t="shared" si="0"/>
        <v>36</v>
      </c>
      <c r="G18" s="4">
        <f t="shared" si="1"/>
        <v>84.06055747888006</v>
      </c>
      <c r="H18" s="19">
        <f t="shared" si="2"/>
        <v>4474466.118259547</v>
      </c>
      <c r="I18" s="19">
        <v>0</v>
      </c>
      <c r="J18" s="19">
        <v>0</v>
      </c>
      <c r="K18" s="6">
        <f t="shared" si="3"/>
        <v>0</v>
      </c>
      <c r="L18" s="18">
        <v>113.6</v>
      </c>
      <c r="M18" s="6">
        <f t="shared" si="4"/>
        <v>16</v>
      </c>
      <c r="N18" s="4">
        <f t="shared" si="5"/>
        <v>129.89919636662236</v>
      </c>
      <c r="O18" s="6">
        <f t="shared" si="6"/>
        <v>0</v>
      </c>
    </row>
    <row r="19" spans="1:15" ht="12.75">
      <c r="A19">
        <f t="shared" si="7"/>
        <v>1988</v>
      </c>
      <c r="B19" s="19">
        <v>1102113</v>
      </c>
      <c r="C19" s="19"/>
      <c r="D19">
        <f t="shared" si="8"/>
        <v>1968</v>
      </c>
      <c r="E19" s="18">
        <v>17.3</v>
      </c>
      <c r="F19">
        <f t="shared" si="0"/>
        <v>35</v>
      </c>
      <c r="G19" s="4">
        <f t="shared" si="1"/>
        <v>85.90985297399834</v>
      </c>
      <c r="H19" s="19">
        <f t="shared" si="2"/>
        <v>5472969.1208515735</v>
      </c>
      <c r="I19" s="19">
        <v>0</v>
      </c>
      <c r="J19" s="19">
        <v>50</v>
      </c>
      <c r="K19" s="6">
        <f t="shared" si="3"/>
        <v>50</v>
      </c>
      <c r="L19" s="18">
        <v>118.3</v>
      </c>
      <c r="M19" s="6">
        <f t="shared" si="4"/>
        <v>15</v>
      </c>
      <c r="N19" s="4">
        <f t="shared" si="5"/>
        <v>132.75692186672552</v>
      </c>
      <c r="O19" s="6">
        <f t="shared" si="6"/>
        <v>56.11027974079692</v>
      </c>
    </row>
    <row r="20" spans="1:15" ht="12.75">
      <c r="A20">
        <f t="shared" si="7"/>
        <v>1989</v>
      </c>
      <c r="B20" s="19">
        <v>1531269</v>
      </c>
      <c r="C20" s="19"/>
      <c r="D20">
        <f t="shared" si="8"/>
        <v>1969</v>
      </c>
      <c r="E20" s="18">
        <v>17.6</v>
      </c>
      <c r="F20">
        <f t="shared" si="0"/>
        <v>34</v>
      </c>
      <c r="G20" s="4">
        <f t="shared" si="1"/>
        <v>87.79983216109814</v>
      </c>
      <c r="H20" s="19">
        <f t="shared" si="2"/>
        <v>7638929.613266624</v>
      </c>
      <c r="I20" s="19">
        <v>0</v>
      </c>
      <c r="J20" s="19">
        <v>0</v>
      </c>
      <c r="K20" s="6">
        <f t="shared" si="3"/>
        <v>0</v>
      </c>
      <c r="L20" s="18">
        <v>124</v>
      </c>
      <c r="M20" s="6">
        <f t="shared" si="4"/>
        <v>14</v>
      </c>
      <c r="N20" s="4">
        <f t="shared" si="5"/>
        <v>135.6775160778166</v>
      </c>
      <c r="O20" s="6">
        <f t="shared" si="6"/>
        <v>0</v>
      </c>
    </row>
    <row r="21" spans="1:15" ht="12.75">
      <c r="A21">
        <f t="shared" si="7"/>
        <v>1990</v>
      </c>
      <c r="B21" s="19">
        <v>1866572</v>
      </c>
      <c r="C21" s="19"/>
      <c r="D21">
        <f t="shared" si="8"/>
        <v>1970</v>
      </c>
      <c r="E21" s="18">
        <v>18</v>
      </c>
      <c r="F21">
        <f t="shared" si="0"/>
        <v>33</v>
      </c>
      <c r="G21" s="4">
        <f t="shared" si="1"/>
        <v>89.73139006360735</v>
      </c>
      <c r="H21" s="19">
        <f t="shared" si="2"/>
        <v>9305005.567433761</v>
      </c>
      <c r="I21" s="19">
        <v>0</v>
      </c>
      <c r="J21" s="19">
        <v>4144</v>
      </c>
      <c r="K21" s="6">
        <f t="shared" si="3"/>
        <v>4144</v>
      </c>
      <c r="L21" s="18">
        <v>130.7</v>
      </c>
      <c r="M21" s="6">
        <f t="shared" si="4"/>
        <v>13</v>
      </c>
      <c r="N21" s="4">
        <f t="shared" si="5"/>
        <v>138.6623620840376</v>
      </c>
      <c r="O21" s="6">
        <f t="shared" si="6"/>
        <v>4396.456223995806</v>
      </c>
    </row>
    <row r="22" spans="1:15" ht="12.75">
      <c r="A22">
        <f t="shared" si="7"/>
        <v>1991</v>
      </c>
      <c r="B22" s="19">
        <v>2843947</v>
      </c>
      <c r="C22" s="19"/>
      <c r="D22">
        <f t="shared" si="8"/>
        <v>1971</v>
      </c>
      <c r="E22" s="18">
        <v>19.5</v>
      </c>
      <c r="F22">
        <f t="shared" si="0"/>
        <v>32</v>
      </c>
      <c r="G22" s="4">
        <f t="shared" si="1"/>
        <v>91.7054413950778</v>
      </c>
      <c r="H22" s="19">
        <f t="shared" si="2"/>
        <v>13374636.663549094</v>
      </c>
      <c r="I22" s="19">
        <v>0</v>
      </c>
      <c r="J22" s="19">
        <v>2262</v>
      </c>
      <c r="K22" s="6">
        <f t="shared" si="3"/>
        <v>2262</v>
      </c>
      <c r="L22" s="18">
        <v>136.2</v>
      </c>
      <c r="M22" s="6">
        <f t="shared" si="4"/>
        <v>12</v>
      </c>
      <c r="N22" s="4">
        <f t="shared" si="5"/>
        <v>141.71287339677662</v>
      </c>
      <c r="O22" s="6">
        <f t="shared" si="6"/>
        <v>2353.557412801092</v>
      </c>
    </row>
    <row r="23" spans="1:15" ht="12.75">
      <c r="A23">
        <f t="shared" si="7"/>
        <v>1992</v>
      </c>
      <c r="B23" s="19">
        <v>4833098</v>
      </c>
      <c r="C23" s="19"/>
      <c r="D23">
        <f t="shared" si="8"/>
        <v>1972</v>
      </c>
      <c r="E23" s="18">
        <v>22.3</v>
      </c>
      <c r="F23">
        <f t="shared" si="0"/>
        <v>31</v>
      </c>
      <c r="G23" s="4">
        <f t="shared" si="1"/>
        <v>93.72292099235935</v>
      </c>
      <c r="H23" s="19">
        <f t="shared" si="2"/>
        <v>20312648.520283855</v>
      </c>
      <c r="I23" s="19">
        <v>28134</v>
      </c>
      <c r="J23" s="19">
        <v>184</v>
      </c>
      <c r="K23" s="6">
        <f t="shared" si="3"/>
        <v>-27950</v>
      </c>
      <c r="L23" s="18">
        <v>140.3</v>
      </c>
      <c r="M23" s="6">
        <f t="shared" si="4"/>
        <v>11</v>
      </c>
      <c r="N23" s="4">
        <f t="shared" si="5"/>
        <v>144.83049462405398</v>
      </c>
      <c r="O23" s="6">
        <f t="shared" si="6"/>
        <v>-28852.546862026436</v>
      </c>
    </row>
    <row r="24" spans="1:15" ht="12.75">
      <c r="A24">
        <f t="shared" si="7"/>
        <v>1993</v>
      </c>
      <c r="B24" s="19">
        <v>5456963</v>
      </c>
      <c r="C24" s="19"/>
      <c r="D24">
        <f t="shared" si="8"/>
        <v>1973</v>
      </c>
      <c r="E24" s="18">
        <v>24.1</v>
      </c>
      <c r="F24">
        <f t="shared" si="0"/>
        <v>30</v>
      </c>
      <c r="G24" s="4">
        <f t="shared" si="1"/>
        <v>95.78478425830357</v>
      </c>
      <c r="H24" s="19">
        <f t="shared" si="2"/>
        <v>21688548.699607678</v>
      </c>
      <c r="I24" s="19">
        <v>45807</v>
      </c>
      <c r="J24" s="19">
        <v>539</v>
      </c>
      <c r="K24" s="6">
        <f t="shared" si="3"/>
        <v>-45268</v>
      </c>
      <c r="L24" s="18">
        <v>144.5</v>
      </c>
      <c r="M24" s="6">
        <f t="shared" si="4"/>
        <v>10</v>
      </c>
      <c r="N24" s="4">
        <f t="shared" si="5"/>
        <v>148.01670215463466</v>
      </c>
      <c r="O24" s="6">
        <f t="shared" si="6"/>
        <v>-46369.68908744638</v>
      </c>
    </row>
    <row r="25" spans="1:15" ht="12.75">
      <c r="A25">
        <f t="shared" si="7"/>
        <v>1994</v>
      </c>
      <c r="B25" s="19">
        <v>5872999</v>
      </c>
      <c r="C25" s="19"/>
      <c r="D25">
        <f t="shared" si="8"/>
        <v>1974</v>
      </c>
      <c r="E25" s="18">
        <v>23.8</v>
      </c>
      <c r="F25">
        <f t="shared" si="0"/>
        <v>29</v>
      </c>
      <c r="G25" s="4">
        <f t="shared" si="1"/>
        <v>97.89200761420702</v>
      </c>
      <c r="H25" s="19">
        <f t="shared" si="2"/>
        <v>24156288.354043283</v>
      </c>
      <c r="I25" s="19">
        <v>0</v>
      </c>
      <c r="J25" s="19">
        <v>1451</v>
      </c>
      <c r="K25" s="6">
        <f t="shared" si="3"/>
        <v>1451</v>
      </c>
      <c r="L25" s="18">
        <v>148.2</v>
      </c>
      <c r="M25" s="6">
        <f t="shared" si="4"/>
        <v>9</v>
      </c>
      <c r="N25" s="4">
        <f t="shared" si="5"/>
        <v>151.27300485719053</v>
      </c>
      <c r="O25" s="6">
        <f t="shared" si="6"/>
        <v>1481.0872472859883</v>
      </c>
    </row>
    <row r="26" spans="1:15" ht="12.75">
      <c r="A26">
        <f t="shared" si="7"/>
        <v>1995</v>
      </c>
      <c r="B26" s="19">
        <v>6705365</v>
      </c>
      <c r="C26" s="19"/>
      <c r="D26">
        <f t="shared" si="8"/>
        <v>1975</v>
      </c>
      <c r="E26" s="18">
        <v>24.1</v>
      </c>
      <c r="F26">
        <f t="shared" si="0"/>
        <v>28</v>
      </c>
      <c r="G26" s="4">
        <f t="shared" si="1"/>
        <v>100.0455889622075</v>
      </c>
      <c r="H26" s="19">
        <f t="shared" si="2"/>
        <v>27835775.544878524</v>
      </c>
      <c r="I26" s="19">
        <v>0</v>
      </c>
      <c r="J26" s="19">
        <v>1697</v>
      </c>
      <c r="K26" s="6">
        <f t="shared" si="3"/>
        <v>1697</v>
      </c>
      <c r="L26" s="18">
        <v>152.4</v>
      </c>
      <c r="M26" s="6">
        <f t="shared" si="4"/>
        <v>8</v>
      </c>
      <c r="N26" s="4">
        <f t="shared" si="5"/>
        <v>154.60094479484437</v>
      </c>
      <c r="O26" s="6">
        <f t="shared" si="6"/>
        <v>1721.5078957798614</v>
      </c>
    </row>
    <row r="27" spans="1:15" ht="12.75">
      <c r="A27">
        <f t="shared" si="7"/>
        <v>1996</v>
      </c>
      <c r="B27" s="19">
        <v>7201795</v>
      </c>
      <c r="C27" s="19"/>
      <c r="D27">
        <f t="shared" si="8"/>
        <v>1976</v>
      </c>
      <c r="E27" s="18">
        <v>26</v>
      </c>
      <c r="F27">
        <f t="shared" si="0"/>
        <v>27</v>
      </c>
      <c r="G27" s="4">
        <f t="shared" si="1"/>
        <v>102.24654815785344</v>
      </c>
      <c r="H27" s="19">
        <f t="shared" si="2"/>
        <v>28321487.665018775</v>
      </c>
      <c r="I27" s="19">
        <v>0</v>
      </c>
      <c r="J27" s="19">
        <v>1395</v>
      </c>
      <c r="K27" s="6">
        <f t="shared" si="3"/>
        <v>1395</v>
      </c>
      <c r="L27" s="18">
        <v>156.9</v>
      </c>
      <c r="M27" s="6">
        <f t="shared" si="4"/>
        <v>7</v>
      </c>
      <c r="N27" s="4">
        <f t="shared" si="5"/>
        <v>158.00209795543304</v>
      </c>
      <c r="O27" s="6">
        <f t="shared" si="6"/>
        <v>1404.7987676725882</v>
      </c>
    </row>
    <row r="28" spans="1:15" ht="12.75">
      <c r="A28">
        <f t="shared" si="7"/>
        <v>1997</v>
      </c>
      <c r="B28" s="19">
        <v>7915089</v>
      </c>
      <c r="C28" s="19"/>
      <c r="D28">
        <f t="shared" si="8"/>
        <v>1977</v>
      </c>
      <c r="E28" s="18">
        <v>26.5</v>
      </c>
      <c r="F28">
        <f t="shared" si="0"/>
        <v>26</v>
      </c>
      <c r="G28" s="4">
        <f t="shared" si="1"/>
        <v>104.49592749306926</v>
      </c>
      <c r="H28" s="19">
        <f t="shared" si="2"/>
        <v>31211115.70736566</v>
      </c>
      <c r="I28" s="19">
        <v>0</v>
      </c>
      <c r="J28" s="19">
        <v>5944</v>
      </c>
      <c r="K28" s="6">
        <f t="shared" si="3"/>
        <v>5944</v>
      </c>
      <c r="L28" s="18">
        <v>160.5</v>
      </c>
      <c r="M28" s="6">
        <f t="shared" si="4"/>
        <v>6</v>
      </c>
      <c r="N28" s="4">
        <f t="shared" si="5"/>
        <v>161.47807499783644</v>
      </c>
      <c r="O28" s="6">
        <f t="shared" si="6"/>
        <v>5980.2222915086595</v>
      </c>
    </row>
    <row r="29" spans="1:15" ht="12.75">
      <c r="A29">
        <f t="shared" si="7"/>
        <v>1998</v>
      </c>
      <c r="B29" s="19">
        <v>9034453</v>
      </c>
      <c r="C29" s="19"/>
      <c r="D29">
        <f t="shared" si="8"/>
        <v>1978</v>
      </c>
      <c r="E29" s="18">
        <v>26.7</v>
      </c>
      <c r="F29">
        <f t="shared" si="0"/>
        <v>25</v>
      </c>
      <c r="G29" s="4">
        <f t="shared" si="1"/>
        <v>106.79479218974572</v>
      </c>
      <c r="H29" s="19">
        <f aca="true" t="shared" si="9" ref="H29:H34">+B29*(G29/E29)</f>
        <v>36136049.83831554</v>
      </c>
      <c r="I29" s="19">
        <v>0</v>
      </c>
      <c r="J29" s="19">
        <v>4467</v>
      </c>
      <c r="K29" s="6">
        <f t="shared" si="3"/>
        <v>4467</v>
      </c>
      <c r="L29" s="18">
        <v>163</v>
      </c>
      <c r="M29" s="6">
        <f t="shared" si="4"/>
        <v>5</v>
      </c>
      <c r="N29" s="4">
        <f t="shared" si="5"/>
        <v>165.03052201472542</v>
      </c>
      <c r="O29" s="6">
        <f t="shared" si="6"/>
        <v>4522.646268955696</v>
      </c>
    </row>
    <row r="30" spans="1:15" ht="12.75">
      <c r="A30">
        <f t="shared" si="7"/>
        <v>1999</v>
      </c>
      <c r="B30" s="19">
        <v>8677085</v>
      </c>
      <c r="C30" s="19"/>
      <c r="D30">
        <f t="shared" si="8"/>
        <v>1979</v>
      </c>
      <c r="E30" s="18">
        <v>26.9</v>
      </c>
      <c r="F30">
        <f t="shared" si="0"/>
        <v>24</v>
      </c>
      <c r="G30" s="4">
        <f t="shared" si="1"/>
        <v>109.1442309041893</v>
      </c>
      <c r="H30" s="19">
        <f t="shared" si="9"/>
        <v>35206459.80725939</v>
      </c>
      <c r="I30" s="19">
        <v>0</v>
      </c>
      <c r="J30" s="19">
        <v>433</v>
      </c>
      <c r="K30" s="6">
        <f t="shared" si="3"/>
        <v>433</v>
      </c>
      <c r="L30" s="18">
        <v>166.6</v>
      </c>
      <c r="M30" s="6">
        <f t="shared" si="4"/>
        <v>4</v>
      </c>
      <c r="N30" s="4">
        <f t="shared" si="5"/>
        <v>168.66112131208948</v>
      </c>
      <c r="O30" s="6">
        <f t="shared" si="6"/>
        <v>438.3569359431857</v>
      </c>
    </row>
    <row r="31" spans="1:15" ht="12.75">
      <c r="A31">
        <f t="shared" si="7"/>
        <v>2000</v>
      </c>
      <c r="B31" s="19">
        <v>9939585</v>
      </c>
      <c r="C31" s="19"/>
      <c r="D31">
        <f t="shared" si="8"/>
        <v>1980</v>
      </c>
      <c r="E31" s="18">
        <v>26.8</v>
      </c>
      <c r="F31">
        <f t="shared" si="0"/>
        <v>23</v>
      </c>
      <c r="G31" s="4">
        <f t="shared" si="1"/>
        <v>111.545356242669</v>
      </c>
      <c r="H31" s="19">
        <f t="shared" si="9"/>
        <v>41369945.88542124</v>
      </c>
      <c r="I31" s="19">
        <v>0</v>
      </c>
      <c r="J31" s="19">
        <v>2116</v>
      </c>
      <c r="K31" s="6">
        <f t="shared" si="3"/>
        <v>2116</v>
      </c>
      <c r="L31" s="18">
        <v>172.2</v>
      </c>
      <c r="M31" s="6">
        <f t="shared" si="4"/>
        <v>3</v>
      </c>
      <c r="N31" s="4">
        <f t="shared" si="5"/>
        <v>172.371592205914</v>
      </c>
      <c r="O31" s="6">
        <f t="shared" si="6"/>
        <v>2118.108531403682</v>
      </c>
    </row>
    <row r="32" spans="1:15" ht="12.75">
      <c r="A32">
        <f t="shared" si="7"/>
        <v>2001</v>
      </c>
      <c r="B32" s="19">
        <v>11200525</v>
      </c>
      <c r="C32" s="19"/>
      <c r="D32">
        <f t="shared" si="8"/>
        <v>1981</v>
      </c>
      <c r="E32" s="18">
        <v>27.2</v>
      </c>
      <c r="F32">
        <f t="shared" si="0"/>
        <v>22</v>
      </c>
      <c r="G32" s="4">
        <f t="shared" si="1"/>
        <v>113.99930528830507</v>
      </c>
      <c r="H32" s="19">
        <f t="shared" si="9"/>
        <v>46943090.7670696</v>
      </c>
      <c r="I32" s="19">
        <v>0</v>
      </c>
      <c r="J32" s="19">
        <v>7202</v>
      </c>
      <c r="K32" s="6">
        <f t="shared" si="3"/>
        <v>7202</v>
      </c>
      <c r="L32" s="18">
        <v>177.1</v>
      </c>
      <c r="M32" s="6">
        <f t="shared" si="4"/>
        <v>2</v>
      </c>
      <c r="N32" s="4">
        <f t="shared" si="5"/>
        <v>176.163691836384</v>
      </c>
      <c r="O32" s="6">
        <f t="shared" si="6"/>
        <v>7163.923820472262</v>
      </c>
    </row>
    <row r="33" spans="1:15" ht="12.75">
      <c r="A33">
        <f t="shared" si="7"/>
        <v>2002</v>
      </c>
      <c r="B33" s="20">
        <v>12046555</v>
      </c>
      <c r="C33" s="20"/>
      <c r="D33">
        <f t="shared" si="8"/>
        <v>1982</v>
      </c>
      <c r="E33" s="18">
        <v>28.1</v>
      </c>
      <c r="F33">
        <f t="shared" si="0"/>
        <v>21</v>
      </c>
      <c r="G33" s="4">
        <f t="shared" si="1"/>
        <v>116.50724013954898</v>
      </c>
      <c r="H33" s="19">
        <f t="shared" si="9"/>
        <v>49947006.27186066</v>
      </c>
      <c r="I33" s="19">
        <v>36438</v>
      </c>
      <c r="J33" s="19">
        <v>0</v>
      </c>
      <c r="K33" s="6">
        <f t="shared" si="3"/>
        <v>-36438</v>
      </c>
      <c r="L33" s="18">
        <v>179.9</v>
      </c>
      <c r="M33" s="6">
        <v>1</v>
      </c>
      <c r="N33" s="4">
        <f t="shared" si="5"/>
        <v>180.03921599999998</v>
      </c>
      <c r="O33" s="6">
        <f t="shared" si="6"/>
        <v>-36466.197624280154</v>
      </c>
    </row>
    <row r="34" spans="1:15" ht="12.75">
      <c r="A34">
        <f t="shared" si="7"/>
        <v>2003</v>
      </c>
      <c r="B34" s="19">
        <v>13044783</v>
      </c>
      <c r="C34" s="19"/>
      <c r="D34">
        <f t="shared" si="8"/>
        <v>1983</v>
      </c>
      <c r="E34" s="21">
        <v>28.9</v>
      </c>
      <c r="F34">
        <f t="shared" si="0"/>
        <v>20</v>
      </c>
      <c r="G34" s="4">
        <f t="shared" si="1"/>
        <v>119.07034846050992</v>
      </c>
      <c r="H34" s="19">
        <f t="shared" si="9"/>
        <v>53745566.000060074</v>
      </c>
      <c r="I34" s="19">
        <v>2493</v>
      </c>
      <c r="J34" s="19">
        <v>8567</v>
      </c>
      <c r="K34" s="6">
        <f t="shared" si="3"/>
        <v>6074</v>
      </c>
      <c r="L34" s="18">
        <v>184</v>
      </c>
      <c r="M34" s="6">
        <v>0</v>
      </c>
      <c r="N34" s="4">
        <f t="shared" si="5"/>
        <v>184</v>
      </c>
      <c r="O34" s="6">
        <f t="shared" si="6"/>
        <v>6074</v>
      </c>
    </row>
    <row r="35" spans="9:10" ht="12.75">
      <c r="I35" s="19"/>
      <c r="J35" s="19"/>
    </row>
    <row r="36" spans="1:16" ht="12.75">
      <c r="A36" t="s">
        <v>22</v>
      </c>
      <c r="B36" s="6">
        <f>+SUM(B11:B34)</f>
        <v>110775023</v>
      </c>
      <c r="C36" s="6"/>
      <c r="H36" s="6">
        <f>+SUM(H11:H34)</f>
        <v>460719994.5537978</v>
      </c>
      <c r="I36" s="6">
        <f>+SUM(I11:I34)</f>
        <v>112872</v>
      </c>
      <c r="J36" s="6">
        <f>+SUM(J11:J34)</f>
        <v>41375</v>
      </c>
      <c r="K36" s="6">
        <f>+SUM(K11:K34)</f>
        <v>-71497</v>
      </c>
      <c r="O36" s="6">
        <f>+SUM(O11:O34)</f>
        <v>-72909.67390319196</v>
      </c>
      <c r="P36" s="7">
        <f>+O36/H36</f>
        <v>-0.00015825159481911387</v>
      </c>
    </row>
    <row r="38" spans="1:5" ht="12.75">
      <c r="A38" t="s">
        <v>10</v>
      </c>
      <c r="B38" s="19"/>
      <c r="C38" s="19"/>
      <c r="E38" s="18">
        <v>184</v>
      </c>
    </row>
  </sheetData>
  <mergeCells count="3">
    <mergeCell ref="A1:P1"/>
    <mergeCell ref="A2:P2"/>
    <mergeCell ref="A3:P3"/>
  </mergeCells>
  <printOptions/>
  <pageMargins left="0.75" right="0.75" top="1" bottom="0.51" header="0.5" footer="0.5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I41">
      <selection activeCell="P55" sqref="P55"/>
    </sheetView>
  </sheetViews>
  <sheetFormatPr defaultColWidth="9.140625" defaultRowHeight="12.75"/>
  <cols>
    <col min="2" max="2" width="14.00390625" style="0" bestFit="1" customWidth="1"/>
    <col min="3" max="3" width="3.7109375" style="0" customWidth="1"/>
    <col min="4" max="5" width="11.8515625" style="0" bestFit="1" customWidth="1"/>
    <col min="7" max="7" width="12.00390625" style="0" bestFit="1" customWidth="1"/>
    <col min="8" max="8" width="11.7109375" style="0" bestFit="1" customWidth="1"/>
    <col min="9" max="10" width="10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1.140625" style="0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spans="2:16" s="3" customFormat="1" ht="12.75">
      <c r="B10" s="27"/>
      <c r="C10" s="27"/>
      <c r="D10" s="27"/>
      <c r="E10" s="26"/>
      <c r="F10" s="11"/>
      <c r="G10" s="12"/>
      <c r="H10" s="13"/>
      <c r="I10" s="27"/>
      <c r="J10" s="27"/>
      <c r="K10" s="31"/>
      <c r="L10" s="26"/>
      <c r="M10" s="13"/>
      <c r="N10" s="12"/>
      <c r="O10" s="13"/>
      <c r="P10" s="14"/>
    </row>
    <row r="11" spans="1:15" ht="12.75">
      <c r="A11">
        <v>1980</v>
      </c>
      <c r="B11" s="2">
        <v>357217</v>
      </c>
      <c r="C11" s="2"/>
      <c r="D11">
        <f>+A11-20</f>
        <v>1960</v>
      </c>
      <c r="E11" s="1">
        <v>29.6</v>
      </c>
      <c r="F11">
        <f>2003-D11</f>
        <v>43</v>
      </c>
      <c r="G11" s="4">
        <f aca="true" t="shared" si="0" ref="G11:G33">+$E$38*0.978474^F11</f>
        <v>72.18339367916475</v>
      </c>
      <c r="H11" s="2">
        <f>+B11*(G11/E11)</f>
        <v>871119.4371584526</v>
      </c>
      <c r="I11" s="2">
        <v>107308</v>
      </c>
      <c r="J11" s="2">
        <v>189203</v>
      </c>
      <c r="K11" s="6">
        <f>+J11-I11</f>
        <v>81895</v>
      </c>
      <c r="L11" s="1">
        <v>82.4</v>
      </c>
      <c r="M11" s="6">
        <f aca="true" t="shared" si="1" ref="M11:M31">+M12+1</f>
        <v>23</v>
      </c>
      <c r="N11" s="4">
        <f aca="true" t="shared" si="2" ref="N11:N34">+$E$38*0.978474^M11</f>
        <v>111.545356242669</v>
      </c>
      <c r="O11" s="6">
        <f>+K11*(N11/L11)</f>
        <v>110861.73482394876</v>
      </c>
    </row>
    <row r="12" spans="1:15" ht="12.75">
      <c r="A12">
        <f>+A11+1</f>
        <v>1981</v>
      </c>
      <c r="B12" s="2">
        <v>179797</v>
      </c>
      <c r="C12" s="2"/>
      <c r="D12">
        <f aca="true" t="shared" si="3" ref="D12:D34">+A12-20</f>
        <v>1961</v>
      </c>
      <c r="E12" s="1">
        <v>29.9</v>
      </c>
      <c r="F12">
        <f aca="true" t="shared" si="4" ref="F12:F34">2003-D12</f>
        <v>42</v>
      </c>
      <c r="G12" s="4">
        <f t="shared" si="0"/>
        <v>73.77139676594857</v>
      </c>
      <c r="H12" s="2">
        <f aca="true" t="shared" si="5" ref="H12:H34">+B12*(G12/E12)</f>
        <v>443607.887101246</v>
      </c>
      <c r="I12" s="2">
        <v>29843</v>
      </c>
      <c r="J12" s="2">
        <v>107086</v>
      </c>
      <c r="K12" s="6">
        <f aca="true" t="shared" si="6" ref="K12:K34">+J12-I12</f>
        <v>77243</v>
      </c>
      <c r="L12" s="1">
        <v>90.9</v>
      </c>
      <c r="M12" s="6">
        <f t="shared" si="1"/>
        <v>22</v>
      </c>
      <c r="N12" s="4">
        <f t="shared" si="2"/>
        <v>113.99930528830507</v>
      </c>
      <c r="O12" s="6">
        <f aca="true" t="shared" si="7" ref="O12:O34">+K12*(N12/L12)</f>
        <v>96871.81890412045</v>
      </c>
    </row>
    <row r="13" spans="1:15" ht="12.75">
      <c r="A13">
        <f aca="true" t="shared" si="8" ref="A13:A34">+A12+1</f>
        <v>1982</v>
      </c>
      <c r="B13" s="2">
        <v>203148</v>
      </c>
      <c r="C13" s="2"/>
      <c r="D13">
        <f t="shared" si="3"/>
        <v>1962</v>
      </c>
      <c r="E13" s="1">
        <v>30.2</v>
      </c>
      <c r="F13">
        <f t="shared" si="4"/>
        <v>41</v>
      </c>
      <c r="G13" s="4">
        <f t="shared" si="0"/>
        <v>75.39433522602395</v>
      </c>
      <c r="H13" s="2">
        <f t="shared" si="5"/>
        <v>507159.2189568316</v>
      </c>
      <c r="I13" s="2">
        <v>68248</v>
      </c>
      <c r="J13" s="2">
        <v>105377</v>
      </c>
      <c r="K13" s="6">
        <f t="shared" si="6"/>
        <v>37129</v>
      </c>
      <c r="L13" s="1">
        <v>96.5</v>
      </c>
      <c r="M13" s="6">
        <f t="shared" si="1"/>
        <v>21</v>
      </c>
      <c r="N13" s="4">
        <f t="shared" si="2"/>
        <v>116.50724013954898</v>
      </c>
      <c r="O13" s="6">
        <f t="shared" si="7"/>
        <v>44826.915224262324</v>
      </c>
    </row>
    <row r="14" spans="1:15" ht="12.75">
      <c r="A14">
        <f t="shared" si="8"/>
        <v>1983</v>
      </c>
      <c r="B14" s="2">
        <v>229817</v>
      </c>
      <c r="C14" s="2"/>
      <c r="D14">
        <f t="shared" si="3"/>
        <v>1963</v>
      </c>
      <c r="E14" s="1">
        <v>30.6</v>
      </c>
      <c r="F14">
        <f t="shared" si="4"/>
        <v>40</v>
      </c>
      <c r="G14" s="4">
        <f t="shared" si="0"/>
        <v>77.05297762232206</v>
      </c>
      <c r="H14" s="2">
        <f t="shared" si="5"/>
        <v>578695.5607264441</v>
      </c>
      <c r="I14" s="2">
        <v>8157</v>
      </c>
      <c r="J14" s="2">
        <v>58673</v>
      </c>
      <c r="K14" s="6">
        <f t="shared" si="6"/>
        <v>50516</v>
      </c>
      <c r="L14" s="1">
        <v>99.6</v>
      </c>
      <c r="M14" s="6">
        <f t="shared" si="1"/>
        <v>20</v>
      </c>
      <c r="N14" s="4">
        <f t="shared" si="2"/>
        <v>119.07034846050992</v>
      </c>
      <c r="O14" s="6">
        <f t="shared" si="7"/>
        <v>60391.141795493175</v>
      </c>
    </row>
    <row r="15" spans="1:15" ht="12.75">
      <c r="A15">
        <f t="shared" si="8"/>
        <v>1984</v>
      </c>
      <c r="B15" s="2">
        <v>517688</v>
      </c>
      <c r="C15" s="2"/>
      <c r="D15">
        <f t="shared" si="3"/>
        <v>1964</v>
      </c>
      <c r="E15" s="1">
        <v>31</v>
      </c>
      <c r="F15">
        <f t="shared" si="4"/>
        <v>39</v>
      </c>
      <c r="G15" s="4">
        <f t="shared" si="0"/>
        <v>78.74810942582232</v>
      </c>
      <c r="H15" s="2">
        <f t="shared" si="5"/>
        <v>1315062.9442721002</v>
      </c>
      <c r="I15" s="2">
        <v>219</v>
      </c>
      <c r="J15" s="2">
        <v>79174</v>
      </c>
      <c r="K15" s="6">
        <f t="shared" si="6"/>
        <v>78955</v>
      </c>
      <c r="L15" s="1">
        <v>103.9</v>
      </c>
      <c r="M15" s="6">
        <f t="shared" si="1"/>
        <v>19</v>
      </c>
      <c r="N15" s="4">
        <f t="shared" si="2"/>
        <v>121.68984404338791</v>
      </c>
      <c r="O15" s="6">
        <f t="shared" si="7"/>
        <v>92473.74048552159</v>
      </c>
    </row>
    <row r="16" spans="1:15" ht="12.75">
      <c r="A16">
        <f t="shared" si="8"/>
        <v>1985</v>
      </c>
      <c r="B16" s="2">
        <v>278162</v>
      </c>
      <c r="C16" s="2"/>
      <c r="D16">
        <f t="shared" si="3"/>
        <v>1965</v>
      </c>
      <c r="E16" s="1">
        <v>31.5</v>
      </c>
      <c r="F16">
        <f t="shared" si="4"/>
        <v>38</v>
      </c>
      <c r="G16" s="4">
        <f t="shared" si="0"/>
        <v>80.48053338752212</v>
      </c>
      <c r="H16" s="2">
        <f t="shared" si="5"/>
        <v>710686.5437504739</v>
      </c>
      <c r="I16" s="2">
        <v>1920</v>
      </c>
      <c r="J16" s="2">
        <v>147665</v>
      </c>
      <c r="K16" s="6">
        <f t="shared" si="6"/>
        <v>145745</v>
      </c>
      <c r="L16" s="1">
        <v>107.6</v>
      </c>
      <c r="M16" s="6">
        <f t="shared" si="1"/>
        <v>18</v>
      </c>
      <c r="N16" s="4">
        <f t="shared" si="2"/>
        <v>124.3669673832804</v>
      </c>
      <c r="O16" s="6">
        <f t="shared" si="7"/>
        <v>168455.98198212084</v>
      </c>
    </row>
    <row r="17" spans="1:15" ht="12.75">
      <c r="A17">
        <f t="shared" si="8"/>
        <v>1986</v>
      </c>
      <c r="B17" s="2">
        <v>334231</v>
      </c>
      <c r="C17" s="2"/>
      <c r="D17">
        <f t="shared" si="3"/>
        <v>1966</v>
      </c>
      <c r="E17" s="1">
        <v>32.4</v>
      </c>
      <c r="F17">
        <f t="shared" si="4"/>
        <v>37</v>
      </c>
      <c r="G17" s="4">
        <f t="shared" si="0"/>
        <v>82.25106991858968</v>
      </c>
      <c r="H17" s="2">
        <f t="shared" si="5"/>
        <v>848483.2515419798</v>
      </c>
      <c r="I17" s="2">
        <v>20919</v>
      </c>
      <c r="J17" s="2">
        <v>157188</v>
      </c>
      <c r="K17" s="6">
        <f t="shared" si="6"/>
        <v>136269</v>
      </c>
      <c r="L17" s="1">
        <v>109.6</v>
      </c>
      <c r="M17" s="6">
        <f t="shared" si="1"/>
        <v>17</v>
      </c>
      <c r="N17" s="4">
        <f t="shared" si="2"/>
        <v>127.10298626563444</v>
      </c>
      <c r="O17" s="6">
        <f t="shared" si="7"/>
        <v>158030.99302401225</v>
      </c>
    </row>
    <row r="18" spans="1:15" ht="12.75">
      <c r="A18">
        <f t="shared" si="8"/>
        <v>1987</v>
      </c>
      <c r="B18" s="2">
        <v>371200</v>
      </c>
      <c r="C18" s="2"/>
      <c r="D18">
        <f t="shared" si="3"/>
        <v>1967</v>
      </c>
      <c r="E18" s="1">
        <v>33.4</v>
      </c>
      <c r="F18">
        <f t="shared" si="4"/>
        <v>36</v>
      </c>
      <c r="G18" s="4">
        <f t="shared" si="0"/>
        <v>84.06055747888006</v>
      </c>
      <c r="H18" s="2">
        <f t="shared" si="5"/>
        <v>934229.9082682717</v>
      </c>
      <c r="I18" s="2">
        <v>119980</v>
      </c>
      <c r="J18" s="2">
        <v>180205</v>
      </c>
      <c r="K18" s="6">
        <f t="shared" si="6"/>
        <v>60225</v>
      </c>
      <c r="L18" s="1">
        <v>113.6</v>
      </c>
      <c r="M18" s="6">
        <f t="shared" si="1"/>
        <v>16</v>
      </c>
      <c r="N18" s="4">
        <f t="shared" si="2"/>
        <v>129.89919636662236</v>
      </c>
      <c r="O18" s="6">
        <f t="shared" si="7"/>
        <v>68866.0132146112</v>
      </c>
    </row>
    <row r="19" spans="1:15" ht="12.75">
      <c r="A19">
        <f t="shared" si="8"/>
        <v>1988</v>
      </c>
      <c r="B19" s="2">
        <v>563698</v>
      </c>
      <c r="C19" s="2"/>
      <c r="D19">
        <f t="shared" si="3"/>
        <v>1968</v>
      </c>
      <c r="E19" s="1">
        <v>34.8</v>
      </c>
      <c r="F19">
        <f t="shared" si="4"/>
        <v>35</v>
      </c>
      <c r="G19" s="4">
        <f t="shared" si="0"/>
        <v>85.90985297399834</v>
      </c>
      <c r="H19" s="2">
        <f t="shared" si="5"/>
        <v>1391586.560394739</v>
      </c>
      <c r="I19" s="2">
        <v>50280</v>
      </c>
      <c r="J19" s="2">
        <v>186191</v>
      </c>
      <c r="K19" s="6">
        <f t="shared" si="6"/>
        <v>135911</v>
      </c>
      <c r="L19" s="1">
        <v>118.3</v>
      </c>
      <c r="M19" s="6">
        <f t="shared" si="1"/>
        <v>15</v>
      </c>
      <c r="N19" s="4">
        <f t="shared" si="2"/>
        <v>132.75692186672552</v>
      </c>
      <c r="O19" s="6">
        <f t="shared" si="7"/>
        <v>152520.084597029</v>
      </c>
    </row>
    <row r="20" spans="1:15" ht="12.75">
      <c r="A20">
        <f t="shared" si="8"/>
        <v>1989</v>
      </c>
      <c r="B20" s="2">
        <v>1090215</v>
      </c>
      <c r="C20" s="2"/>
      <c r="D20">
        <f t="shared" si="3"/>
        <v>1969</v>
      </c>
      <c r="E20" s="1">
        <v>36.7</v>
      </c>
      <c r="F20">
        <f t="shared" si="4"/>
        <v>34</v>
      </c>
      <c r="G20" s="4">
        <f t="shared" si="0"/>
        <v>87.79983216109814</v>
      </c>
      <c r="H20" s="2">
        <f t="shared" si="5"/>
        <v>2608193.297534376</v>
      </c>
      <c r="I20" s="2">
        <v>44730</v>
      </c>
      <c r="J20" s="2">
        <v>300795</v>
      </c>
      <c r="K20" s="6">
        <f t="shared" si="6"/>
        <v>256065</v>
      </c>
      <c r="L20" s="1">
        <v>124</v>
      </c>
      <c r="M20" s="6">
        <f t="shared" si="1"/>
        <v>14</v>
      </c>
      <c r="N20" s="4">
        <f t="shared" si="2"/>
        <v>135.6775160778166</v>
      </c>
      <c r="O20" s="6">
        <f t="shared" si="7"/>
        <v>280179.541568275</v>
      </c>
    </row>
    <row r="21" spans="1:15" ht="12.75">
      <c r="A21">
        <f t="shared" si="8"/>
        <v>1990</v>
      </c>
      <c r="B21" s="2">
        <v>1112733</v>
      </c>
      <c r="C21" s="2"/>
      <c r="D21">
        <f t="shared" si="3"/>
        <v>1970</v>
      </c>
      <c r="E21" s="1">
        <v>38.8</v>
      </c>
      <c r="F21">
        <f t="shared" si="4"/>
        <v>33</v>
      </c>
      <c r="G21" s="4">
        <f t="shared" si="0"/>
        <v>89.73139006360735</v>
      </c>
      <c r="H21" s="2">
        <f t="shared" si="5"/>
        <v>2573378.3211249486</v>
      </c>
      <c r="I21" s="2">
        <v>200234</v>
      </c>
      <c r="J21" s="2">
        <v>376646</v>
      </c>
      <c r="K21" s="6">
        <f t="shared" si="6"/>
        <v>176412</v>
      </c>
      <c r="L21" s="1">
        <v>130.7</v>
      </c>
      <c r="M21" s="6">
        <f t="shared" si="1"/>
        <v>13</v>
      </c>
      <c r="N21" s="4">
        <f t="shared" si="2"/>
        <v>138.6623620840376</v>
      </c>
      <c r="O21" s="6">
        <f t="shared" si="7"/>
        <v>187159.17842363613</v>
      </c>
    </row>
    <row r="22" spans="1:15" ht="12.75">
      <c r="A22">
        <f t="shared" si="8"/>
        <v>1991</v>
      </c>
      <c r="B22" s="2">
        <v>998326</v>
      </c>
      <c r="C22" s="2"/>
      <c r="D22">
        <f t="shared" si="3"/>
        <v>1971</v>
      </c>
      <c r="E22" s="1">
        <v>40.5</v>
      </c>
      <c r="F22">
        <f t="shared" si="4"/>
        <v>32</v>
      </c>
      <c r="G22" s="4">
        <f t="shared" si="0"/>
        <v>91.7054413950778</v>
      </c>
      <c r="H22" s="2">
        <f t="shared" si="5"/>
        <v>2260541.3947205544</v>
      </c>
      <c r="I22" s="2">
        <v>245604</v>
      </c>
      <c r="J22" s="2">
        <v>317705</v>
      </c>
      <c r="K22" s="6">
        <f t="shared" si="6"/>
        <v>72101</v>
      </c>
      <c r="L22" s="1">
        <v>136.2</v>
      </c>
      <c r="M22" s="6">
        <f t="shared" si="1"/>
        <v>12</v>
      </c>
      <c r="N22" s="4">
        <f t="shared" si="2"/>
        <v>141.71287339677662</v>
      </c>
      <c r="O22" s="6">
        <f t="shared" si="7"/>
        <v>75019.38241395736</v>
      </c>
    </row>
    <row r="23" spans="1:15" ht="12.75">
      <c r="A23">
        <f t="shared" si="8"/>
        <v>1992</v>
      </c>
      <c r="B23" s="2">
        <v>746902</v>
      </c>
      <c r="C23" s="2"/>
      <c r="D23">
        <f t="shared" si="3"/>
        <v>1972</v>
      </c>
      <c r="E23" s="1">
        <v>41.8</v>
      </c>
      <c r="F23">
        <f t="shared" si="4"/>
        <v>31</v>
      </c>
      <c r="G23" s="4">
        <f t="shared" si="0"/>
        <v>93.72292099235935</v>
      </c>
      <c r="H23" s="2">
        <f t="shared" si="5"/>
        <v>1674685.098924287</v>
      </c>
      <c r="I23" s="2">
        <v>237982</v>
      </c>
      <c r="J23" s="2">
        <v>315274</v>
      </c>
      <c r="K23" s="6">
        <f t="shared" si="6"/>
        <v>77292</v>
      </c>
      <c r="L23" s="1">
        <v>140.3</v>
      </c>
      <c r="M23" s="6">
        <f t="shared" si="1"/>
        <v>11</v>
      </c>
      <c r="N23" s="4">
        <f t="shared" si="2"/>
        <v>144.83049462405398</v>
      </c>
      <c r="O23" s="6">
        <f t="shared" si="7"/>
        <v>79787.87306117163</v>
      </c>
    </row>
    <row r="24" spans="1:15" ht="12.75">
      <c r="A24">
        <f t="shared" si="8"/>
        <v>1993</v>
      </c>
      <c r="B24" s="2">
        <v>1571968</v>
      </c>
      <c r="C24" s="2"/>
      <c r="D24">
        <f t="shared" si="3"/>
        <v>1973</v>
      </c>
      <c r="E24" s="1">
        <v>44.4</v>
      </c>
      <c r="F24">
        <f t="shared" si="4"/>
        <v>30</v>
      </c>
      <c r="G24" s="4">
        <f t="shared" si="0"/>
        <v>95.78478425830357</v>
      </c>
      <c r="H24" s="2">
        <f t="shared" si="5"/>
        <v>3391230.0842557875</v>
      </c>
      <c r="I24" s="2">
        <v>45229</v>
      </c>
      <c r="J24" s="2">
        <v>242214</v>
      </c>
      <c r="K24" s="6">
        <f t="shared" si="6"/>
        <v>196985</v>
      </c>
      <c r="L24" s="1">
        <v>144.5</v>
      </c>
      <c r="M24" s="6">
        <f t="shared" si="1"/>
        <v>10</v>
      </c>
      <c r="N24" s="4">
        <f t="shared" si="2"/>
        <v>148.01670215463466</v>
      </c>
      <c r="O24" s="6">
        <f t="shared" si="7"/>
        <v>201779.03165349973</v>
      </c>
    </row>
    <row r="25" spans="1:15" ht="12.75">
      <c r="A25">
        <f t="shared" si="8"/>
        <v>1994</v>
      </c>
      <c r="B25" s="2">
        <v>777082</v>
      </c>
      <c r="C25" s="2"/>
      <c r="D25">
        <f t="shared" si="3"/>
        <v>1974</v>
      </c>
      <c r="E25" s="1">
        <v>49.3</v>
      </c>
      <c r="F25">
        <f t="shared" si="4"/>
        <v>29</v>
      </c>
      <c r="G25" s="4">
        <f t="shared" si="0"/>
        <v>97.89200761420702</v>
      </c>
      <c r="H25" s="2">
        <f t="shared" si="5"/>
        <v>1543004.4028572661</v>
      </c>
      <c r="I25" s="2">
        <v>50</v>
      </c>
      <c r="J25" s="2">
        <v>265504</v>
      </c>
      <c r="K25" s="6">
        <f t="shared" si="6"/>
        <v>265454</v>
      </c>
      <c r="L25" s="1">
        <v>148.2</v>
      </c>
      <c r="M25" s="6">
        <f t="shared" si="1"/>
        <v>9</v>
      </c>
      <c r="N25" s="4">
        <f t="shared" si="2"/>
        <v>151.27300485719053</v>
      </c>
      <c r="O25" s="6">
        <f t="shared" si="7"/>
        <v>270958.32814683305</v>
      </c>
    </row>
    <row r="26" spans="1:15" ht="12.75">
      <c r="A26">
        <f t="shared" si="8"/>
        <v>1995</v>
      </c>
      <c r="B26" s="2">
        <v>888382</v>
      </c>
      <c r="C26" s="2"/>
      <c r="D26">
        <f t="shared" si="3"/>
        <v>1975</v>
      </c>
      <c r="E26" s="1">
        <v>53.8</v>
      </c>
      <c r="F26">
        <f t="shared" si="4"/>
        <v>28</v>
      </c>
      <c r="G26" s="4">
        <f t="shared" si="0"/>
        <v>100.0455889622075</v>
      </c>
      <c r="H26" s="2">
        <f t="shared" si="5"/>
        <v>1652020.453781112</v>
      </c>
      <c r="I26" s="2"/>
      <c r="J26" s="2">
        <v>199404</v>
      </c>
      <c r="K26" s="6">
        <f t="shared" si="6"/>
        <v>199404</v>
      </c>
      <c r="L26" s="1">
        <v>152.4</v>
      </c>
      <c r="M26" s="6">
        <f t="shared" si="1"/>
        <v>8</v>
      </c>
      <c r="N26" s="4">
        <f t="shared" si="2"/>
        <v>154.60094479484437</v>
      </c>
      <c r="O26" s="6">
        <f t="shared" si="7"/>
        <v>202283.77162645108</v>
      </c>
    </row>
    <row r="27" spans="1:15" ht="12.75">
      <c r="A27">
        <f t="shared" si="8"/>
        <v>1996</v>
      </c>
      <c r="B27" s="2">
        <v>781238</v>
      </c>
      <c r="C27" s="2"/>
      <c r="D27">
        <f t="shared" si="3"/>
        <v>1976</v>
      </c>
      <c r="E27" s="1">
        <v>56.9</v>
      </c>
      <c r="F27">
        <f t="shared" si="4"/>
        <v>27</v>
      </c>
      <c r="G27" s="4">
        <f t="shared" si="0"/>
        <v>102.24654815785344</v>
      </c>
      <c r="H27" s="2">
        <f t="shared" si="5"/>
        <v>1403846.903158965</v>
      </c>
      <c r="I27" s="2">
        <v>12446</v>
      </c>
      <c r="J27" s="2">
        <v>187419</v>
      </c>
      <c r="K27" s="6">
        <f t="shared" si="6"/>
        <v>174973</v>
      </c>
      <c r="L27" s="1">
        <v>156.9</v>
      </c>
      <c r="M27" s="6">
        <f t="shared" si="1"/>
        <v>7</v>
      </c>
      <c r="N27" s="4">
        <f t="shared" si="2"/>
        <v>158.00209795543304</v>
      </c>
      <c r="O27" s="6">
        <f t="shared" si="7"/>
        <v>176202.04643439123</v>
      </c>
    </row>
    <row r="28" spans="1:15" ht="12.75">
      <c r="A28">
        <f t="shared" si="8"/>
        <v>1997</v>
      </c>
      <c r="B28" s="2">
        <v>1087812</v>
      </c>
      <c r="C28" s="2"/>
      <c r="D28">
        <f t="shared" si="3"/>
        <v>1977</v>
      </c>
      <c r="E28" s="1">
        <v>60.6</v>
      </c>
      <c r="F28">
        <f t="shared" si="4"/>
        <v>26</v>
      </c>
      <c r="G28" s="4">
        <f t="shared" si="0"/>
        <v>104.49592749306926</v>
      </c>
      <c r="H28" s="2">
        <f t="shared" si="5"/>
        <v>1875774.321420638</v>
      </c>
      <c r="I28" s="2">
        <v>93205</v>
      </c>
      <c r="J28" s="2">
        <v>209578</v>
      </c>
      <c r="K28" s="6">
        <f t="shared" si="6"/>
        <v>116373</v>
      </c>
      <c r="L28" s="1">
        <v>160.5</v>
      </c>
      <c r="M28" s="6">
        <f t="shared" si="1"/>
        <v>6</v>
      </c>
      <c r="N28" s="4">
        <f t="shared" si="2"/>
        <v>161.47807499783644</v>
      </c>
      <c r="O28" s="6">
        <f t="shared" si="7"/>
        <v>117082.16835964624</v>
      </c>
    </row>
    <row r="29" spans="1:15" ht="12.75">
      <c r="A29">
        <f t="shared" si="8"/>
        <v>1998</v>
      </c>
      <c r="B29" s="2">
        <v>905128</v>
      </c>
      <c r="C29" s="2"/>
      <c r="D29">
        <f t="shared" si="3"/>
        <v>1978</v>
      </c>
      <c r="E29" s="1">
        <v>65.2</v>
      </c>
      <c r="F29">
        <f t="shared" si="4"/>
        <v>25</v>
      </c>
      <c r="G29" s="4">
        <f t="shared" si="0"/>
        <v>106.79479218974572</v>
      </c>
      <c r="H29" s="2">
        <f t="shared" si="5"/>
        <v>1482560.6850478554</v>
      </c>
      <c r="I29" s="2">
        <v>15</v>
      </c>
      <c r="J29" s="2">
        <v>242194</v>
      </c>
      <c r="K29" s="6">
        <f t="shared" si="6"/>
        <v>242179</v>
      </c>
      <c r="L29" s="1">
        <v>163</v>
      </c>
      <c r="M29" s="6">
        <f t="shared" si="1"/>
        <v>5</v>
      </c>
      <c r="N29" s="4">
        <f t="shared" si="2"/>
        <v>165.03052201472542</v>
      </c>
      <c r="O29" s="6">
        <f t="shared" si="7"/>
        <v>245195.86988346127</v>
      </c>
    </row>
    <row r="30" spans="1:15" ht="12.75">
      <c r="A30">
        <f t="shared" si="8"/>
        <v>1999</v>
      </c>
      <c r="B30" s="2">
        <v>491992</v>
      </c>
      <c r="C30" s="2"/>
      <c r="D30">
        <f t="shared" si="3"/>
        <v>1979</v>
      </c>
      <c r="E30" s="1">
        <v>72.6</v>
      </c>
      <c r="F30">
        <f t="shared" si="4"/>
        <v>24</v>
      </c>
      <c r="G30" s="4">
        <f t="shared" si="0"/>
        <v>109.1442309041893</v>
      </c>
      <c r="H30" s="2">
        <f t="shared" si="5"/>
        <v>739643.0916117618</v>
      </c>
      <c r="I30" s="2">
        <v>23048</v>
      </c>
      <c r="J30" s="2">
        <v>332933</v>
      </c>
      <c r="K30" s="6">
        <f t="shared" si="6"/>
        <v>309885</v>
      </c>
      <c r="L30" s="1">
        <v>166.6</v>
      </c>
      <c r="M30" s="6">
        <f t="shared" si="1"/>
        <v>4</v>
      </c>
      <c r="N30" s="4">
        <f t="shared" si="2"/>
        <v>168.66112131208948</v>
      </c>
      <c r="O30" s="6">
        <f t="shared" si="7"/>
        <v>313718.7969855753</v>
      </c>
    </row>
    <row r="31" spans="1:15" ht="12.75">
      <c r="A31">
        <f t="shared" si="8"/>
        <v>2000</v>
      </c>
      <c r="B31" s="2">
        <v>1384288</v>
      </c>
      <c r="C31" s="2"/>
      <c r="D31">
        <f t="shared" si="3"/>
        <v>1980</v>
      </c>
      <c r="E31" s="1">
        <v>82.4</v>
      </c>
      <c r="F31">
        <f t="shared" si="4"/>
        <v>23</v>
      </c>
      <c r="G31" s="4">
        <f t="shared" si="0"/>
        <v>111.545356242669</v>
      </c>
      <c r="H31" s="2">
        <f t="shared" si="5"/>
        <v>1873918.6662918907</v>
      </c>
      <c r="I31" s="2">
        <v>18642</v>
      </c>
      <c r="J31" s="2">
        <v>854734</v>
      </c>
      <c r="K31" s="6">
        <f t="shared" si="6"/>
        <v>836092</v>
      </c>
      <c r="L31" s="1">
        <v>172.2</v>
      </c>
      <c r="M31" s="6">
        <f t="shared" si="1"/>
        <v>3</v>
      </c>
      <c r="N31" s="4">
        <f t="shared" si="2"/>
        <v>172.371592205914</v>
      </c>
      <c r="O31" s="6">
        <f t="shared" si="7"/>
        <v>836925.140944408</v>
      </c>
    </row>
    <row r="32" spans="1:15" ht="12.75">
      <c r="A32">
        <f t="shared" si="8"/>
        <v>2001</v>
      </c>
      <c r="B32" s="2">
        <f>12568834-9566926</f>
        <v>3001908</v>
      </c>
      <c r="C32" s="2">
        <v>-1</v>
      </c>
      <c r="D32">
        <f t="shared" si="3"/>
        <v>1981</v>
      </c>
      <c r="E32" s="1">
        <v>90.9</v>
      </c>
      <c r="F32">
        <f t="shared" si="4"/>
        <v>22</v>
      </c>
      <c r="G32" s="4">
        <f t="shared" si="0"/>
        <v>113.99930528830507</v>
      </c>
      <c r="H32" s="2">
        <f t="shared" si="5"/>
        <v>3764746.1665501134</v>
      </c>
      <c r="I32" s="2">
        <v>1338</v>
      </c>
      <c r="J32" s="2">
        <v>896050</v>
      </c>
      <c r="K32" s="6">
        <f t="shared" si="6"/>
        <v>894712</v>
      </c>
      <c r="L32" s="1">
        <v>177.1</v>
      </c>
      <c r="M32" s="6">
        <f>+M33+1</f>
        <v>2</v>
      </c>
      <c r="N32" s="4">
        <f t="shared" si="2"/>
        <v>176.163691836384</v>
      </c>
      <c r="O32" s="6">
        <f t="shared" si="7"/>
        <v>889981.7563541209</v>
      </c>
    </row>
    <row r="33" spans="1:15" ht="12.75">
      <c r="A33">
        <f t="shared" si="8"/>
        <v>2002</v>
      </c>
      <c r="B33" s="2">
        <v>1079510</v>
      </c>
      <c r="C33" s="2"/>
      <c r="D33">
        <f t="shared" si="3"/>
        <v>1982</v>
      </c>
      <c r="E33" s="1">
        <v>96.5</v>
      </c>
      <c r="F33">
        <f t="shared" si="4"/>
        <v>21</v>
      </c>
      <c r="G33" s="4">
        <f t="shared" si="0"/>
        <v>116.50724013954898</v>
      </c>
      <c r="H33" s="2">
        <f t="shared" si="5"/>
        <v>1303323.63526471</v>
      </c>
      <c r="I33" s="2">
        <v>18738</v>
      </c>
      <c r="J33" s="2">
        <v>789104</v>
      </c>
      <c r="K33" s="6">
        <f t="shared" si="6"/>
        <v>770366</v>
      </c>
      <c r="L33" s="1">
        <v>179.9</v>
      </c>
      <c r="M33" s="6">
        <v>1</v>
      </c>
      <c r="N33" s="4">
        <f t="shared" si="2"/>
        <v>180.03921599999998</v>
      </c>
      <c r="O33" s="6">
        <f t="shared" si="7"/>
        <v>770962.1493777431</v>
      </c>
    </row>
    <row r="34" spans="1:15" ht="12.75">
      <c r="A34">
        <f t="shared" si="8"/>
        <v>2003</v>
      </c>
      <c r="B34" s="2">
        <v>1786958</v>
      </c>
      <c r="C34" s="2"/>
      <c r="D34">
        <f t="shared" si="3"/>
        <v>1983</v>
      </c>
      <c r="E34" s="1">
        <v>99.6</v>
      </c>
      <c r="F34">
        <f t="shared" si="4"/>
        <v>20</v>
      </c>
      <c r="G34" s="4">
        <f>+$E$38*0.978474^F34</f>
        <v>119.07034846050992</v>
      </c>
      <c r="H34" s="2">
        <f t="shared" si="5"/>
        <v>2136282.2464286736</v>
      </c>
      <c r="I34" s="2">
        <v>9148</v>
      </c>
      <c r="J34" s="2">
        <v>770674</v>
      </c>
      <c r="K34" s="6">
        <f t="shared" si="6"/>
        <v>761526</v>
      </c>
      <c r="L34" s="1">
        <v>184</v>
      </c>
      <c r="M34" s="6">
        <v>0</v>
      </c>
      <c r="N34" s="4">
        <f t="shared" si="2"/>
        <v>184</v>
      </c>
      <c r="O34" s="6">
        <f t="shared" si="7"/>
        <v>761526</v>
      </c>
    </row>
    <row r="35" spans="9:10" ht="12.75">
      <c r="I35" s="2"/>
      <c r="J35" s="2"/>
    </row>
    <row r="36" spans="1:16" ht="12.75">
      <c r="A36" t="s">
        <v>22</v>
      </c>
      <c r="B36" s="6">
        <f>+SUM(B11:B34)</f>
        <v>20739400</v>
      </c>
      <c r="C36" s="6"/>
      <c r="H36" s="6">
        <f>+SUM(H11:H34)</f>
        <v>37883780.08114348</v>
      </c>
      <c r="I36" s="6">
        <f>+SUM(I11:I34)</f>
        <v>1357283</v>
      </c>
      <c r="J36" s="6">
        <f>+SUM(J11:J34)</f>
        <v>7510990</v>
      </c>
      <c r="K36" s="6">
        <f>+SUM(K11:K34)</f>
        <v>6153707</v>
      </c>
      <c r="O36" s="6">
        <f>+SUM(O11:O34)</f>
        <v>6362059.45928429</v>
      </c>
      <c r="P36" s="7">
        <f>+O36/H36</f>
        <v>0.1679362367128454</v>
      </c>
    </row>
    <row r="37" ht="12.75">
      <c r="J37" s="2"/>
    </row>
    <row r="38" spans="1:8" ht="12.75">
      <c r="A38" t="s">
        <v>10</v>
      </c>
      <c r="B38" s="2"/>
      <c r="C38" s="2"/>
      <c r="E38" s="1">
        <v>184</v>
      </c>
      <c r="F38" s="2"/>
      <c r="H38" s="1"/>
    </row>
    <row r="40" ht="12.75">
      <c r="A40" t="s">
        <v>67</v>
      </c>
    </row>
  </sheetData>
  <mergeCells count="3">
    <mergeCell ref="A1:P1"/>
    <mergeCell ref="A2:P2"/>
    <mergeCell ref="A3:P3"/>
  </mergeCells>
  <printOptions/>
  <pageMargins left="0.75" right="0.49" top="1" bottom="0.48" header="0.5" footer="0.5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I41">
      <selection activeCell="P50" sqref="P50"/>
    </sheetView>
  </sheetViews>
  <sheetFormatPr defaultColWidth="9.140625" defaultRowHeight="12.75"/>
  <cols>
    <col min="2" max="2" width="14.00390625" style="0" bestFit="1" customWidth="1"/>
    <col min="3" max="3" width="2.421875" style="0" customWidth="1"/>
    <col min="4" max="5" width="11.8515625" style="0" bestFit="1" customWidth="1"/>
    <col min="7" max="7" width="12.00390625" style="0" bestFit="1" customWidth="1"/>
    <col min="8" max="8" width="12.7109375" style="0" customWidth="1"/>
    <col min="9" max="10" width="10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spans="2:16" s="3" customFormat="1" ht="12.75">
      <c r="B10" s="27"/>
      <c r="C10" s="27"/>
      <c r="D10" s="27"/>
      <c r="E10" s="26"/>
      <c r="F10" s="11"/>
      <c r="G10" s="12"/>
      <c r="H10" s="13"/>
      <c r="I10" s="27"/>
      <c r="J10" s="27"/>
      <c r="K10" s="31"/>
      <c r="L10" s="26"/>
      <c r="M10" s="13"/>
      <c r="N10" s="12"/>
      <c r="O10" s="13"/>
      <c r="P10" s="14"/>
    </row>
    <row r="11" spans="1:15" ht="12.75">
      <c r="A11">
        <v>1980</v>
      </c>
      <c r="B11" s="19">
        <v>0</v>
      </c>
      <c r="C11" s="19"/>
      <c r="D11">
        <f>+A11-20</f>
        <v>1960</v>
      </c>
      <c r="E11" s="18">
        <v>29.6</v>
      </c>
      <c r="F11">
        <f aca="true" t="shared" si="0" ref="F11:F34">2003-D11</f>
        <v>43</v>
      </c>
      <c r="G11" s="4">
        <f aca="true" t="shared" si="1" ref="G11:G34">+$E$38*0.978474^F11</f>
        <v>72.18339367916475</v>
      </c>
      <c r="H11" s="19">
        <f aca="true" t="shared" si="2" ref="H11:H34">+B11*(G11/E11)</f>
        <v>0</v>
      </c>
      <c r="I11" s="19">
        <v>0</v>
      </c>
      <c r="J11" s="19">
        <v>0</v>
      </c>
      <c r="K11" s="6">
        <f aca="true" t="shared" si="3" ref="K11:K34">+J11-I11</f>
        <v>0</v>
      </c>
      <c r="L11" s="18">
        <v>82.4</v>
      </c>
      <c r="M11" s="6">
        <f aca="true" t="shared" si="4" ref="M11:M32">+M12+1</f>
        <v>23</v>
      </c>
      <c r="N11" s="4">
        <f aca="true" t="shared" si="5" ref="N11:N34">+$E$38*0.978474^M11</f>
        <v>111.545356242669</v>
      </c>
      <c r="O11" s="6">
        <f aca="true" t="shared" si="6" ref="O11:O34">+K11*(N11/L11)</f>
        <v>0</v>
      </c>
    </row>
    <row r="12" spans="1:15" ht="12.75">
      <c r="A12">
        <f aca="true" t="shared" si="7" ref="A12:A34">+A11+1</f>
        <v>1981</v>
      </c>
      <c r="B12" s="19">
        <v>0</v>
      </c>
      <c r="C12" s="19"/>
      <c r="D12">
        <f aca="true" t="shared" si="8" ref="D12:D34">+A12-20</f>
        <v>1961</v>
      </c>
      <c r="E12" s="18">
        <v>29.9</v>
      </c>
      <c r="F12">
        <f t="shared" si="0"/>
        <v>42</v>
      </c>
      <c r="G12" s="4">
        <f t="shared" si="1"/>
        <v>73.77139676594857</v>
      </c>
      <c r="H12" s="19">
        <f t="shared" si="2"/>
        <v>0</v>
      </c>
      <c r="I12" s="19">
        <v>0</v>
      </c>
      <c r="J12" s="19">
        <v>0</v>
      </c>
      <c r="K12" s="6">
        <f t="shared" si="3"/>
        <v>0</v>
      </c>
      <c r="L12" s="18">
        <v>90.9</v>
      </c>
      <c r="M12" s="6">
        <f t="shared" si="4"/>
        <v>22</v>
      </c>
      <c r="N12" s="4">
        <f t="shared" si="5"/>
        <v>113.99930528830507</v>
      </c>
      <c r="O12" s="6">
        <f t="shared" si="6"/>
        <v>0</v>
      </c>
    </row>
    <row r="13" spans="1:15" ht="12.75">
      <c r="A13">
        <f t="shared" si="7"/>
        <v>1982</v>
      </c>
      <c r="B13" s="19">
        <v>0</v>
      </c>
      <c r="C13" s="19"/>
      <c r="D13">
        <f t="shared" si="8"/>
        <v>1962</v>
      </c>
      <c r="E13" s="18">
        <v>30.2</v>
      </c>
      <c r="F13">
        <f t="shared" si="0"/>
        <v>41</v>
      </c>
      <c r="G13" s="4">
        <f t="shared" si="1"/>
        <v>75.39433522602395</v>
      </c>
      <c r="H13" s="19">
        <f t="shared" si="2"/>
        <v>0</v>
      </c>
      <c r="I13" s="19">
        <v>0</v>
      </c>
      <c r="J13" s="19">
        <v>0</v>
      </c>
      <c r="K13" s="6">
        <f t="shared" si="3"/>
        <v>0</v>
      </c>
      <c r="L13" s="18">
        <v>96.5</v>
      </c>
      <c r="M13" s="6">
        <f t="shared" si="4"/>
        <v>21</v>
      </c>
      <c r="N13" s="4">
        <f t="shared" si="5"/>
        <v>116.50724013954898</v>
      </c>
      <c r="O13" s="6">
        <f t="shared" si="6"/>
        <v>0</v>
      </c>
    </row>
    <row r="14" spans="1:15" ht="12.75">
      <c r="A14">
        <f t="shared" si="7"/>
        <v>1983</v>
      </c>
      <c r="B14" s="19">
        <v>0</v>
      </c>
      <c r="C14" s="19"/>
      <c r="D14">
        <f t="shared" si="8"/>
        <v>1963</v>
      </c>
      <c r="E14" s="18">
        <v>30.6</v>
      </c>
      <c r="F14">
        <f t="shared" si="0"/>
        <v>40</v>
      </c>
      <c r="G14" s="4">
        <f t="shared" si="1"/>
        <v>77.05297762232206</v>
      </c>
      <c r="H14" s="19">
        <f t="shared" si="2"/>
        <v>0</v>
      </c>
      <c r="I14" s="19">
        <v>0</v>
      </c>
      <c r="J14" s="19">
        <v>0</v>
      </c>
      <c r="K14" s="6">
        <f t="shared" si="3"/>
        <v>0</v>
      </c>
      <c r="L14" s="18">
        <v>99.6</v>
      </c>
      <c r="M14" s="6">
        <f t="shared" si="4"/>
        <v>20</v>
      </c>
      <c r="N14" s="4">
        <f t="shared" si="5"/>
        <v>119.07034846050992</v>
      </c>
      <c r="O14" s="6">
        <f t="shared" si="6"/>
        <v>0</v>
      </c>
    </row>
    <row r="15" spans="1:15" ht="12.75">
      <c r="A15">
        <f t="shared" si="7"/>
        <v>1984</v>
      </c>
      <c r="B15" s="19">
        <v>0</v>
      </c>
      <c r="C15" s="19"/>
      <c r="D15">
        <f t="shared" si="8"/>
        <v>1964</v>
      </c>
      <c r="E15" s="18">
        <v>31</v>
      </c>
      <c r="F15">
        <f t="shared" si="0"/>
        <v>39</v>
      </c>
      <c r="G15" s="4">
        <f t="shared" si="1"/>
        <v>78.74810942582232</v>
      </c>
      <c r="H15" s="19">
        <f t="shared" si="2"/>
        <v>0</v>
      </c>
      <c r="I15" s="19">
        <v>0</v>
      </c>
      <c r="J15" s="19">
        <v>0</v>
      </c>
      <c r="K15" s="6">
        <f t="shared" si="3"/>
        <v>0</v>
      </c>
      <c r="L15" s="18">
        <v>103.9</v>
      </c>
      <c r="M15" s="6">
        <f t="shared" si="4"/>
        <v>19</v>
      </c>
      <c r="N15" s="4">
        <f t="shared" si="5"/>
        <v>121.68984404338791</v>
      </c>
      <c r="O15" s="6">
        <f t="shared" si="6"/>
        <v>0</v>
      </c>
    </row>
    <row r="16" spans="1:15" ht="12.75">
      <c r="A16">
        <f t="shared" si="7"/>
        <v>1985</v>
      </c>
      <c r="B16" s="19">
        <v>4450922</v>
      </c>
      <c r="C16" s="19"/>
      <c r="D16">
        <f t="shared" si="8"/>
        <v>1965</v>
      </c>
      <c r="E16" s="18">
        <v>31.5</v>
      </c>
      <c r="F16">
        <f t="shared" si="0"/>
        <v>38</v>
      </c>
      <c r="G16" s="4">
        <f t="shared" si="1"/>
        <v>80.48053338752212</v>
      </c>
      <c r="H16" s="19">
        <f t="shared" si="2"/>
        <v>11371827.829404974</v>
      </c>
      <c r="I16" s="19">
        <v>0</v>
      </c>
      <c r="J16" s="19">
        <v>453</v>
      </c>
      <c r="K16" s="6">
        <f t="shared" si="3"/>
        <v>453</v>
      </c>
      <c r="L16" s="18">
        <v>107.6</v>
      </c>
      <c r="M16" s="6">
        <f t="shared" si="4"/>
        <v>18</v>
      </c>
      <c r="N16" s="4">
        <f t="shared" si="5"/>
        <v>124.3669673832804</v>
      </c>
      <c r="O16" s="6">
        <f t="shared" si="6"/>
        <v>523.5895559909482</v>
      </c>
    </row>
    <row r="17" spans="1:15" ht="12.75">
      <c r="A17">
        <f t="shared" si="7"/>
        <v>1986</v>
      </c>
      <c r="B17" s="19">
        <v>5160362</v>
      </c>
      <c r="C17" s="19"/>
      <c r="D17">
        <f t="shared" si="8"/>
        <v>1966</v>
      </c>
      <c r="E17" s="18">
        <v>32.4</v>
      </c>
      <c r="F17">
        <f t="shared" si="0"/>
        <v>37</v>
      </c>
      <c r="G17" s="4">
        <f t="shared" si="1"/>
        <v>82.25106991858968</v>
      </c>
      <c r="H17" s="19">
        <f t="shared" si="2"/>
        <v>13100163.446519546</v>
      </c>
      <c r="I17" s="19">
        <v>0</v>
      </c>
      <c r="J17" s="19">
        <v>0</v>
      </c>
      <c r="K17" s="6">
        <f t="shared" si="3"/>
        <v>0</v>
      </c>
      <c r="L17" s="18">
        <v>109.6</v>
      </c>
      <c r="M17" s="6">
        <f t="shared" si="4"/>
        <v>17</v>
      </c>
      <c r="N17" s="4">
        <f t="shared" si="5"/>
        <v>127.10298626563444</v>
      </c>
      <c r="O17" s="6">
        <f t="shared" si="6"/>
        <v>0</v>
      </c>
    </row>
    <row r="18" spans="1:15" ht="12.75">
      <c r="A18">
        <f t="shared" si="7"/>
        <v>1987</v>
      </c>
      <c r="B18" s="19">
        <v>6976893</v>
      </c>
      <c r="C18" s="19"/>
      <c r="D18">
        <f t="shared" si="8"/>
        <v>1967</v>
      </c>
      <c r="E18" s="18">
        <v>33.4</v>
      </c>
      <c r="F18">
        <f t="shared" si="0"/>
        <v>36</v>
      </c>
      <c r="G18" s="4">
        <f t="shared" si="1"/>
        <v>84.06055747888006</v>
      </c>
      <c r="H18" s="19">
        <f t="shared" si="2"/>
        <v>17559326.79791904</v>
      </c>
      <c r="I18" s="19">
        <v>0</v>
      </c>
      <c r="J18" s="19">
        <v>4196</v>
      </c>
      <c r="K18" s="6">
        <f t="shared" si="3"/>
        <v>4196</v>
      </c>
      <c r="L18" s="18">
        <v>113.6</v>
      </c>
      <c r="M18" s="6">
        <f t="shared" si="4"/>
        <v>16</v>
      </c>
      <c r="N18" s="4">
        <f t="shared" si="5"/>
        <v>129.89919636662236</v>
      </c>
      <c r="O18" s="6">
        <f t="shared" si="6"/>
        <v>4798.037217907989</v>
      </c>
    </row>
    <row r="19" spans="1:15" ht="12.75">
      <c r="A19">
        <f t="shared" si="7"/>
        <v>1988</v>
      </c>
      <c r="B19" s="19">
        <v>7597457</v>
      </c>
      <c r="C19" s="19"/>
      <c r="D19">
        <f t="shared" si="8"/>
        <v>1968</v>
      </c>
      <c r="E19" s="18">
        <v>34.8</v>
      </c>
      <c r="F19">
        <f t="shared" si="0"/>
        <v>35</v>
      </c>
      <c r="G19" s="4">
        <f t="shared" si="1"/>
        <v>85.90985297399834</v>
      </c>
      <c r="H19" s="19">
        <f t="shared" si="2"/>
        <v>18755644.076042373</v>
      </c>
      <c r="I19" s="19">
        <v>4</v>
      </c>
      <c r="J19" s="19">
        <v>1132</v>
      </c>
      <c r="K19" s="6">
        <f t="shared" si="3"/>
        <v>1128</v>
      </c>
      <c r="L19" s="18">
        <v>118.3</v>
      </c>
      <c r="M19" s="6">
        <f t="shared" si="4"/>
        <v>15</v>
      </c>
      <c r="N19" s="4">
        <f t="shared" si="5"/>
        <v>132.75692186672552</v>
      </c>
      <c r="O19" s="6">
        <f t="shared" si="6"/>
        <v>1265.8479109523785</v>
      </c>
    </row>
    <row r="20" spans="1:15" ht="12.75">
      <c r="A20">
        <f t="shared" si="7"/>
        <v>1989</v>
      </c>
      <c r="B20" s="19">
        <v>8370827</v>
      </c>
      <c r="C20" s="19"/>
      <c r="D20">
        <f t="shared" si="8"/>
        <v>1969</v>
      </c>
      <c r="E20" s="18">
        <v>36.7</v>
      </c>
      <c r="F20">
        <f t="shared" si="0"/>
        <v>34</v>
      </c>
      <c r="G20" s="4">
        <f t="shared" si="1"/>
        <v>87.79983216109814</v>
      </c>
      <c r="H20" s="19">
        <f t="shared" si="2"/>
        <v>20026081.897808954</v>
      </c>
      <c r="I20" s="19">
        <v>0</v>
      </c>
      <c r="J20" s="19">
        <v>4453</v>
      </c>
      <c r="K20" s="6">
        <f t="shared" si="3"/>
        <v>4453</v>
      </c>
      <c r="L20" s="18">
        <v>124</v>
      </c>
      <c r="M20" s="6">
        <f t="shared" si="4"/>
        <v>14</v>
      </c>
      <c r="N20" s="4">
        <f t="shared" si="5"/>
        <v>135.6775160778166</v>
      </c>
      <c r="O20" s="6">
        <f t="shared" si="6"/>
        <v>4872.354670117074</v>
      </c>
    </row>
    <row r="21" spans="1:15" ht="12.75">
      <c r="A21">
        <f t="shared" si="7"/>
        <v>1990</v>
      </c>
      <c r="B21" s="19">
        <v>13296468</v>
      </c>
      <c r="C21" s="19"/>
      <c r="D21">
        <f t="shared" si="8"/>
        <v>1970</v>
      </c>
      <c r="E21" s="18">
        <v>38.8</v>
      </c>
      <c r="F21">
        <f t="shared" si="0"/>
        <v>33</v>
      </c>
      <c r="G21" s="4">
        <f t="shared" si="1"/>
        <v>89.73139006360735</v>
      </c>
      <c r="H21" s="19">
        <f t="shared" si="2"/>
        <v>30750272.076708067</v>
      </c>
      <c r="I21" s="19">
        <v>0</v>
      </c>
      <c r="J21" s="19">
        <v>8623</v>
      </c>
      <c r="K21" s="6">
        <f t="shared" si="3"/>
        <v>8623</v>
      </c>
      <c r="L21" s="18">
        <v>130.7</v>
      </c>
      <c r="M21" s="6">
        <f t="shared" si="4"/>
        <v>13</v>
      </c>
      <c r="N21" s="4">
        <f t="shared" si="5"/>
        <v>138.6623620840376</v>
      </c>
      <c r="O21" s="6">
        <f t="shared" si="6"/>
        <v>9148.320950655365</v>
      </c>
    </row>
    <row r="22" spans="1:15" ht="12.75">
      <c r="A22">
        <f t="shared" si="7"/>
        <v>1991</v>
      </c>
      <c r="B22" s="19">
        <v>16868367</v>
      </c>
      <c r="C22" s="19"/>
      <c r="D22">
        <f t="shared" si="8"/>
        <v>1971</v>
      </c>
      <c r="E22" s="18">
        <v>40.5</v>
      </c>
      <c r="F22">
        <f t="shared" si="0"/>
        <v>32</v>
      </c>
      <c r="G22" s="4">
        <f t="shared" si="1"/>
        <v>91.7054413950778</v>
      </c>
      <c r="H22" s="19">
        <f t="shared" si="2"/>
        <v>38195581.2678806</v>
      </c>
      <c r="I22" s="19">
        <v>0</v>
      </c>
      <c r="J22" s="19">
        <v>13879</v>
      </c>
      <c r="K22" s="6">
        <f t="shared" si="3"/>
        <v>13879</v>
      </c>
      <c r="L22" s="18">
        <v>136.2</v>
      </c>
      <c r="M22" s="6">
        <f t="shared" si="4"/>
        <v>12</v>
      </c>
      <c r="N22" s="4">
        <f t="shared" si="5"/>
        <v>141.71287339677662</v>
      </c>
      <c r="O22" s="6">
        <f t="shared" si="6"/>
        <v>14440.7707039197</v>
      </c>
    </row>
    <row r="23" spans="1:15" ht="12.75">
      <c r="A23">
        <f t="shared" si="7"/>
        <v>1992</v>
      </c>
      <c r="B23" s="19">
        <v>18205029</v>
      </c>
      <c r="C23" s="19"/>
      <c r="D23">
        <f t="shared" si="8"/>
        <v>1972</v>
      </c>
      <c r="E23" s="18">
        <v>41.8</v>
      </c>
      <c r="F23">
        <f t="shared" si="0"/>
        <v>31</v>
      </c>
      <c r="G23" s="4">
        <f t="shared" si="1"/>
        <v>93.72292099235935</v>
      </c>
      <c r="H23" s="19">
        <f t="shared" si="2"/>
        <v>40818863.50790935</v>
      </c>
      <c r="I23" s="19">
        <v>239164</v>
      </c>
      <c r="J23" s="19">
        <v>5436</v>
      </c>
      <c r="K23" s="6">
        <f t="shared" si="3"/>
        <v>-233728</v>
      </c>
      <c r="L23" s="18">
        <v>140.3</v>
      </c>
      <c r="M23" s="6">
        <f t="shared" si="4"/>
        <v>11</v>
      </c>
      <c r="N23" s="4">
        <f t="shared" si="5"/>
        <v>144.83049462405398</v>
      </c>
      <c r="O23" s="6">
        <f t="shared" si="6"/>
        <v>-241275.42300421163</v>
      </c>
    </row>
    <row r="24" spans="1:15" ht="12.75">
      <c r="A24">
        <f t="shared" si="7"/>
        <v>1993</v>
      </c>
      <c r="B24" s="19">
        <v>17804886</v>
      </c>
      <c r="C24" s="19"/>
      <c r="D24">
        <f t="shared" si="8"/>
        <v>1973</v>
      </c>
      <c r="E24" s="18">
        <v>44.4</v>
      </c>
      <c r="F24">
        <f t="shared" si="0"/>
        <v>30</v>
      </c>
      <c r="G24" s="4">
        <f t="shared" si="1"/>
        <v>95.78478425830357</v>
      </c>
      <c r="H24" s="19">
        <f t="shared" si="2"/>
        <v>38410746.94265067</v>
      </c>
      <c r="I24" s="19">
        <v>388642</v>
      </c>
      <c r="J24" s="19">
        <v>3767</v>
      </c>
      <c r="K24" s="6">
        <f t="shared" si="3"/>
        <v>-384875</v>
      </c>
      <c r="L24" s="18">
        <v>144.5</v>
      </c>
      <c r="M24" s="6">
        <f t="shared" si="4"/>
        <v>10</v>
      </c>
      <c r="N24" s="4">
        <f t="shared" si="5"/>
        <v>148.01670215463466</v>
      </c>
      <c r="O24" s="6">
        <f t="shared" si="6"/>
        <v>-394241.7179360901</v>
      </c>
    </row>
    <row r="25" spans="1:15" ht="12.75">
      <c r="A25">
        <f t="shared" si="7"/>
        <v>1994</v>
      </c>
      <c r="B25" s="19">
        <v>21332778</v>
      </c>
      <c r="C25" s="19"/>
      <c r="D25">
        <f t="shared" si="8"/>
        <v>1974</v>
      </c>
      <c r="E25" s="18">
        <v>49.3</v>
      </c>
      <c r="F25">
        <f t="shared" si="0"/>
        <v>29</v>
      </c>
      <c r="G25" s="4">
        <f t="shared" si="1"/>
        <v>97.89200761420702</v>
      </c>
      <c r="H25" s="19">
        <f t="shared" si="2"/>
        <v>42359198.10158596</v>
      </c>
      <c r="I25" s="19">
        <v>0</v>
      </c>
      <c r="J25" s="19">
        <v>13071</v>
      </c>
      <c r="K25" s="6">
        <f t="shared" si="3"/>
        <v>13071</v>
      </c>
      <c r="L25" s="18">
        <v>148.2</v>
      </c>
      <c r="M25" s="6">
        <f t="shared" si="4"/>
        <v>9</v>
      </c>
      <c r="N25" s="4">
        <f t="shared" si="5"/>
        <v>151.27300485719053</v>
      </c>
      <c r="O25" s="6">
        <f t="shared" si="6"/>
        <v>13342.03405187812</v>
      </c>
    </row>
    <row r="26" spans="1:15" ht="12.75">
      <c r="A26">
        <f t="shared" si="7"/>
        <v>1995</v>
      </c>
      <c r="B26" s="19">
        <v>23217799</v>
      </c>
      <c r="C26" s="19"/>
      <c r="D26">
        <f t="shared" si="8"/>
        <v>1975</v>
      </c>
      <c r="E26" s="18">
        <v>53.8</v>
      </c>
      <c r="F26">
        <f t="shared" si="0"/>
        <v>28</v>
      </c>
      <c r="G26" s="4">
        <f t="shared" si="1"/>
        <v>100.0455889622075</v>
      </c>
      <c r="H26" s="19">
        <f t="shared" si="2"/>
        <v>43175434.48626678</v>
      </c>
      <c r="I26" s="19">
        <v>0</v>
      </c>
      <c r="J26" s="19">
        <v>9138</v>
      </c>
      <c r="K26" s="6">
        <f aca="true" t="shared" si="9" ref="K26:K33">+J26-I26</f>
        <v>9138</v>
      </c>
      <c r="L26" s="18">
        <v>152.4</v>
      </c>
      <c r="M26" s="6">
        <f t="shared" si="4"/>
        <v>8</v>
      </c>
      <c r="N26" s="4">
        <f t="shared" si="5"/>
        <v>154.60094479484437</v>
      </c>
      <c r="O26" s="6">
        <f t="shared" si="6"/>
        <v>9269.970036320787</v>
      </c>
    </row>
    <row r="27" spans="1:15" ht="12.75">
      <c r="A27">
        <f t="shared" si="7"/>
        <v>1996</v>
      </c>
      <c r="B27" s="19">
        <v>24923593</v>
      </c>
      <c r="C27" s="19"/>
      <c r="D27">
        <f t="shared" si="8"/>
        <v>1976</v>
      </c>
      <c r="E27" s="18">
        <v>56.9</v>
      </c>
      <c r="F27">
        <f t="shared" si="0"/>
        <v>27</v>
      </c>
      <c r="G27" s="4">
        <f t="shared" si="1"/>
        <v>102.24654815785344</v>
      </c>
      <c r="H27" s="19">
        <f t="shared" si="2"/>
        <v>44786491.24677046</v>
      </c>
      <c r="I27" s="19">
        <v>6926</v>
      </c>
      <c r="J27" s="19">
        <v>24417</v>
      </c>
      <c r="K27" s="6">
        <f t="shared" si="9"/>
        <v>17491</v>
      </c>
      <c r="L27" s="18">
        <v>156.9</v>
      </c>
      <c r="M27" s="6">
        <f t="shared" si="4"/>
        <v>7</v>
      </c>
      <c r="N27" s="4">
        <f t="shared" si="5"/>
        <v>158.00209795543304</v>
      </c>
      <c r="O27" s="6">
        <f t="shared" si="6"/>
        <v>17613.860390939957</v>
      </c>
    </row>
    <row r="28" spans="1:15" ht="12.75">
      <c r="A28">
        <f t="shared" si="7"/>
        <v>1997</v>
      </c>
      <c r="B28" s="19">
        <v>27408142</v>
      </c>
      <c r="C28" s="19"/>
      <c r="D28">
        <f t="shared" si="8"/>
        <v>1977</v>
      </c>
      <c r="E28" s="18">
        <v>60.6</v>
      </c>
      <c r="F28">
        <f t="shared" si="0"/>
        <v>26</v>
      </c>
      <c r="G28" s="4">
        <f t="shared" si="1"/>
        <v>104.49592749306926</v>
      </c>
      <c r="H28" s="19">
        <f t="shared" si="2"/>
        <v>47261373.25332914</v>
      </c>
      <c r="I28" s="19">
        <v>22971</v>
      </c>
      <c r="J28" s="19">
        <v>8667</v>
      </c>
      <c r="K28" s="6">
        <f t="shared" si="9"/>
        <v>-14304</v>
      </c>
      <c r="L28" s="18">
        <v>160.5</v>
      </c>
      <c r="M28" s="6">
        <f t="shared" si="4"/>
        <v>6</v>
      </c>
      <c r="N28" s="4">
        <f t="shared" si="5"/>
        <v>161.47807499783644</v>
      </c>
      <c r="O28" s="6">
        <f t="shared" si="6"/>
        <v>-14391.167506349238</v>
      </c>
    </row>
    <row r="29" spans="1:15" ht="12.75">
      <c r="A29">
        <f t="shared" si="7"/>
        <v>1998</v>
      </c>
      <c r="B29" s="19">
        <v>29707251</v>
      </c>
      <c r="C29" s="19"/>
      <c r="D29">
        <f t="shared" si="8"/>
        <v>1978</v>
      </c>
      <c r="E29" s="18">
        <v>65.2</v>
      </c>
      <c r="F29">
        <f t="shared" si="0"/>
        <v>25</v>
      </c>
      <c r="G29" s="4">
        <f t="shared" si="1"/>
        <v>106.79479218974572</v>
      </c>
      <c r="H29" s="19">
        <f t="shared" si="2"/>
        <v>48659197.80787754</v>
      </c>
      <c r="I29" s="19">
        <v>24218</v>
      </c>
      <c r="J29" s="19">
        <v>10588</v>
      </c>
      <c r="K29" s="6">
        <f t="shared" si="9"/>
        <v>-13630</v>
      </c>
      <c r="L29" s="18">
        <v>163</v>
      </c>
      <c r="M29" s="6">
        <f t="shared" si="4"/>
        <v>5</v>
      </c>
      <c r="N29" s="4">
        <f t="shared" si="5"/>
        <v>165.03052201472542</v>
      </c>
      <c r="O29" s="6">
        <f t="shared" si="6"/>
        <v>-13799.791503439923</v>
      </c>
    </row>
    <row r="30" spans="1:15" ht="12.75">
      <c r="A30">
        <f t="shared" si="7"/>
        <v>1999</v>
      </c>
      <c r="B30" s="19">
        <v>31165173</v>
      </c>
      <c r="C30" s="19"/>
      <c r="D30">
        <f t="shared" si="8"/>
        <v>1979</v>
      </c>
      <c r="E30" s="18">
        <v>72.6</v>
      </c>
      <c r="F30">
        <f t="shared" si="0"/>
        <v>24</v>
      </c>
      <c r="G30" s="4">
        <f t="shared" si="1"/>
        <v>109.1442309041893</v>
      </c>
      <c r="H30" s="19">
        <f t="shared" si="2"/>
        <v>46852601.07549595</v>
      </c>
      <c r="I30" s="19">
        <v>1540</v>
      </c>
      <c r="J30" s="19">
        <v>21873</v>
      </c>
      <c r="K30" s="6">
        <f t="shared" si="9"/>
        <v>20333</v>
      </c>
      <c r="L30" s="18">
        <v>166.6</v>
      </c>
      <c r="M30" s="6">
        <f t="shared" si="4"/>
        <v>4</v>
      </c>
      <c r="N30" s="4">
        <f t="shared" si="5"/>
        <v>168.66112131208948</v>
      </c>
      <c r="O30" s="6">
        <f t="shared" si="6"/>
        <v>20584.55329915195</v>
      </c>
    </row>
    <row r="31" spans="1:15" ht="12.75">
      <c r="A31">
        <f t="shared" si="7"/>
        <v>2000</v>
      </c>
      <c r="B31" s="19">
        <v>34762857</v>
      </c>
      <c r="C31" s="19"/>
      <c r="D31">
        <f t="shared" si="8"/>
        <v>1980</v>
      </c>
      <c r="E31" s="18">
        <v>82.4</v>
      </c>
      <c r="F31">
        <f t="shared" si="0"/>
        <v>23</v>
      </c>
      <c r="G31" s="4">
        <f t="shared" si="1"/>
        <v>111.545356242669</v>
      </c>
      <c r="H31" s="19">
        <f t="shared" si="2"/>
        <v>47058680.437839314</v>
      </c>
      <c r="I31" s="19">
        <v>181</v>
      </c>
      <c r="J31" s="19">
        <v>25441</v>
      </c>
      <c r="K31" s="6">
        <f t="shared" si="9"/>
        <v>25260</v>
      </c>
      <c r="L31" s="18">
        <v>172.2</v>
      </c>
      <c r="M31" s="6">
        <f t="shared" si="4"/>
        <v>3</v>
      </c>
      <c r="N31" s="4">
        <f t="shared" si="5"/>
        <v>172.371592205914</v>
      </c>
      <c r="O31" s="6">
        <f t="shared" si="6"/>
        <v>25285.17084274906</v>
      </c>
    </row>
    <row r="32" spans="1:15" ht="12.75">
      <c r="A32">
        <f t="shared" si="7"/>
        <v>2001</v>
      </c>
      <c r="B32" s="19">
        <v>38512263</v>
      </c>
      <c r="C32" s="19"/>
      <c r="D32">
        <f t="shared" si="8"/>
        <v>1981</v>
      </c>
      <c r="E32" s="18">
        <v>90.9</v>
      </c>
      <c r="F32">
        <f t="shared" si="0"/>
        <v>22</v>
      </c>
      <c r="G32" s="4">
        <f t="shared" si="1"/>
        <v>113.99930528830507</v>
      </c>
      <c r="H32" s="19">
        <f t="shared" si="2"/>
        <v>48298913.38922437</v>
      </c>
      <c r="I32" s="19">
        <v>38901</v>
      </c>
      <c r="J32" s="19">
        <v>75232</v>
      </c>
      <c r="K32" s="6">
        <f t="shared" si="9"/>
        <v>36331</v>
      </c>
      <c r="L32" s="18">
        <v>177.1</v>
      </c>
      <c r="M32" s="6">
        <f t="shared" si="4"/>
        <v>2</v>
      </c>
      <c r="N32" s="4">
        <f t="shared" si="5"/>
        <v>176.163691836384</v>
      </c>
      <c r="O32" s="6">
        <f t="shared" si="6"/>
        <v>36138.9220107717</v>
      </c>
    </row>
    <row r="33" spans="1:15" ht="12.75">
      <c r="A33">
        <f t="shared" si="7"/>
        <v>2002</v>
      </c>
      <c r="B33" s="19">
        <v>41437556</v>
      </c>
      <c r="C33" s="19"/>
      <c r="D33">
        <f t="shared" si="8"/>
        <v>1982</v>
      </c>
      <c r="E33" s="18">
        <v>96.5</v>
      </c>
      <c r="F33">
        <f t="shared" si="0"/>
        <v>21</v>
      </c>
      <c r="G33" s="4">
        <f t="shared" si="1"/>
        <v>116.50724013954898</v>
      </c>
      <c r="H33" s="19">
        <f t="shared" si="2"/>
        <v>50028759.45790683</v>
      </c>
      <c r="I33" s="19">
        <v>1441</v>
      </c>
      <c r="J33" s="19">
        <v>44498</v>
      </c>
      <c r="K33" s="6">
        <f t="shared" si="9"/>
        <v>43057</v>
      </c>
      <c r="L33" s="18">
        <v>179.9</v>
      </c>
      <c r="M33" s="6">
        <v>1</v>
      </c>
      <c r="N33" s="4">
        <f t="shared" si="5"/>
        <v>180.03921599999998</v>
      </c>
      <c r="O33" s="6">
        <f t="shared" si="6"/>
        <v>43090.31975159533</v>
      </c>
    </row>
    <row r="34" spans="1:15" ht="12.75">
      <c r="A34">
        <f t="shared" si="7"/>
        <v>2003</v>
      </c>
      <c r="B34" s="19">
        <v>43023053</v>
      </c>
      <c r="C34" s="19"/>
      <c r="D34">
        <f t="shared" si="8"/>
        <v>1983</v>
      </c>
      <c r="E34" s="18">
        <v>99.6</v>
      </c>
      <c r="F34">
        <f t="shared" si="0"/>
        <v>20</v>
      </c>
      <c r="G34" s="4">
        <f t="shared" si="1"/>
        <v>119.07034846050992</v>
      </c>
      <c r="H34" s="19">
        <f t="shared" si="2"/>
        <v>51433432.85687739</v>
      </c>
      <c r="I34" s="19">
        <v>0</v>
      </c>
      <c r="J34" s="19">
        <v>77496</v>
      </c>
      <c r="K34" s="6">
        <f t="shared" si="3"/>
        <v>77496</v>
      </c>
      <c r="L34" s="18">
        <v>184</v>
      </c>
      <c r="M34" s="6">
        <v>0</v>
      </c>
      <c r="N34" s="4">
        <f t="shared" si="5"/>
        <v>184</v>
      </c>
      <c r="O34" s="6">
        <f t="shared" si="6"/>
        <v>77496</v>
      </c>
    </row>
    <row r="35" spans="9:10" ht="12.75">
      <c r="I35" s="19"/>
      <c r="J35" s="19"/>
    </row>
    <row r="36" spans="1:16" ht="12.75">
      <c r="A36" t="s">
        <v>22</v>
      </c>
      <c r="B36" s="6">
        <f>+SUM(B11:B34)</f>
        <v>414221676</v>
      </c>
      <c r="C36" s="6"/>
      <c r="H36" s="6">
        <f>+SUM(H11:H34)</f>
        <v>698902589.9560175</v>
      </c>
      <c r="I36" s="6">
        <f>+SUM(I11:I34)</f>
        <v>723988</v>
      </c>
      <c r="J36" s="6">
        <f>+SUM(J11:J34)</f>
        <v>352360</v>
      </c>
      <c r="K36" s="6">
        <f>+SUM(K11:K34)</f>
        <v>-371628</v>
      </c>
      <c r="O36" s="6">
        <f>+SUM(O11:O34)</f>
        <v>-385838.3485571405</v>
      </c>
      <c r="P36" s="7">
        <f>+O36/H36</f>
        <v>-0.000552063125966412</v>
      </c>
    </row>
    <row r="37" ht="12.75">
      <c r="J37" s="19"/>
    </row>
    <row r="38" spans="1:8" ht="12.75">
      <c r="A38" t="s">
        <v>10</v>
      </c>
      <c r="B38" s="19"/>
      <c r="C38" s="19"/>
      <c r="E38" s="18">
        <v>184</v>
      </c>
      <c r="F38" s="19"/>
      <c r="H38" s="18"/>
    </row>
  </sheetData>
  <mergeCells count="3">
    <mergeCell ref="A1:P1"/>
    <mergeCell ref="A2:P2"/>
    <mergeCell ref="A3:P3"/>
  </mergeCells>
  <printOptions/>
  <pageMargins left="0.75" right="0.38" top="1" bottom="0.5" header="0.5" footer="0.5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I37">
      <selection activeCell="Q51" sqref="Q51"/>
    </sheetView>
  </sheetViews>
  <sheetFormatPr defaultColWidth="9.140625" defaultRowHeight="12.75"/>
  <cols>
    <col min="1" max="1" width="12.57421875" style="0" bestFit="1" customWidth="1"/>
    <col min="2" max="2" width="14.00390625" style="0" customWidth="1"/>
    <col min="3" max="3" width="2.140625" style="0" customWidth="1"/>
    <col min="4" max="4" width="14.8515625" style="0" customWidth="1"/>
    <col min="5" max="5" width="11.8515625" style="0" bestFit="1" customWidth="1"/>
    <col min="6" max="6" width="10.28125" style="0" bestFit="1" customWidth="1"/>
    <col min="7" max="7" width="12.00390625" style="0" bestFit="1" customWidth="1"/>
    <col min="8" max="8" width="15.421875" style="0" customWidth="1"/>
    <col min="9" max="9" width="10.28125" style="0" customWidth="1"/>
    <col min="10" max="10" width="3.7109375" style="0" customWidth="1"/>
    <col min="11" max="11" width="11.28125" style="0" customWidth="1"/>
    <col min="12" max="12" width="12.00390625" style="0" bestFit="1" customWidth="1"/>
    <col min="13" max="13" width="11.00390625" style="0" bestFit="1" customWidth="1"/>
    <col min="14" max="14" width="10.28125" style="0" bestFit="1" customWidth="1"/>
    <col min="15" max="15" width="12.00390625" style="0" bestFit="1" customWidth="1"/>
    <col min="16" max="16" width="11.421875" style="0" bestFit="1" customWidth="1"/>
    <col min="17" max="17" width="14.00390625" style="0" customWidth="1"/>
  </cols>
  <sheetData>
    <row r="1" spans="1:17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ht="12.75">
      <c r="E10" s="18"/>
    </row>
    <row r="11" spans="1:16" ht="12.75">
      <c r="A11">
        <v>1980</v>
      </c>
      <c r="B11" s="19">
        <v>60878780</v>
      </c>
      <c r="C11" s="19"/>
      <c r="D11">
        <f>+A11-45</f>
        <v>1935</v>
      </c>
      <c r="E11" s="18">
        <v>13.7</v>
      </c>
      <c r="F11">
        <f aca="true" t="shared" si="0" ref="F11:F34">2003-D11</f>
        <v>68</v>
      </c>
      <c r="G11" s="4">
        <f aca="true" t="shared" si="1" ref="G11:G34">+$E$38*0.978474^F11</f>
        <v>41.89570938867937</v>
      </c>
      <c r="H11" s="19">
        <f aca="true" t="shared" si="2" ref="H11:H34">+B11*(G11/E11)</f>
        <v>186172239.0377625</v>
      </c>
      <c r="I11" s="19">
        <v>1699</v>
      </c>
      <c r="J11" s="19"/>
      <c r="K11" s="19">
        <v>80070</v>
      </c>
      <c r="L11" s="6">
        <f aca="true" t="shared" si="3" ref="L11:L34">+K11-I11</f>
        <v>78371</v>
      </c>
      <c r="M11" s="18">
        <v>82.4</v>
      </c>
      <c r="N11" s="6">
        <f aca="true" t="shared" si="4" ref="N11:N32">+N12+1</f>
        <v>23</v>
      </c>
      <c r="O11" s="4">
        <f aca="true" t="shared" si="5" ref="O11:O34">+$E$38*0.978474^N11</f>
        <v>111.545356242669</v>
      </c>
      <c r="P11" s="6">
        <f aca="true" t="shared" si="6" ref="P11:P34">+L11*(O11/M11)</f>
        <v>106091.27565648315</v>
      </c>
    </row>
    <row r="12" spans="1:16" ht="12.75">
      <c r="A12">
        <f aca="true" t="shared" si="7" ref="A12:A34">+A11+1</f>
        <v>1981</v>
      </c>
      <c r="B12" s="19">
        <v>66727429</v>
      </c>
      <c r="C12" s="19"/>
      <c r="D12">
        <f aca="true" t="shared" si="8" ref="D12:D34">+A12-45</f>
        <v>1936</v>
      </c>
      <c r="E12" s="18">
        <v>13.9</v>
      </c>
      <c r="F12">
        <f t="shared" si="0"/>
        <v>67</v>
      </c>
      <c r="G12" s="4">
        <f t="shared" si="1"/>
        <v>42.81739666938454</v>
      </c>
      <c r="H12" s="19">
        <f t="shared" si="2"/>
        <v>205546388.21735206</v>
      </c>
      <c r="I12" s="19">
        <v>34583</v>
      </c>
      <c r="J12" s="19"/>
      <c r="K12" s="19">
        <v>66032</v>
      </c>
      <c r="L12" s="6">
        <f t="shared" si="3"/>
        <v>31449</v>
      </c>
      <c r="M12" s="18">
        <v>90.9</v>
      </c>
      <c r="N12" s="6">
        <f t="shared" si="4"/>
        <v>22</v>
      </c>
      <c r="O12" s="4">
        <f t="shared" si="5"/>
        <v>113.99930528830507</v>
      </c>
      <c r="P12" s="6">
        <f t="shared" si="6"/>
        <v>39440.74974710568</v>
      </c>
    </row>
    <row r="13" spans="1:16" ht="12.75">
      <c r="A13">
        <f t="shared" si="7"/>
        <v>1982</v>
      </c>
      <c r="B13" s="19">
        <v>71236051</v>
      </c>
      <c r="C13" s="19"/>
      <c r="D13">
        <f t="shared" si="8"/>
        <v>1937</v>
      </c>
      <c r="E13" s="18">
        <v>14.4</v>
      </c>
      <c r="F13">
        <f t="shared" si="0"/>
        <v>66</v>
      </c>
      <c r="G13" s="4">
        <f t="shared" si="1"/>
        <v>43.75936066710464</v>
      </c>
      <c r="H13" s="19">
        <f t="shared" si="2"/>
        <v>216475281.12564304</v>
      </c>
      <c r="I13" s="19">
        <v>3660</v>
      </c>
      <c r="J13" s="19"/>
      <c r="K13" s="19">
        <v>101068</v>
      </c>
      <c r="L13" s="6">
        <f t="shared" si="3"/>
        <v>97408</v>
      </c>
      <c r="M13" s="18">
        <v>96.5</v>
      </c>
      <c r="N13" s="6">
        <f t="shared" si="4"/>
        <v>21</v>
      </c>
      <c r="O13" s="4">
        <f t="shared" si="5"/>
        <v>116.50724013954898</v>
      </c>
      <c r="P13" s="6">
        <f t="shared" si="6"/>
        <v>117603.49479288278</v>
      </c>
    </row>
    <row r="14" spans="1:16" ht="12.75">
      <c r="A14">
        <f t="shared" si="7"/>
        <v>1983</v>
      </c>
      <c r="B14" s="19">
        <v>75000388</v>
      </c>
      <c r="C14" s="19"/>
      <c r="D14">
        <f t="shared" si="8"/>
        <v>1938</v>
      </c>
      <c r="E14" s="18">
        <v>14.1</v>
      </c>
      <c r="F14">
        <f t="shared" si="0"/>
        <v>65</v>
      </c>
      <c r="G14" s="4">
        <f t="shared" si="1"/>
        <v>44.722047460744626</v>
      </c>
      <c r="H14" s="19">
        <f t="shared" si="2"/>
        <v>237884461.82342282</v>
      </c>
      <c r="I14" s="19">
        <v>2923</v>
      </c>
      <c r="J14" s="19"/>
      <c r="K14" s="19">
        <v>85114</v>
      </c>
      <c r="L14" s="6">
        <f t="shared" si="3"/>
        <v>82191</v>
      </c>
      <c r="M14" s="18">
        <v>99.6</v>
      </c>
      <c r="N14" s="6">
        <f t="shared" si="4"/>
        <v>20</v>
      </c>
      <c r="O14" s="4">
        <f t="shared" si="5"/>
        <v>119.07034846050992</v>
      </c>
      <c r="P14" s="6">
        <f t="shared" si="6"/>
        <v>98258.14267387321</v>
      </c>
    </row>
    <row r="15" spans="1:16" ht="12.75">
      <c r="A15">
        <f t="shared" si="7"/>
        <v>1984</v>
      </c>
      <c r="B15" s="20">
        <v>98525675</v>
      </c>
      <c r="C15" s="20"/>
      <c r="D15">
        <f t="shared" si="8"/>
        <v>1939</v>
      </c>
      <c r="E15" s="18">
        <v>13.9</v>
      </c>
      <c r="F15">
        <f t="shared" si="0"/>
        <v>64</v>
      </c>
      <c r="G15" s="4">
        <f t="shared" si="1"/>
        <v>45.705912942750274</v>
      </c>
      <c r="H15" s="19">
        <f t="shared" si="2"/>
        <v>323971649.22127384</v>
      </c>
      <c r="I15" s="19">
        <v>1037</v>
      </c>
      <c r="J15" s="19"/>
      <c r="K15" s="19">
        <v>181672</v>
      </c>
      <c r="L15" s="6">
        <f t="shared" si="3"/>
        <v>180635</v>
      </c>
      <c r="M15" s="18">
        <v>103.9</v>
      </c>
      <c r="N15" s="6">
        <f t="shared" si="4"/>
        <v>19</v>
      </c>
      <c r="O15" s="4">
        <f t="shared" si="5"/>
        <v>121.68984404338791</v>
      </c>
      <c r="P15" s="6">
        <f t="shared" si="6"/>
        <v>211563.47429044635</v>
      </c>
    </row>
    <row r="16" spans="1:16" ht="12.75">
      <c r="A16">
        <f t="shared" si="7"/>
        <v>1985</v>
      </c>
      <c r="B16" s="19">
        <v>107419632</v>
      </c>
      <c r="C16" s="19"/>
      <c r="D16">
        <f t="shared" si="8"/>
        <v>1940</v>
      </c>
      <c r="E16" s="18">
        <v>14</v>
      </c>
      <c r="F16">
        <f t="shared" si="0"/>
        <v>63</v>
      </c>
      <c r="G16" s="4">
        <f t="shared" si="1"/>
        <v>46.71142303500173</v>
      </c>
      <c r="H16" s="19">
        <f t="shared" si="2"/>
        <v>358408848.04401493</v>
      </c>
      <c r="I16" s="19">
        <v>544</v>
      </c>
      <c r="J16" s="19"/>
      <c r="K16" s="19">
        <v>222767</v>
      </c>
      <c r="L16" s="6">
        <f t="shared" si="3"/>
        <v>222223</v>
      </c>
      <c r="M16" s="18">
        <v>107.6</v>
      </c>
      <c r="N16" s="6">
        <f t="shared" si="4"/>
        <v>18</v>
      </c>
      <c r="O16" s="4">
        <f t="shared" si="5"/>
        <v>124.3669673832804</v>
      </c>
      <c r="P16" s="6">
        <f t="shared" si="6"/>
        <v>256851.3066246721</v>
      </c>
    </row>
    <row r="17" spans="1:16" ht="12.75">
      <c r="A17">
        <f t="shared" si="7"/>
        <v>1986</v>
      </c>
      <c r="B17" s="19">
        <v>118385314</v>
      </c>
      <c r="C17" s="19"/>
      <c r="D17">
        <f t="shared" si="8"/>
        <v>1941</v>
      </c>
      <c r="E17" s="18">
        <v>14.7</v>
      </c>
      <c r="F17">
        <f t="shared" si="0"/>
        <v>62</v>
      </c>
      <c r="G17" s="4">
        <f t="shared" si="1"/>
        <v>47.73905390945668</v>
      </c>
      <c r="H17" s="19">
        <f t="shared" si="2"/>
        <v>384462781.4376841</v>
      </c>
      <c r="I17" s="19">
        <v>1615</v>
      </c>
      <c r="J17" s="19"/>
      <c r="K17" s="19">
        <v>266035</v>
      </c>
      <c r="L17" s="6">
        <f t="shared" si="3"/>
        <v>264420</v>
      </c>
      <c r="M17" s="18">
        <v>109.6</v>
      </c>
      <c r="N17" s="6">
        <f t="shared" si="4"/>
        <v>17</v>
      </c>
      <c r="O17" s="4">
        <f t="shared" si="5"/>
        <v>127.10298626563444</v>
      </c>
      <c r="P17" s="6">
        <f t="shared" si="6"/>
        <v>306647.5513536411</v>
      </c>
    </row>
    <row r="18" spans="1:16" ht="12.75">
      <c r="A18">
        <f t="shared" si="7"/>
        <v>1987</v>
      </c>
      <c r="B18" s="19">
        <v>129207126</v>
      </c>
      <c r="C18" s="19"/>
      <c r="D18">
        <f t="shared" si="8"/>
        <v>1942</v>
      </c>
      <c r="E18" s="18">
        <v>16.3</v>
      </c>
      <c r="F18">
        <f t="shared" si="0"/>
        <v>61</v>
      </c>
      <c r="G18" s="4">
        <f t="shared" si="1"/>
        <v>48.78929221364768</v>
      </c>
      <c r="H18" s="19">
        <f t="shared" si="2"/>
        <v>386743817.5766622</v>
      </c>
      <c r="I18" s="19">
        <v>1162</v>
      </c>
      <c r="J18" s="19"/>
      <c r="K18" s="19">
        <v>269054</v>
      </c>
      <c r="L18" s="6">
        <f t="shared" si="3"/>
        <v>267892</v>
      </c>
      <c r="M18" s="18">
        <v>113.6</v>
      </c>
      <c r="N18" s="6">
        <f t="shared" si="4"/>
        <v>16</v>
      </c>
      <c r="O18" s="4">
        <f t="shared" si="5"/>
        <v>129.89919636662236</v>
      </c>
      <c r="P18" s="6">
        <f t="shared" si="6"/>
        <v>306328.8337416127</v>
      </c>
    </row>
    <row r="19" spans="1:16" ht="12.75">
      <c r="A19">
        <f t="shared" si="7"/>
        <v>1988</v>
      </c>
      <c r="B19" s="19">
        <v>141738851</v>
      </c>
      <c r="C19" s="19"/>
      <c r="D19">
        <f t="shared" si="8"/>
        <v>1943</v>
      </c>
      <c r="E19" s="18">
        <v>17.3</v>
      </c>
      <c r="F19">
        <f t="shared" si="0"/>
        <v>60</v>
      </c>
      <c r="G19" s="4">
        <f t="shared" si="1"/>
        <v>49.86263530114002</v>
      </c>
      <c r="H19" s="19">
        <f t="shared" si="2"/>
        <v>408524429.7928107</v>
      </c>
      <c r="I19" s="19">
        <v>459</v>
      </c>
      <c r="J19" s="19"/>
      <c r="K19" s="19">
        <v>289378</v>
      </c>
      <c r="L19" s="6">
        <f t="shared" si="3"/>
        <v>288919</v>
      </c>
      <c r="M19" s="18">
        <v>118.3</v>
      </c>
      <c r="N19" s="6">
        <f t="shared" si="4"/>
        <v>15</v>
      </c>
      <c r="O19" s="4">
        <f t="shared" si="5"/>
        <v>132.75692186672552</v>
      </c>
      <c r="P19" s="6">
        <f t="shared" si="6"/>
        <v>324226.5182486261</v>
      </c>
    </row>
    <row r="20" spans="1:16" ht="12.75">
      <c r="A20">
        <f t="shared" si="7"/>
        <v>1989</v>
      </c>
      <c r="B20" s="19">
        <v>154536283</v>
      </c>
      <c r="C20" s="19"/>
      <c r="D20">
        <f t="shared" si="8"/>
        <v>1944</v>
      </c>
      <c r="E20" s="18">
        <v>17.6</v>
      </c>
      <c r="F20">
        <f t="shared" si="0"/>
        <v>59</v>
      </c>
      <c r="G20" s="4">
        <f t="shared" si="1"/>
        <v>50.959591467059944</v>
      </c>
      <c r="H20" s="19">
        <f t="shared" si="2"/>
        <v>447449195.9385205</v>
      </c>
      <c r="I20" s="19">
        <v>1922</v>
      </c>
      <c r="J20" s="19"/>
      <c r="K20" s="19">
        <v>371509</v>
      </c>
      <c r="L20" s="6">
        <f t="shared" si="3"/>
        <v>369587</v>
      </c>
      <c r="M20" s="18">
        <v>124</v>
      </c>
      <c r="N20" s="6">
        <f t="shared" si="4"/>
        <v>14</v>
      </c>
      <c r="O20" s="4">
        <f t="shared" si="5"/>
        <v>135.6775160778166</v>
      </c>
      <c r="P20" s="6">
        <f t="shared" si="6"/>
        <v>404392.3075375161</v>
      </c>
    </row>
    <row r="21" spans="1:16" ht="12.75">
      <c r="A21">
        <f t="shared" si="7"/>
        <v>1990</v>
      </c>
      <c r="B21" s="19">
        <v>174046676</v>
      </c>
      <c r="C21" s="19"/>
      <c r="D21">
        <f t="shared" si="8"/>
        <v>1945</v>
      </c>
      <c r="E21" s="18">
        <v>18</v>
      </c>
      <c r="F21">
        <f t="shared" si="0"/>
        <v>58</v>
      </c>
      <c r="G21" s="4">
        <f t="shared" si="1"/>
        <v>52.08068018880414</v>
      </c>
      <c r="H21" s="19">
        <f t="shared" si="2"/>
        <v>503581626.14891183</v>
      </c>
      <c r="I21" s="19">
        <v>52783</v>
      </c>
      <c r="J21" s="19"/>
      <c r="K21" s="19">
        <v>445878</v>
      </c>
      <c r="L21" s="6">
        <f t="shared" si="3"/>
        <v>393095</v>
      </c>
      <c r="M21" s="18">
        <v>130.7</v>
      </c>
      <c r="N21" s="6">
        <f t="shared" si="4"/>
        <v>13</v>
      </c>
      <c r="O21" s="4">
        <f t="shared" si="5"/>
        <v>138.6623620840376</v>
      </c>
      <c r="P21" s="6">
        <f t="shared" si="6"/>
        <v>417042.7025510693</v>
      </c>
    </row>
    <row r="22" spans="1:16" ht="12.75">
      <c r="A22">
        <f t="shared" si="7"/>
        <v>1991</v>
      </c>
      <c r="B22" s="19">
        <v>190476841</v>
      </c>
      <c r="C22" s="19"/>
      <c r="D22">
        <f t="shared" si="8"/>
        <v>1946</v>
      </c>
      <c r="E22" s="18">
        <v>19.5</v>
      </c>
      <c r="F22">
        <f t="shared" si="0"/>
        <v>57</v>
      </c>
      <c r="G22" s="4">
        <f t="shared" si="1"/>
        <v>53.226432372044776</v>
      </c>
      <c r="H22" s="19">
        <f t="shared" si="2"/>
        <v>519918086.97062695</v>
      </c>
      <c r="I22" s="19">
        <v>107556</v>
      </c>
      <c r="J22" s="19"/>
      <c r="K22" s="19">
        <v>488416</v>
      </c>
      <c r="L22" s="6">
        <f t="shared" si="3"/>
        <v>380860</v>
      </c>
      <c r="M22" s="18">
        <v>136.2</v>
      </c>
      <c r="N22" s="6">
        <f t="shared" si="4"/>
        <v>12</v>
      </c>
      <c r="O22" s="4">
        <f t="shared" si="5"/>
        <v>141.71287339677662</v>
      </c>
      <c r="P22" s="6">
        <f t="shared" si="6"/>
        <v>396275.8073560672</v>
      </c>
    </row>
    <row r="23" spans="1:16" ht="12.75">
      <c r="A23">
        <f t="shared" si="7"/>
        <v>1992</v>
      </c>
      <c r="B23" s="19">
        <v>248202479</v>
      </c>
      <c r="C23" s="19"/>
      <c r="D23">
        <f t="shared" si="8"/>
        <v>1947</v>
      </c>
      <c r="E23" s="18">
        <v>22.3</v>
      </c>
      <c r="F23">
        <f t="shared" si="0"/>
        <v>56</v>
      </c>
      <c r="G23" s="4">
        <f t="shared" si="1"/>
        <v>54.39739060214659</v>
      </c>
      <c r="H23" s="19">
        <f t="shared" si="2"/>
        <v>605451443.8826944</v>
      </c>
      <c r="I23" s="19">
        <v>108664</v>
      </c>
      <c r="J23" s="19"/>
      <c r="K23" s="19">
        <v>462891</v>
      </c>
      <c r="L23" s="6">
        <f t="shared" si="3"/>
        <v>354227</v>
      </c>
      <c r="M23" s="18">
        <v>140.3</v>
      </c>
      <c r="N23" s="6">
        <f t="shared" si="4"/>
        <v>11</v>
      </c>
      <c r="O23" s="4">
        <f t="shared" si="5"/>
        <v>144.83049462405398</v>
      </c>
      <c r="P23" s="6">
        <f t="shared" si="6"/>
        <v>365665.51403560065</v>
      </c>
    </row>
    <row r="24" spans="1:16" ht="12.75">
      <c r="A24">
        <f t="shared" si="7"/>
        <v>1993</v>
      </c>
      <c r="B24" s="19">
        <v>271562108</v>
      </c>
      <c r="C24" s="19"/>
      <c r="D24">
        <f t="shared" si="8"/>
        <v>1948</v>
      </c>
      <c r="E24" s="18">
        <v>24.1</v>
      </c>
      <c r="F24">
        <f t="shared" si="0"/>
        <v>55</v>
      </c>
      <c r="G24" s="4">
        <f t="shared" si="1"/>
        <v>55.59410940111499</v>
      </c>
      <c r="H24" s="19">
        <f t="shared" si="2"/>
        <v>626442055.6576515</v>
      </c>
      <c r="I24" s="19">
        <v>6</v>
      </c>
      <c r="J24" s="19"/>
      <c r="K24" s="19">
        <v>393805</v>
      </c>
      <c r="L24" s="6">
        <f t="shared" si="3"/>
        <v>393799</v>
      </c>
      <c r="M24" s="18">
        <v>144.5</v>
      </c>
      <c r="N24" s="6">
        <f t="shared" si="4"/>
        <v>10</v>
      </c>
      <c r="O24" s="4">
        <f t="shared" si="5"/>
        <v>148.01670215463466</v>
      </c>
      <c r="P24" s="6">
        <f t="shared" si="6"/>
        <v>403382.90167330776</v>
      </c>
    </row>
    <row r="25" spans="1:16" ht="12.75">
      <c r="A25">
        <f t="shared" si="7"/>
        <v>1994</v>
      </c>
      <c r="B25" s="19">
        <v>291037035</v>
      </c>
      <c r="C25" s="19"/>
      <c r="D25">
        <f t="shared" si="8"/>
        <v>1949</v>
      </c>
      <c r="E25" s="18">
        <v>23.8</v>
      </c>
      <c r="F25">
        <f t="shared" si="0"/>
        <v>54</v>
      </c>
      <c r="G25" s="4">
        <f t="shared" si="1"/>
        <v>56.817155490196974</v>
      </c>
      <c r="H25" s="19">
        <f t="shared" si="2"/>
        <v>694785566.0084412</v>
      </c>
      <c r="I25" s="19">
        <v>0</v>
      </c>
      <c r="J25" s="19"/>
      <c r="K25" s="19">
        <v>271884</v>
      </c>
      <c r="L25" s="6">
        <f t="shared" si="3"/>
        <v>271884</v>
      </c>
      <c r="M25" s="18">
        <v>148.2</v>
      </c>
      <c r="N25" s="6">
        <f t="shared" si="4"/>
        <v>9</v>
      </c>
      <c r="O25" s="4">
        <f t="shared" si="5"/>
        <v>151.27300485719053</v>
      </c>
      <c r="P25" s="6">
        <f t="shared" si="6"/>
        <v>277521.65757484746</v>
      </c>
    </row>
    <row r="26" spans="1:16" ht="12.75">
      <c r="A26">
        <f t="shared" si="7"/>
        <v>1995</v>
      </c>
      <c r="B26" s="19">
        <v>310549409</v>
      </c>
      <c r="C26" s="19"/>
      <c r="D26">
        <f t="shared" si="8"/>
        <v>1950</v>
      </c>
      <c r="E26" s="18">
        <v>24.1</v>
      </c>
      <c r="F26">
        <f t="shared" si="0"/>
        <v>53</v>
      </c>
      <c r="G26" s="4">
        <f t="shared" si="1"/>
        <v>58.06710805825905</v>
      </c>
      <c r="H26" s="19">
        <f t="shared" si="2"/>
        <v>748245065.9681115</v>
      </c>
      <c r="I26" s="19">
        <v>41306</v>
      </c>
      <c r="J26" s="19"/>
      <c r="K26" s="19">
        <v>87094</v>
      </c>
      <c r="L26" s="6">
        <f t="shared" si="3"/>
        <v>45788</v>
      </c>
      <c r="M26" s="18">
        <v>152.4</v>
      </c>
      <c r="N26" s="6">
        <f t="shared" si="4"/>
        <v>8</v>
      </c>
      <c r="O26" s="4">
        <f t="shared" si="5"/>
        <v>154.60094479484437</v>
      </c>
      <c r="P26" s="6">
        <f t="shared" si="6"/>
        <v>46449.2654873119</v>
      </c>
    </row>
    <row r="27" spans="1:16" ht="12.75">
      <c r="A27">
        <f t="shared" si="7"/>
        <v>1996</v>
      </c>
      <c r="B27" s="19">
        <v>324468088</v>
      </c>
      <c r="C27" s="19"/>
      <c r="D27">
        <f t="shared" si="8"/>
        <v>1951</v>
      </c>
      <c r="E27" s="18">
        <v>26</v>
      </c>
      <c r="F27">
        <f t="shared" si="0"/>
        <v>52</v>
      </c>
      <c r="G27" s="4">
        <f t="shared" si="1"/>
        <v>59.344559036069484</v>
      </c>
      <c r="H27" s="19">
        <f t="shared" si="2"/>
        <v>740592907.8321766</v>
      </c>
      <c r="I27" s="19">
        <v>211311</v>
      </c>
      <c r="J27" s="19"/>
      <c r="K27" s="19">
        <v>195411</v>
      </c>
      <c r="L27" s="6">
        <f t="shared" si="3"/>
        <v>-15900</v>
      </c>
      <c r="M27" s="18">
        <v>156.9</v>
      </c>
      <c r="N27" s="6">
        <f t="shared" si="4"/>
        <v>7</v>
      </c>
      <c r="O27" s="4">
        <f t="shared" si="5"/>
        <v>158.00209795543304</v>
      </c>
      <c r="P27" s="6">
        <f t="shared" si="6"/>
        <v>-16011.684878848853</v>
      </c>
    </row>
    <row r="28" spans="1:16" ht="12.75">
      <c r="A28">
        <f t="shared" si="7"/>
        <v>1997</v>
      </c>
      <c r="B28" s="19">
        <v>335315712</v>
      </c>
      <c r="C28" s="19"/>
      <c r="D28">
        <f t="shared" si="8"/>
        <v>1952</v>
      </c>
      <c r="E28" s="18">
        <v>26.5</v>
      </c>
      <c r="F28">
        <f t="shared" si="0"/>
        <v>51</v>
      </c>
      <c r="G28" s="4">
        <f t="shared" si="1"/>
        <v>60.6501133766145</v>
      </c>
      <c r="H28" s="19">
        <f t="shared" si="2"/>
        <v>767431545.2739704</v>
      </c>
      <c r="I28" s="19">
        <f>+(I26+I27+I29+I30)/4</f>
        <v>127392.25</v>
      </c>
      <c r="J28" s="19">
        <v>-1</v>
      </c>
      <c r="K28" s="19">
        <v>293566</v>
      </c>
      <c r="L28" s="6">
        <f t="shared" si="3"/>
        <v>166173.75</v>
      </c>
      <c r="M28" s="18">
        <v>160.5</v>
      </c>
      <c r="N28" s="6">
        <f t="shared" si="4"/>
        <v>6</v>
      </c>
      <c r="O28" s="4">
        <f t="shared" si="5"/>
        <v>161.47807499783644</v>
      </c>
      <c r="P28" s="6">
        <f t="shared" si="6"/>
        <v>167186.40040605437</v>
      </c>
    </row>
    <row r="29" spans="1:16" ht="12.75">
      <c r="A29">
        <f t="shared" si="7"/>
        <v>1998</v>
      </c>
      <c r="B29" s="19">
        <v>353862344</v>
      </c>
      <c r="C29" s="19"/>
      <c r="D29">
        <f t="shared" si="8"/>
        <v>1953</v>
      </c>
      <c r="E29" s="21">
        <v>26.7</v>
      </c>
      <c r="F29">
        <f t="shared" si="0"/>
        <v>50</v>
      </c>
      <c r="G29" s="4">
        <f t="shared" si="1"/>
        <v>61.98438934158138</v>
      </c>
      <c r="H29" s="19">
        <f t="shared" si="2"/>
        <v>821495928.982045</v>
      </c>
      <c r="I29" s="19">
        <v>56569</v>
      </c>
      <c r="J29" s="19"/>
      <c r="K29" s="19">
        <v>32817</v>
      </c>
      <c r="L29" s="6">
        <f t="shared" si="3"/>
        <v>-23752</v>
      </c>
      <c r="M29" s="18">
        <v>163</v>
      </c>
      <c r="N29" s="6">
        <f t="shared" si="4"/>
        <v>5</v>
      </c>
      <c r="O29" s="4">
        <f t="shared" si="5"/>
        <v>165.03052201472542</v>
      </c>
      <c r="P29" s="6">
        <f t="shared" si="6"/>
        <v>-24047.88318339729</v>
      </c>
    </row>
    <row r="30" spans="1:16" ht="12.75">
      <c r="A30">
        <f t="shared" si="7"/>
        <v>1999</v>
      </c>
      <c r="B30" s="19">
        <v>368073675</v>
      </c>
      <c r="C30" s="19"/>
      <c r="D30">
        <f t="shared" si="8"/>
        <v>1954</v>
      </c>
      <c r="E30" s="21">
        <v>26.9</v>
      </c>
      <c r="F30">
        <f t="shared" si="0"/>
        <v>49</v>
      </c>
      <c r="G30" s="4">
        <f t="shared" si="1"/>
        <v>63.34801879414412</v>
      </c>
      <c r="H30" s="19">
        <f t="shared" si="2"/>
        <v>866793237.2315872</v>
      </c>
      <c r="I30" s="19">
        <v>200383</v>
      </c>
      <c r="J30" s="19"/>
      <c r="K30" s="19">
        <v>499307</v>
      </c>
      <c r="L30" s="6">
        <f t="shared" si="3"/>
        <v>298924</v>
      </c>
      <c r="M30" s="18">
        <v>166.6</v>
      </c>
      <c r="N30" s="6">
        <f t="shared" si="4"/>
        <v>4</v>
      </c>
      <c r="O30" s="4">
        <f t="shared" si="5"/>
        <v>168.66112131208948</v>
      </c>
      <c r="P30" s="6">
        <f t="shared" si="6"/>
        <v>302622.1910389858</v>
      </c>
    </row>
    <row r="31" spans="1:16" ht="12.75">
      <c r="A31">
        <f t="shared" si="7"/>
        <v>2000</v>
      </c>
      <c r="B31" s="19">
        <v>385797666</v>
      </c>
      <c r="C31" s="19"/>
      <c r="D31">
        <f t="shared" si="8"/>
        <v>1955</v>
      </c>
      <c r="E31" s="18">
        <v>26.8</v>
      </c>
      <c r="F31">
        <f t="shared" si="0"/>
        <v>48</v>
      </c>
      <c r="G31" s="4">
        <f t="shared" si="1"/>
        <v>64.74164749819016</v>
      </c>
      <c r="H31" s="19">
        <f t="shared" si="2"/>
        <v>931984197.678974</v>
      </c>
      <c r="I31" s="19">
        <v>248259</v>
      </c>
      <c r="J31" s="19"/>
      <c r="K31" s="19">
        <v>353909</v>
      </c>
      <c r="L31" s="6">
        <f t="shared" si="3"/>
        <v>105650</v>
      </c>
      <c r="M31" s="18">
        <v>172.2</v>
      </c>
      <c r="N31" s="6">
        <f t="shared" si="4"/>
        <v>3</v>
      </c>
      <c r="O31" s="4">
        <f t="shared" si="5"/>
        <v>172.371592205914</v>
      </c>
      <c r="P31" s="6">
        <f t="shared" si="6"/>
        <v>105755.27709962145</v>
      </c>
    </row>
    <row r="32" spans="1:16" ht="12.75">
      <c r="A32">
        <f t="shared" si="7"/>
        <v>2001</v>
      </c>
      <c r="B32" s="19">
        <v>396001806</v>
      </c>
      <c r="C32" s="19"/>
      <c r="D32">
        <f t="shared" si="8"/>
        <v>1956</v>
      </c>
      <c r="E32" s="18">
        <v>27.2</v>
      </c>
      <c r="F32">
        <f t="shared" si="0"/>
        <v>47</v>
      </c>
      <c r="G32" s="4">
        <f t="shared" si="1"/>
        <v>66.16593542413</v>
      </c>
      <c r="H32" s="19">
        <f t="shared" si="2"/>
        <v>963302570.7218697</v>
      </c>
      <c r="I32" s="19">
        <v>204615</v>
      </c>
      <c r="J32" s="19"/>
      <c r="K32" s="19">
        <v>482828</v>
      </c>
      <c r="L32" s="6">
        <f t="shared" si="3"/>
        <v>278213</v>
      </c>
      <c r="M32" s="18">
        <v>177.1</v>
      </c>
      <c r="N32" s="6">
        <f t="shared" si="4"/>
        <v>2</v>
      </c>
      <c r="O32" s="4">
        <f t="shared" si="5"/>
        <v>176.163691836384</v>
      </c>
      <c r="P32" s="6">
        <f t="shared" si="6"/>
        <v>276742.11855943484</v>
      </c>
    </row>
    <row r="33" spans="1:16" ht="12.75">
      <c r="A33">
        <f t="shared" si="7"/>
        <v>2002</v>
      </c>
      <c r="B33" s="20">
        <v>404006530</v>
      </c>
      <c r="C33" s="20"/>
      <c r="D33">
        <f t="shared" si="8"/>
        <v>1957</v>
      </c>
      <c r="E33" s="18">
        <v>28.1</v>
      </c>
      <c r="F33">
        <f t="shared" si="0"/>
        <v>46</v>
      </c>
      <c r="G33" s="4">
        <f t="shared" si="1"/>
        <v>67.62155706143443</v>
      </c>
      <c r="H33" s="19">
        <f t="shared" si="2"/>
        <v>972226000.768225</v>
      </c>
      <c r="I33" s="19">
        <v>59240</v>
      </c>
      <c r="J33" s="19"/>
      <c r="K33" s="19">
        <v>482169</v>
      </c>
      <c r="L33" s="6">
        <f t="shared" si="3"/>
        <v>422929</v>
      </c>
      <c r="M33" s="18">
        <v>179.9</v>
      </c>
      <c r="N33" s="6">
        <v>1</v>
      </c>
      <c r="O33" s="4">
        <f t="shared" si="5"/>
        <v>180.03921599999998</v>
      </c>
      <c r="P33" s="6">
        <f t="shared" si="6"/>
        <v>423256.2845117509</v>
      </c>
    </row>
    <row r="34" spans="1:16" ht="12.75">
      <c r="A34">
        <f t="shared" si="7"/>
        <v>2003</v>
      </c>
      <c r="B34" s="19">
        <v>410204278</v>
      </c>
      <c r="C34" s="19"/>
      <c r="D34">
        <f t="shared" si="8"/>
        <v>1958</v>
      </c>
      <c r="E34" s="21">
        <v>28.9</v>
      </c>
      <c r="F34">
        <f t="shared" si="0"/>
        <v>45</v>
      </c>
      <c r="G34" s="4">
        <f t="shared" si="1"/>
        <v>69.10920173804764</v>
      </c>
      <c r="H34" s="19">
        <f t="shared" si="2"/>
        <v>980930456.8204906</v>
      </c>
      <c r="I34" s="19">
        <v>239422</v>
      </c>
      <c r="J34" s="19"/>
      <c r="K34" s="19">
        <v>331058</v>
      </c>
      <c r="L34" s="6">
        <f t="shared" si="3"/>
        <v>91636</v>
      </c>
      <c r="M34" s="18">
        <v>184</v>
      </c>
      <c r="N34" s="6">
        <v>0</v>
      </c>
      <c r="O34" s="4">
        <f t="shared" si="5"/>
        <v>184</v>
      </c>
      <c r="P34" s="6">
        <f t="shared" si="6"/>
        <v>91636</v>
      </c>
    </row>
    <row r="35" spans="9:11" ht="12.75">
      <c r="I35" s="19"/>
      <c r="J35" s="19"/>
      <c r="K35" s="19"/>
    </row>
    <row r="36" spans="1:17" ht="12.75">
      <c r="A36" t="s">
        <v>22</v>
      </c>
      <c r="B36" s="6">
        <f>+SUM(B11:B34)</f>
        <v>5487260176</v>
      </c>
      <c r="C36" s="6"/>
      <c r="H36" s="6">
        <f>+SUM(H11:H34)</f>
        <v>13898819782.160921</v>
      </c>
      <c r="I36" s="6">
        <f>+SUM(I11:I34)</f>
        <v>1707110.25</v>
      </c>
      <c r="J36" s="6"/>
      <c r="K36" s="6">
        <f>+SUM(K11:K34)</f>
        <v>6753732</v>
      </c>
      <c r="L36" s="6">
        <f>+SUM(L11:L34)</f>
        <v>5046621.75</v>
      </c>
      <c r="P36" s="6">
        <f>+SUM(P11:P34)</f>
        <v>5404880.206898664</v>
      </c>
      <c r="Q36" s="32">
        <f>+P36/H36</f>
        <v>0.00038887332101649423</v>
      </c>
    </row>
    <row r="37" spans="2:17" ht="12.75">
      <c r="B37" s="6"/>
      <c r="C37" s="6"/>
      <c r="H37" s="6"/>
      <c r="I37" s="6"/>
      <c r="J37" s="6"/>
      <c r="K37" s="6"/>
      <c r="L37" s="6"/>
      <c r="P37" s="6"/>
      <c r="Q37" s="32"/>
    </row>
    <row r="38" spans="1:5" ht="12.75">
      <c r="A38" t="s">
        <v>10</v>
      </c>
      <c r="B38" s="19"/>
      <c r="C38" s="19"/>
      <c r="E38" s="18">
        <v>184</v>
      </c>
    </row>
    <row r="40" ht="12.75">
      <c r="A40" t="s">
        <v>68</v>
      </c>
    </row>
  </sheetData>
  <mergeCells count="3">
    <mergeCell ref="A1:Q1"/>
    <mergeCell ref="A2:Q2"/>
    <mergeCell ref="A3:Q3"/>
  </mergeCells>
  <printOptions/>
  <pageMargins left="0.75" right="0.45" top="1" bottom="0.5" header="0.5" footer="0.5"/>
  <pageSetup fitToHeight="1" fitToWidth="1" horizontalDpi="600" verticalDpi="600" orientation="landscape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I37">
      <selection activeCell="P49" sqref="P49"/>
    </sheetView>
  </sheetViews>
  <sheetFormatPr defaultColWidth="9.140625" defaultRowHeight="12.75"/>
  <cols>
    <col min="2" max="2" width="12.140625" style="0" customWidth="1"/>
    <col min="3" max="3" width="2.28125" style="0" customWidth="1"/>
    <col min="4" max="4" width="14.8515625" style="0" customWidth="1"/>
    <col min="5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4.00390625" style="0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ht="12.75">
      <c r="E10" s="18"/>
    </row>
    <row r="11" spans="1:15" ht="12.75">
      <c r="A11">
        <v>1980</v>
      </c>
      <c r="B11" s="19">
        <v>0</v>
      </c>
      <c r="C11" s="19"/>
      <c r="D11">
        <f>+A11-20</f>
        <v>1960</v>
      </c>
      <c r="E11" s="18">
        <v>29.6</v>
      </c>
      <c r="F11">
        <f aca="true" t="shared" si="0" ref="F11:F34">2003-D11</f>
        <v>43</v>
      </c>
      <c r="G11" s="4">
        <f aca="true" t="shared" si="1" ref="G11:G34">+$E$38*0.978474^F11</f>
        <v>72.18339367916475</v>
      </c>
      <c r="H11" s="19">
        <f aca="true" t="shared" si="2" ref="H11:H34">+B11*(G11/E11)</f>
        <v>0</v>
      </c>
      <c r="I11" s="19">
        <v>0</v>
      </c>
      <c r="J11" s="19">
        <v>0</v>
      </c>
      <c r="K11" s="6">
        <f aca="true" t="shared" si="3" ref="K11:K34">+J11-I11</f>
        <v>0</v>
      </c>
      <c r="L11" s="18">
        <v>82.4</v>
      </c>
      <c r="M11" s="6">
        <f aca="true" t="shared" si="4" ref="M11:M32">+M12+1</f>
        <v>23</v>
      </c>
      <c r="N11" s="4">
        <f aca="true" t="shared" si="5" ref="N11:N34">+$E$38*0.978474^M11</f>
        <v>111.545356242669</v>
      </c>
      <c r="O11" s="6">
        <f aca="true" t="shared" si="6" ref="O11:O34">+K11*(N11/L11)</f>
        <v>0</v>
      </c>
    </row>
    <row r="12" spans="1:15" ht="12.75">
      <c r="A12">
        <f aca="true" t="shared" si="7" ref="A12:A34">+A11+1</f>
        <v>1981</v>
      </c>
      <c r="B12" s="19">
        <v>0</v>
      </c>
      <c r="C12" s="19"/>
      <c r="D12">
        <f aca="true" t="shared" si="8" ref="D12:D34">+A12-20</f>
        <v>1961</v>
      </c>
      <c r="E12" s="18">
        <v>29.9</v>
      </c>
      <c r="F12">
        <f t="shared" si="0"/>
        <v>42</v>
      </c>
      <c r="G12" s="4">
        <f t="shared" si="1"/>
        <v>73.77139676594857</v>
      </c>
      <c r="H12" s="19">
        <f t="shared" si="2"/>
        <v>0</v>
      </c>
      <c r="I12" s="19">
        <v>0</v>
      </c>
      <c r="J12" s="19">
        <v>0</v>
      </c>
      <c r="K12" s="6">
        <f t="shared" si="3"/>
        <v>0</v>
      </c>
      <c r="L12" s="18">
        <v>90.9</v>
      </c>
      <c r="M12" s="6">
        <f t="shared" si="4"/>
        <v>22</v>
      </c>
      <c r="N12" s="4">
        <f t="shared" si="5"/>
        <v>113.99930528830507</v>
      </c>
      <c r="O12" s="6">
        <f t="shared" si="6"/>
        <v>0</v>
      </c>
    </row>
    <row r="13" spans="1:15" ht="12.75">
      <c r="A13">
        <f t="shared" si="7"/>
        <v>1982</v>
      </c>
      <c r="B13" s="19">
        <v>0</v>
      </c>
      <c r="C13" s="19"/>
      <c r="D13">
        <f t="shared" si="8"/>
        <v>1962</v>
      </c>
      <c r="E13" s="18">
        <v>30.2</v>
      </c>
      <c r="F13">
        <f t="shared" si="0"/>
        <v>41</v>
      </c>
      <c r="G13" s="4">
        <f t="shared" si="1"/>
        <v>75.39433522602395</v>
      </c>
      <c r="H13" s="19">
        <f t="shared" si="2"/>
        <v>0</v>
      </c>
      <c r="I13" s="19">
        <v>0</v>
      </c>
      <c r="J13" s="19">
        <v>0</v>
      </c>
      <c r="K13" s="6">
        <f t="shared" si="3"/>
        <v>0</v>
      </c>
      <c r="L13" s="18">
        <v>96.5</v>
      </c>
      <c r="M13" s="6">
        <f t="shared" si="4"/>
        <v>21</v>
      </c>
      <c r="N13" s="4">
        <f t="shared" si="5"/>
        <v>116.50724013954898</v>
      </c>
      <c r="O13" s="6">
        <f t="shared" si="6"/>
        <v>0</v>
      </c>
    </row>
    <row r="14" spans="1:15" ht="12.75">
      <c r="A14">
        <f t="shared" si="7"/>
        <v>1983</v>
      </c>
      <c r="B14" s="19">
        <v>0</v>
      </c>
      <c r="C14" s="19"/>
      <c r="D14">
        <f t="shared" si="8"/>
        <v>1963</v>
      </c>
      <c r="E14" s="18">
        <v>30.6</v>
      </c>
      <c r="F14">
        <f t="shared" si="0"/>
        <v>40</v>
      </c>
      <c r="G14" s="4">
        <f t="shared" si="1"/>
        <v>77.05297762232206</v>
      </c>
      <c r="H14" s="19">
        <f t="shared" si="2"/>
        <v>0</v>
      </c>
      <c r="I14" s="19">
        <v>0</v>
      </c>
      <c r="J14" s="19">
        <v>0</v>
      </c>
      <c r="K14" s="6">
        <f t="shared" si="3"/>
        <v>0</v>
      </c>
      <c r="L14" s="18">
        <v>99.6</v>
      </c>
      <c r="M14" s="6">
        <f t="shared" si="4"/>
        <v>20</v>
      </c>
      <c r="N14" s="4">
        <f t="shared" si="5"/>
        <v>119.07034846050992</v>
      </c>
      <c r="O14" s="6">
        <f t="shared" si="6"/>
        <v>0</v>
      </c>
    </row>
    <row r="15" spans="1:15" ht="12.75">
      <c r="A15">
        <f t="shared" si="7"/>
        <v>1984</v>
      </c>
      <c r="B15" s="19">
        <v>0</v>
      </c>
      <c r="C15" s="19"/>
      <c r="D15">
        <f t="shared" si="8"/>
        <v>1964</v>
      </c>
      <c r="E15" s="18">
        <v>31</v>
      </c>
      <c r="F15">
        <f t="shared" si="0"/>
        <v>39</v>
      </c>
      <c r="G15" s="4">
        <f t="shared" si="1"/>
        <v>78.74810942582232</v>
      </c>
      <c r="H15" s="19">
        <f t="shared" si="2"/>
        <v>0</v>
      </c>
      <c r="I15" s="19">
        <v>0</v>
      </c>
      <c r="J15" s="19">
        <v>0</v>
      </c>
      <c r="K15" s="6">
        <f t="shared" si="3"/>
        <v>0</v>
      </c>
      <c r="L15" s="18">
        <v>103.9</v>
      </c>
      <c r="M15" s="6">
        <f t="shared" si="4"/>
        <v>19</v>
      </c>
      <c r="N15" s="4">
        <f t="shared" si="5"/>
        <v>121.68984404338791</v>
      </c>
      <c r="O15" s="6">
        <f t="shared" si="6"/>
        <v>0</v>
      </c>
    </row>
    <row r="16" spans="1:15" ht="12.75">
      <c r="A16">
        <f t="shared" si="7"/>
        <v>1985</v>
      </c>
      <c r="B16" s="19">
        <v>241875</v>
      </c>
      <c r="C16" s="19"/>
      <c r="D16">
        <f t="shared" si="8"/>
        <v>1965</v>
      </c>
      <c r="E16" s="18">
        <v>31.5</v>
      </c>
      <c r="F16">
        <f t="shared" si="0"/>
        <v>38</v>
      </c>
      <c r="G16" s="4">
        <f t="shared" si="1"/>
        <v>80.48053338752212</v>
      </c>
      <c r="H16" s="19">
        <f t="shared" si="2"/>
        <v>617975.5242256162</v>
      </c>
      <c r="I16" s="19">
        <v>0</v>
      </c>
      <c r="J16" s="19">
        <v>0</v>
      </c>
      <c r="K16" s="6">
        <f t="shared" si="3"/>
        <v>0</v>
      </c>
      <c r="L16" s="18">
        <v>107.6</v>
      </c>
      <c r="M16" s="6">
        <f t="shared" si="4"/>
        <v>18</v>
      </c>
      <c r="N16" s="4">
        <f t="shared" si="5"/>
        <v>124.3669673832804</v>
      </c>
      <c r="O16" s="6">
        <f t="shared" si="6"/>
        <v>0</v>
      </c>
    </row>
    <row r="17" spans="1:15" ht="12.75">
      <c r="A17">
        <f t="shared" si="7"/>
        <v>1986</v>
      </c>
      <c r="B17" s="19">
        <v>592445</v>
      </c>
      <c r="C17" s="19"/>
      <c r="D17">
        <f t="shared" si="8"/>
        <v>1966</v>
      </c>
      <c r="E17" s="18">
        <v>32.4</v>
      </c>
      <c r="F17">
        <f t="shared" si="0"/>
        <v>37</v>
      </c>
      <c r="G17" s="4">
        <f t="shared" si="1"/>
        <v>82.25106991858968</v>
      </c>
      <c r="H17" s="19">
        <f t="shared" si="2"/>
        <v>1503988.7382073724</v>
      </c>
      <c r="I17" s="19">
        <v>0</v>
      </c>
      <c r="J17" s="19">
        <v>0</v>
      </c>
      <c r="K17" s="6">
        <f t="shared" si="3"/>
        <v>0</v>
      </c>
      <c r="L17" s="18">
        <v>109.6</v>
      </c>
      <c r="M17" s="6">
        <f t="shared" si="4"/>
        <v>17</v>
      </c>
      <c r="N17" s="4">
        <f t="shared" si="5"/>
        <v>127.10298626563444</v>
      </c>
      <c r="O17" s="6">
        <f t="shared" si="6"/>
        <v>0</v>
      </c>
    </row>
    <row r="18" spans="1:15" ht="12.75">
      <c r="A18">
        <f t="shared" si="7"/>
        <v>1987</v>
      </c>
      <c r="B18" s="19">
        <v>1393803</v>
      </c>
      <c r="C18" s="19"/>
      <c r="D18">
        <f t="shared" si="8"/>
        <v>1967</v>
      </c>
      <c r="E18" s="18">
        <v>33.4</v>
      </c>
      <c r="F18">
        <f t="shared" si="0"/>
        <v>36</v>
      </c>
      <c r="G18" s="4">
        <f t="shared" si="1"/>
        <v>84.06055747888006</v>
      </c>
      <c r="H18" s="19">
        <f t="shared" si="2"/>
        <v>3507899.9160399837</v>
      </c>
      <c r="I18" s="19">
        <v>0</v>
      </c>
      <c r="J18" s="19">
        <v>0</v>
      </c>
      <c r="K18" s="6">
        <f t="shared" si="3"/>
        <v>0</v>
      </c>
      <c r="L18" s="18">
        <v>113.6</v>
      </c>
      <c r="M18" s="6">
        <f t="shared" si="4"/>
        <v>16</v>
      </c>
      <c r="N18" s="4">
        <f t="shared" si="5"/>
        <v>129.89919636662236</v>
      </c>
      <c r="O18" s="6">
        <f t="shared" si="6"/>
        <v>0</v>
      </c>
    </row>
    <row r="19" spans="1:15" ht="12.75">
      <c r="A19">
        <f t="shared" si="7"/>
        <v>1988</v>
      </c>
      <c r="B19" s="19">
        <v>1750558</v>
      </c>
      <c r="C19" s="19"/>
      <c r="D19">
        <f t="shared" si="8"/>
        <v>1968</v>
      </c>
      <c r="E19" s="18">
        <v>34.8</v>
      </c>
      <c r="F19">
        <f t="shared" si="0"/>
        <v>35</v>
      </c>
      <c r="G19" s="4">
        <f t="shared" si="1"/>
        <v>85.90985297399834</v>
      </c>
      <c r="H19" s="19">
        <f t="shared" si="2"/>
        <v>4321556.908116569</v>
      </c>
      <c r="I19" s="19">
        <v>0</v>
      </c>
      <c r="J19" s="19">
        <v>0</v>
      </c>
      <c r="K19" s="6">
        <f t="shared" si="3"/>
        <v>0</v>
      </c>
      <c r="L19" s="18">
        <v>118.3</v>
      </c>
      <c r="M19" s="6">
        <f t="shared" si="4"/>
        <v>15</v>
      </c>
      <c r="N19" s="4">
        <f t="shared" si="5"/>
        <v>132.75692186672552</v>
      </c>
      <c r="O19" s="6">
        <f t="shared" si="6"/>
        <v>0</v>
      </c>
    </row>
    <row r="20" spans="1:15" ht="12.75">
      <c r="A20">
        <f t="shared" si="7"/>
        <v>1989</v>
      </c>
      <c r="B20" s="19">
        <v>1874520</v>
      </c>
      <c r="C20" s="19"/>
      <c r="D20">
        <f t="shared" si="8"/>
        <v>1969</v>
      </c>
      <c r="E20" s="18">
        <v>36.7</v>
      </c>
      <c r="F20">
        <f t="shared" si="0"/>
        <v>34</v>
      </c>
      <c r="G20" s="4">
        <f t="shared" si="1"/>
        <v>87.79983216109814</v>
      </c>
      <c r="H20" s="19">
        <f t="shared" si="2"/>
        <v>4484537.912333015</v>
      </c>
      <c r="I20" s="19">
        <v>0</v>
      </c>
      <c r="J20" s="19">
        <v>0</v>
      </c>
      <c r="K20" s="6">
        <f t="shared" si="3"/>
        <v>0</v>
      </c>
      <c r="L20" s="18">
        <v>124</v>
      </c>
      <c r="M20" s="6">
        <f t="shared" si="4"/>
        <v>14</v>
      </c>
      <c r="N20" s="4">
        <f t="shared" si="5"/>
        <v>135.6775160778166</v>
      </c>
      <c r="O20" s="6">
        <f t="shared" si="6"/>
        <v>0</v>
      </c>
    </row>
    <row r="21" spans="1:15" ht="12.75">
      <c r="A21">
        <f t="shared" si="7"/>
        <v>1990</v>
      </c>
      <c r="B21" s="19">
        <v>2224708</v>
      </c>
      <c r="C21" s="19"/>
      <c r="D21">
        <f t="shared" si="8"/>
        <v>1970</v>
      </c>
      <c r="E21" s="18">
        <v>38.8</v>
      </c>
      <c r="F21">
        <f t="shared" si="0"/>
        <v>33</v>
      </c>
      <c r="G21" s="4">
        <f t="shared" si="1"/>
        <v>89.73139006360735</v>
      </c>
      <c r="H21" s="19">
        <f t="shared" si="2"/>
        <v>5145003.642413087</v>
      </c>
      <c r="I21" s="19">
        <v>0</v>
      </c>
      <c r="J21" s="19">
        <v>0</v>
      </c>
      <c r="K21" s="6">
        <f t="shared" si="3"/>
        <v>0</v>
      </c>
      <c r="L21" s="18">
        <v>130.7</v>
      </c>
      <c r="M21" s="6">
        <f t="shared" si="4"/>
        <v>13</v>
      </c>
      <c r="N21" s="4">
        <f t="shared" si="5"/>
        <v>138.6623620840376</v>
      </c>
      <c r="O21" s="6">
        <f t="shared" si="6"/>
        <v>0</v>
      </c>
    </row>
    <row r="22" spans="1:15" ht="12.75">
      <c r="A22">
        <f t="shared" si="7"/>
        <v>1991</v>
      </c>
      <c r="B22" s="19">
        <v>3240497</v>
      </c>
      <c r="C22" s="19"/>
      <c r="D22">
        <f t="shared" si="8"/>
        <v>1971</v>
      </c>
      <c r="E22" s="18">
        <v>40.5</v>
      </c>
      <c r="F22">
        <f t="shared" si="0"/>
        <v>32</v>
      </c>
      <c r="G22" s="4">
        <f t="shared" si="1"/>
        <v>91.7054413950778</v>
      </c>
      <c r="H22" s="19">
        <f t="shared" si="2"/>
        <v>7337560.6845537145</v>
      </c>
      <c r="I22" s="19">
        <v>0</v>
      </c>
      <c r="J22" s="19">
        <v>339</v>
      </c>
      <c r="K22" s="6">
        <f t="shared" si="3"/>
        <v>339</v>
      </c>
      <c r="L22" s="18">
        <v>136.2</v>
      </c>
      <c r="M22" s="6">
        <f t="shared" si="4"/>
        <v>12</v>
      </c>
      <c r="N22" s="4">
        <f t="shared" si="5"/>
        <v>141.71287339677662</v>
      </c>
      <c r="O22" s="6">
        <f t="shared" si="6"/>
        <v>352.72146902721937</v>
      </c>
    </row>
    <row r="23" spans="1:15" ht="12.75">
      <c r="A23">
        <f t="shared" si="7"/>
        <v>1992</v>
      </c>
      <c r="B23" s="19">
        <v>5828850</v>
      </c>
      <c r="C23" s="19"/>
      <c r="D23">
        <f t="shared" si="8"/>
        <v>1972</v>
      </c>
      <c r="E23" s="18">
        <v>41.8</v>
      </c>
      <c r="F23">
        <f t="shared" si="0"/>
        <v>31</v>
      </c>
      <c r="G23" s="4">
        <f t="shared" si="1"/>
        <v>93.72292099235935</v>
      </c>
      <c r="H23" s="19">
        <f t="shared" si="2"/>
        <v>13069302.584361576</v>
      </c>
      <c r="I23" s="19">
        <v>22891</v>
      </c>
      <c r="J23" s="19">
        <v>7952</v>
      </c>
      <c r="K23" s="6">
        <f t="shared" si="3"/>
        <v>-14939</v>
      </c>
      <c r="L23" s="18">
        <v>140.3</v>
      </c>
      <c r="M23" s="6">
        <f t="shared" si="4"/>
        <v>11</v>
      </c>
      <c r="N23" s="4">
        <f t="shared" si="5"/>
        <v>144.83049462405398</v>
      </c>
      <c r="O23" s="6">
        <f t="shared" si="6"/>
        <v>-15421.40241759617</v>
      </c>
    </row>
    <row r="24" spans="1:15" ht="12.75">
      <c r="A24">
        <f t="shared" si="7"/>
        <v>1993</v>
      </c>
      <c r="B24" s="19">
        <v>7396339</v>
      </c>
      <c r="C24" s="19"/>
      <c r="D24">
        <f t="shared" si="8"/>
        <v>1973</v>
      </c>
      <c r="E24" s="18">
        <v>44.4</v>
      </c>
      <c r="F24">
        <f t="shared" si="0"/>
        <v>30</v>
      </c>
      <c r="G24" s="4">
        <f t="shared" si="1"/>
        <v>95.78478425830357</v>
      </c>
      <c r="H24" s="19">
        <f t="shared" si="2"/>
        <v>15956232.779645875</v>
      </c>
      <c r="I24" s="19">
        <v>37198</v>
      </c>
      <c r="J24" s="19">
        <v>0</v>
      </c>
      <c r="K24" s="6">
        <f t="shared" si="3"/>
        <v>-37198</v>
      </c>
      <c r="L24" s="18">
        <v>144.5</v>
      </c>
      <c r="M24" s="6">
        <f t="shared" si="4"/>
        <v>10</v>
      </c>
      <c r="N24" s="4">
        <f t="shared" si="5"/>
        <v>148.01670215463466</v>
      </c>
      <c r="O24" s="6">
        <f t="shared" si="6"/>
        <v>-38103.28918164775</v>
      </c>
    </row>
    <row r="25" spans="1:15" ht="12.75">
      <c r="A25">
        <f t="shared" si="7"/>
        <v>1994</v>
      </c>
      <c r="B25" s="19">
        <v>9336339</v>
      </c>
      <c r="C25" s="19"/>
      <c r="D25">
        <f t="shared" si="8"/>
        <v>1974</v>
      </c>
      <c r="E25" s="18">
        <v>49.3</v>
      </c>
      <c r="F25">
        <f t="shared" si="0"/>
        <v>29</v>
      </c>
      <c r="G25" s="4">
        <f t="shared" si="1"/>
        <v>97.89200761420702</v>
      </c>
      <c r="H25" s="19">
        <f t="shared" si="2"/>
        <v>18538599.766264055</v>
      </c>
      <c r="I25" s="19">
        <v>0</v>
      </c>
      <c r="J25" s="19">
        <v>90</v>
      </c>
      <c r="K25" s="6">
        <f t="shared" si="3"/>
        <v>90</v>
      </c>
      <c r="L25" s="18">
        <v>148.2</v>
      </c>
      <c r="M25" s="6">
        <f t="shared" si="4"/>
        <v>9</v>
      </c>
      <c r="N25" s="4">
        <f t="shared" si="5"/>
        <v>151.27300485719053</v>
      </c>
      <c r="O25" s="6">
        <f t="shared" si="6"/>
        <v>91.86619728169465</v>
      </c>
    </row>
    <row r="26" spans="1:15" ht="12.75">
      <c r="A26">
        <f t="shared" si="7"/>
        <v>1995</v>
      </c>
      <c r="B26" s="19">
        <v>11246266</v>
      </c>
      <c r="C26" s="19"/>
      <c r="D26">
        <f t="shared" si="8"/>
        <v>1975</v>
      </c>
      <c r="E26" s="18">
        <v>53.8</v>
      </c>
      <c r="F26">
        <f t="shared" si="0"/>
        <v>28</v>
      </c>
      <c r="G26" s="4">
        <f t="shared" si="1"/>
        <v>100.0455889622075</v>
      </c>
      <c r="H26" s="19">
        <f t="shared" si="2"/>
        <v>20913369.992484193</v>
      </c>
      <c r="I26" s="19">
        <v>0</v>
      </c>
      <c r="J26" s="19">
        <v>45114</v>
      </c>
      <c r="K26" s="6">
        <f t="shared" si="3"/>
        <v>45114</v>
      </c>
      <c r="L26" s="18">
        <v>152.4</v>
      </c>
      <c r="M26" s="6">
        <f t="shared" si="4"/>
        <v>8</v>
      </c>
      <c r="N26" s="4">
        <f t="shared" si="5"/>
        <v>154.60094479484437</v>
      </c>
      <c r="O26" s="6">
        <f t="shared" si="6"/>
        <v>45765.53165009586</v>
      </c>
    </row>
    <row r="27" spans="1:15" ht="12.75">
      <c r="A27">
        <f t="shared" si="7"/>
        <v>1996</v>
      </c>
      <c r="B27" s="19">
        <v>12115080</v>
      </c>
      <c r="C27" s="19"/>
      <c r="D27">
        <f t="shared" si="8"/>
        <v>1976</v>
      </c>
      <c r="E27" s="18">
        <v>56.9</v>
      </c>
      <c r="F27">
        <f t="shared" si="0"/>
        <v>27</v>
      </c>
      <c r="G27" s="4">
        <f t="shared" si="1"/>
        <v>102.24654815785344</v>
      </c>
      <c r="H27" s="19">
        <f t="shared" si="2"/>
        <v>21770212.841058824</v>
      </c>
      <c r="I27" s="19">
        <v>448</v>
      </c>
      <c r="J27" s="19">
        <v>4014</v>
      </c>
      <c r="K27" s="6">
        <f t="shared" si="3"/>
        <v>3566</v>
      </c>
      <c r="L27" s="18">
        <v>156.9</v>
      </c>
      <c r="M27" s="6">
        <f t="shared" si="4"/>
        <v>7</v>
      </c>
      <c r="N27" s="4">
        <f t="shared" si="5"/>
        <v>158.00209795543304</v>
      </c>
      <c r="O27" s="6">
        <f t="shared" si="6"/>
        <v>3591.0483193694977</v>
      </c>
    </row>
    <row r="28" spans="1:15" ht="12.75">
      <c r="A28">
        <f t="shared" si="7"/>
        <v>1997</v>
      </c>
      <c r="B28" s="19">
        <v>13523495</v>
      </c>
      <c r="C28" s="19"/>
      <c r="D28">
        <f t="shared" si="8"/>
        <v>1977</v>
      </c>
      <c r="E28" s="18">
        <v>60.6</v>
      </c>
      <c r="F28">
        <f t="shared" si="0"/>
        <v>26</v>
      </c>
      <c r="G28" s="4">
        <f t="shared" si="1"/>
        <v>104.49592749306926</v>
      </c>
      <c r="H28" s="19">
        <f t="shared" si="2"/>
        <v>23319309.454998095</v>
      </c>
      <c r="I28" s="19">
        <v>279816</v>
      </c>
      <c r="J28" s="19">
        <v>1504</v>
      </c>
      <c r="K28" s="6">
        <f t="shared" si="3"/>
        <v>-278312</v>
      </c>
      <c r="L28" s="18">
        <v>160.5</v>
      </c>
      <c r="M28" s="6">
        <f t="shared" si="4"/>
        <v>6</v>
      </c>
      <c r="N28" s="4">
        <f t="shared" si="5"/>
        <v>161.47807499783644</v>
      </c>
      <c r="O28" s="6">
        <f t="shared" si="6"/>
        <v>-280008.0125158745</v>
      </c>
    </row>
    <row r="29" spans="1:15" ht="12.75">
      <c r="A29">
        <f t="shared" si="7"/>
        <v>1998</v>
      </c>
      <c r="B29" s="19">
        <v>15662015</v>
      </c>
      <c r="C29" s="19"/>
      <c r="D29">
        <f t="shared" si="8"/>
        <v>1978</v>
      </c>
      <c r="E29" s="21">
        <v>65.2</v>
      </c>
      <c r="F29">
        <f t="shared" si="0"/>
        <v>25</v>
      </c>
      <c r="G29" s="4">
        <f t="shared" si="1"/>
        <v>106.79479218974572</v>
      </c>
      <c r="H29" s="19">
        <f t="shared" si="2"/>
        <v>25653706.091988962</v>
      </c>
      <c r="I29" s="19">
        <v>0</v>
      </c>
      <c r="J29" s="19">
        <v>1296</v>
      </c>
      <c r="K29" s="6">
        <f t="shared" si="3"/>
        <v>1296</v>
      </c>
      <c r="L29" s="18">
        <v>163</v>
      </c>
      <c r="M29" s="6">
        <f t="shared" si="4"/>
        <v>5</v>
      </c>
      <c r="N29" s="4">
        <f t="shared" si="5"/>
        <v>165.03052201472542</v>
      </c>
      <c r="O29" s="6">
        <f t="shared" si="6"/>
        <v>1312.1445185956081</v>
      </c>
    </row>
    <row r="30" spans="1:15" ht="12.75">
      <c r="A30">
        <f t="shared" si="7"/>
        <v>1999</v>
      </c>
      <c r="B30" s="19">
        <v>16742088</v>
      </c>
      <c r="C30" s="19"/>
      <c r="D30">
        <f t="shared" si="8"/>
        <v>1979</v>
      </c>
      <c r="E30" s="21">
        <v>72.6</v>
      </c>
      <c r="F30">
        <f t="shared" si="0"/>
        <v>24</v>
      </c>
      <c r="G30" s="4">
        <f t="shared" si="1"/>
        <v>109.1442309041893</v>
      </c>
      <c r="H30" s="19">
        <f t="shared" si="2"/>
        <v>25169453.42273081</v>
      </c>
      <c r="I30" s="19">
        <v>0</v>
      </c>
      <c r="J30" s="19">
        <v>0</v>
      </c>
      <c r="K30" s="6">
        <f t="shared" si="3"/>
        <v>0</v>
      </c>
      <c r="L30" s="18">
        <v>166.6</v>
      </c>
      <c r="M30" s="6">
        <f t="shared" si="4"/>
        <v>4</v>
      </c>
      <c r="N30" s="4">
        <f t="shared" si="5"/>
        <v>168.66112131208948</v>
      </c>
      <c r="O30" s="6">
        <f t="shared" si="6"/>
        <v>0</v>
      </c>
    </row>
    <row r="31" spans="1:15" ht="12.75">
      <c r="A31">
        <f t="shared" si="7"/>
        <v>2000</v>
      </c>
      <c r="B31" s="19">
        <v>17564327</v>
      </c>
      <c r="C31" s="19"/>
      <c r="D31">
        <f t="shared" si="8"/>
        <v>1980</v>
      </c>
      <c r="E31" s="18">
        <v>82.4</v>
      </c>
      <c r="F31">
        <f t="shared" si="0"/>
        <v>23</v>
      </c>
      <c r="G31" s="4">
        <f t="shared" si="1"/>
        <v>111.545356242669</v>
      </c>
      <c r="H31" s="19">
        <f t="shared" si="2"/>
        <v>23776930.975457884</v>
      </c>
      <c r="I31" s="19">
        <v>0</v>
      </c>
      <c r="J31" s="19">
        <v>0</v>
      </c>
      <c r="K31" s="6">
        <f t="shared" si="3"/>
        <v>0</v>
      </c>
      <c r="L31" s="18">
        <v>172.2</v>
      </c>
      <c r="M31" s="6">
        <f t="shared" si="4"/>
        <v>3</v>
      </c>
      <c r="N31" s="4">
        <f t="shared" si="5"/>
        <v>172.371592205914</v>
      </c>
      <c r="O31" s="6">
        <f t="shared" si="6"/>
        <v>0</v>
      </c>
    </row>
    <row r="32" spans="1:15" ht="12.75">
      <c r="A32">
        <f t="shared" si="7"/>
        <v>2001</v>
      </c>
      <c r="B32" s="19">
        <v>18892493</v>
      </c>
      <c r="C32" s="19"/>
      <c r="D32">
        <f t="shared" si="8"/>
        <v>1981</v>
      </c>
      <c r="E32" s="18">
        <v>90.9</v>
      </c>
      <c r="F32">
        <f t="shared" si="0"/>
        <v>22</v>
      </c>
      <c r="G32" s="4">
        <f t="shared" si="1"/>
        <v>113.99930528830507</v>
      </c>
      <c r="H32" s="19">
        <f t="shared" si="2"/>
        <v>23693411.189924825</v>
      </c>
      <c r="I32" s="19">
        <v>0</v>
      </c>
      <c r="J32" s="19">
        <v>1404</v>
      </c>
      <c r="K32" s="6">
        <f t="shared" si="3"/>
        <v>1404</v>
      </c>
      <c r="L32" s="18">
        <v>177.1</v>
      </c>
      <c r="M32" s="6">
        <f t="shared" si="4"/>
        <v>2</v>
      </c>
      <c r="N32" s="4">
        <f t="shared" si="5"/>
        <v>176.163691836384</v>
      </c>
      <c r="O32" s="6">
        <f t="shared" si="6"/>
        <v>1396.5772068790693</v>
      </c>
    </row>
    <row r="33" spans="1:15" ht="12.75">
      <c r="A33">
        <f t="shared" si="7"/>
        <v>2002</v>
      </c>
      <c r="B33" s="20">
        <v>19823298</v>
      </c>
      <c r="C33" s="20"/>
      <c r="D33">
        <f t="shared" si="8"/>
        <v>1982</v>
      </c>
      <c r="E33" s="18">
        <v>96.5</v>
      </c>
      <c r="F33">
        <f t="shared" si="0"/>
        <v>21</v>
      </c>
      <c r="G33" s="4">
        <f t="shared" si="1"/>
        <v>116.50724013954898</v>
      </c>
      <c r="H33" s="19">
        <f t="shared" si="2"/>
        <v>23933240.833614934</v>
      </c>
      <c r="I33" s="19">
        <v>4</v>
      </c>
      <c r="J33" s="19">
        <v>2150</v>
      </c>
      <c r="K33" s="6">
        <f t="shared" si="3"/>
        <v>2146</v>
      </c>
      <c r="L33" s="18">
        <v>179.9</v>
      </c>
      <c r="M33" s="6">
        <v>1</v>
      </c>
      <c r="N33" s="4">
        <f t="shared" si="5"/>
        <v>180.03921599999998</v>
      </c>
      <c r="O33" s="6">
        <f t="shared" si="6"/>
        <v>2147.6606866926068</v>
      </c>
    </row>
    <row r="34" spans="1:15" ht="12.75">
      <c r="A34">
        <f t="shared" si="7"/>
        <v>2003</v>
      </c>
      <c r="B34" s="19">
        <v>20507449</v>
      </c>
      <c r="C34" s="19"/>
      <c r="D34">
        <f t="shared" si="8"/>
        <v>1983</v>
      </c>
      <c r="E34" s="21">
        <v>99.6</v>
      </c>
      <c r="F34">
        <f t="shared" si="0"/>
        <v>20</v>
      </c>
      <c r="G34" s="4">
        <f t="shared" si="1"/>
        <v>119.07034846050992</v>
      </c>
      <c r="H34" s="19">
        <f t="shared" si="2"/>
        <v>24516356.410302572</v>
      </c>
      <c r="I34" s="19">
        <v>0</v>
      </c>
      <c r="J34" s="19">
        <v>1221</v>
      </c>
      <c r="K34" s="6">
        <f t="shared" si="3"/>
        <v>1221</v>
      </c>
      <c r="L34" s="18">
        <v>184</v>
      </c>
      <c r="M34" s="6">
        <v>0</v>
      </c>
      <c r="N34" s="4">
        <f t="shared" si="5"/>
        <v>184</v>
      </c>
      <c r="O34" s="6">
        <f t="shared" si="6"/>
        <v>1221</v>
      </c>
    </row>
    <row r="35" spans="9:10" ht="12.75">
      <c r="I35" s="19"/>
      <c r="J35" s="19"/>
    </row>
    <row r="36" spans="1:16" ht="12.75">
      <c r="A36" t="s">
        <v>22</v>
      </c>
      <c r="B36" s="6">
        <f>+SUM(B11:B34)</f>
        <v>179956445</v>
      </c>
      <c r="C36" s="6"/>
      <c r="H36" s="6">
        <f>+SUM(H11:H34)</f>
        <v>287228649.668722</v>
      </c>
      <c r="I36" s="6">
        <f>+SUM(I11:I34)</f>
        <v>340357</v>
      </c>
      <c r="J36" s="6">
        <f>+SUM(J11:J34)</f>
        <v>65084</v>
      </c>
      <c r="K36" s="6">
        <f>+SUM(K11:K34)</f>
        <v>-275273</v>
      </c>
      <c r="O36" s="6">
        <f>+SUM(O11:O34)</f>
        <v>-277654.15406717686</v>
      </c>
      <c r="P36" s="7">
        <f>+O36/H36</f>
        <v>-0.0009666659450142318</v>
      </c>
    </row>
    <row r="38" spans="1:5" ht="12.75">
      <c r="A38" t="s">
        <v>10</v>
      </c>
      <c r="B38" s="19"/>
      <c r="C38" s="19"/>
      <c r="E38" s="18">
        <v>184</v>
      </c>
    </row>
  </sheetData>
  <mergeCells count="3">
    <mergeCell ref="A1:P1"/>
    <mergeCell ref="A2:P2"/>
    <mergeCell ref="A3:P3"/>
  </mergeCells>
  <printOptions/>
  <pageMargins left="0.75" right="0.75" top="1" bottom="0.46" header="0.5" footer="0.5"/>
  <pageSetup fitToHeight="1" fitToWidth="1" horizontalDpi="600" verticalDpi="6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I36">
      <selection activeCell="P53" sqref="P53"/>
    </sheetView>
  </sheetViews>
  <sheetFormatPr defaultColWidth="9.140625" defaultRowHeight="12.75"/>
  <cols>
    <col min="2" max="2" width="11.28125" style="0" customWidth="1"/>
    <col min="3" max="3" width="2.28125" style="0" customWidth="1"/>
    <col min="4" max="4" width="14.8515625" style="0" customWidth="1"/>
    <col min="5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4.00390625" style="0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spans="1:15" ht="12.75">
      <c r="A10">
        <v>1980</v>
      </c>
      <c r="B10" s="19">
        <v>1327</v>
      </c>
      <c r="C10" s="19"/>
      <c r="D10">
        <f aca="true" t="shared" si="0" ref="D10:D33">+A10-45</f>
        <v>1935</v>
      </c>
      <c r="E10" s="18">
        <v>13.7</v>
      </c>
      <c r="F10">
        <f aca="true" t="shared" si="1" ref="F10:F33">2003-D10</f>
        <v>68</v>
      </c>
      <c r="G10" s="4">
        <f aca="true" t="shared" si="2" ref="G10:G33">+$E$37*0.978474^F10</f>
        <v>41.89570938867937</v>
      </c>
      <c r="H10" s="19">
        <f aca="true" t="shared" si="3" ref="H10:H33">+B10*(G10/E10)</f>
        <v>4058.0734568450753</v>
      </c>
      <c r="I10" s="19">
        <v>0</v>
      </c>
      <c r="J10" s="19">
        <v>0</v>
      </c>
      <c r="K10" s="6">
        <f aca="true" t="shared" si="4" ref="K10:K33">+J10-I10</f>
        <v>0</v>
      </c>
      <c r="L10" s="18">
        <v>82.4</v>
      </c>
      <c r="M10" s="6">
        <f aca="true" t="shared" si="5" ref="M10:M31">+M11+1</f>
        <v>23</v>
      </c>
      <c r="N10" s="4">
        <f aca="true" t="shared" si="6" ref="N10:N33">+$E$37*0.978474^M10</f>
        <v>111.545356242669</v>
      </c>
      <c r="O10" s="6">
        <f aca="true" t="shared" si="7" ref="O10:O33">+K10*(N10/L10)</f>
        <v>0</v>
      </c>
    </row>
    <row r="11" spans="1:15" ht="12.75">
      <c r="A11">
        <f aca="true" t="shared" si="8" ref="A11:A33">+A10+1</f>
        <v>1981</v>
      </c>
      <c r="B11" s="19">
        <v>5822</v>
      </c>
      <c r="C11" s="19"/>
      <c r="D11">
        <f t="shared" si="0"/>
        <v>1936</v>
      </c>
      <c r="E11" s="18">
        <v>13.9</v>
      </c>
      <c r="F11">
        <f t="shared" si="1"/>
        <v>67</v>
      </c>
      <c r="G11" s="4">
        <f t="shared" si="2"/>
        <v>42.81739666938454</v>
      </c>
      <c r="H11" s="19">
        <f t="shared" si="3"/>
        <v>17934.020389147972</v>
      </c>
      <c r="I11" s="19">
        <v>0</v>
      </c>
      <c r="J11" s="19">
        <v>0</v>
      </c>
      <c r="K11" s="6">
        <f t="shared" si="4"/>
        <v>0</v>
      </c>
      <c r="L11" s="18">
        <v>90.9</v>
      </c>
      <c r="M11" s="6">
        <f t="shared" si="5"/>
        <v>22</v>
      </c>
      <c r="N11" s="4">
        <f t="shared" si="6"/>
        <v>113.99930528830507</v>
      </c>
      <c r="O11" s="6">
        <f t="shared" si="7"/>
        <v>0</v>
      </c>
    </row>
    <row r="12" spans="1:15" ht="12.75">
      <c r="A12">
        <f t="shared" si="8"/>
        <v>1982</v>
      </c>
      <c r="B12" s="19">
        <v>578</v>
      </c>
      <c r="C12" s="19"/>
      <c r="D12">
        <f t="shared" si="0"/>
        <v>1937</v>
      </c>
      <c r="E12" s="18">
        <v>14.4</v>
      </c>
      <c r="F12">
        <f t="shared" si="1"/>
        <v>66</v>
      </c>
      <c r="G12" s="4">
        <f t="shared" si="2"/>
        <v>43.75936066710464</v>
      </c>
      <c r="H12" s="19">
        <f t="shared" si="3"/>
        <v>1756.452115665728</v>
      </c>
      <c r="I12" s="19">
        <v>0</v>
      </c>
      <c r="J12" s="19">
        <v>0</v>
      </c>
      <c r="K12" s="6">
        <f t="shared" si="4"/>
        <v>0</v>
      </c>
      <c r="L12" s="18">
        <v>96.5</v>
      </c>
      <c r="M12" s="6">
        <f t="shared" si="5"/>
        <v>21</v>
      </c>
      <c r="N12" s="4">
        <f t="shared" si="6"/>
        <v>116.50724013954898</v>
      </c>
      <c r="O12" s="6">
        <f t="shared" si="7"/>
        <v>0</v>
      </c>
    </row>
    <row r="13" spans="1:15" ht="12.75">
      <c r="A13">
        <f t="shared" si="8"/>
        <v>1983</v>
      </c>
      <c r="B13" s="19">
        <v>6500</v>
      </c>
      <c r="C13" s="19"/>
      <c r="D13">
        <f t="shared" si="0"/>
        <v>1938</v>
      </c>
      <c r="E13" s="18">
        <v>14.1</v>
      </c>
      <c r="F13">
        <f t="shared" si="1"/>
        <v>65</v>
      </c>
      <c r="G13" s="4">
        <f t="shared" si="2"/>
        <v>44.722047460744626</v>
      </c>
      <c r="H13" s="19">
        <f t="shared" si="3"/>
        <v>20616.546701761705</v>
      </c>
      <c r="I13" s="19">
        <v>0</v>
      </c>
      <c r="J13" s="19">
        <v>0</v>
      </c>
      <c r="K13" s="6">
        <f t="shared" si="4"/>
        <v>0</v>
      </c>
      <c r="L13" s="18">
        <v>99.6</v>
      </c>
      <c r="M13" s="6">
        <f t="shared" si="5"/>
        <v>20</v>
      </c>
      <c r="N13" s="4">
        <f t="shared" si="6"/>
        <v>119.07034846050992</v>
      </c>
      <c r="O13" s="6">
        <f t="shared" si="7"/>
        <v>0</v>
      </c>
    </row>
    <row r="14" spans="1:15" ht="12.75">
      <c r="A14">
        <f t="shared" si="8"/>
        <v>1984</v>
      </c>
      <c r="B14" s="19">
        <v>0</v>
      </c>
      <c r="C14" s="19"/>
      <c r="D14">
        <f t="shared" si="0"/>
        <v>1939</v>
      </c>
      <c r="E14" s="18">
        <v>13.9</v>
      </c>
      <c r="F14">
        <f t="shared" si="1"/>
        <v>64</v>
      </c>
      <c r="G14" s="4">
        <f t="shared" si="2"/>
        <v>45.705912942750274</v>
      </c>
      <c r="H14" s="19">
        <f t="shared" si="3"/>
        <v>0</v>
      </c>
      <c r="I14" s="19">
        <v>935</v>
      </c>
      <c r="J14" s="19">
        <v>53</v>
      </c>
      <c r="K14" s="6">
        <f t="shared" si="4"/>
        <v>-882</v>
      </c>
      <c r="L14" s="18">
        <v>103.9</v>
      </c>
      <c r="M14" s="6">
        <f t="shared" si="5"/>
        <v>19</v>
      </c>
      <c r="N14" s="4">
        <f t="shared" si="6"/>
        <v>121.68984404338791</v>
      </c>
      <c r="O14" s="6">
        <f t="shared" si="7"/>
        <v>-1033.01677041644</v>
      </c>
    </row>
    <row r="15" spans="1:15" ht="12.75">
      <c r="A15">
        <f t="shared" si="8"/>
        <v>1985</v>
      </c>
      <c r="B15" s="19">
        <v>0</v>
      </c>
      <c r="C15" s="19"/>
      <c r="D15">
        <f t="shared" si="0"/>
        <v>1940</v>
      </c>
      <c r="E15" s="18">
        <v>14</v>
      </c>
      <c r="F15">
        <f t="shared" si="1"/>
        <v>63</v>
      </c>
      <c r="G15" s="4">
        <f t="shared" si="2"/>
        <v>46.71142303500173</v>
      </c>
      <c r="H15" s="19">
        <f t="shared" si="3"/>
        <v>0</v>
      </c>
      <c r="I15" s="19">
        <v>0</v>
      </c>
      <c r="J15" s="19">
        <v>0</v>
      </c>
      <c r="K15" s="6">
        <f t="shared" si="4"/>
        <v>0</v>
      </c>
      <c r="L15" s="18">
        <v>107.6</v>
      </c>
      <c r="M15" s="6">
        <f t="shared" si="5"/>
        <v>18</v>
      </c>
      <c r="N15" s="4">
        <f t="shared" si="6"/>
        <v>124.3669673832804</v>
      </c>
      <c r="O15" s="6">
        <f t="shared" si="7"/>
        <v>0</v>
      </c>
    </row>
    <row r="16" spans="1:15" ht="12.75">
      <c r="A16">
        <f t="shared" si="8"/>
        <v>1986</v>
      </c>
      <c r="B16" s="19">
        <v>0</v>
      </c>
      <c r="C16" s="19"/>
      <c r="D16">
        <f t="shared" si="0"/>
        <v>1941</v>
      </c>
      <c r="E16" s="18">
        <v>14.7</v>
      </c>
      <c r="F16">
        <f t="shared" si="1"/>
        <v>62</v>
      </c>
      <c r="G16" s="4">
        <f t="shared" si="2"/>
        <v>47.73905390945668</v>
      </c>
      <c r="H16" s="19">
        <f t="shared" si="3"/>
        <v>0</v>
      </c>
      <c r="I16" s="19">
        <v>0</v>
      </c>
      <c r="J16" s="19">
        <v>0</v>
      </c>
      <c r="K16" s="6">
        <f t="shared" si="4"/>
        <v>0</v>
      </c>
      <c r="L16" s="18">
        <v>109.6</v>
      </c>
      <c r="M16" s="6">
        <f t="shared" si="5"/>
        <v>17</v>
      </c>
      <c r="N16" s="4">
        <f t="shared" si="6"/>
        <v>127.10298626563444</v>
      </c>
      <c r="O16" s="6">
        <f t="shared" si="7"/>
        <v>0</v>
      </c>
    </row>
    <row r="17" spans="1:15" ht="12.75">
      <c r="A17">
        <f t="shared" si="8"/>
        <v>1987</v>
      </c>
      <c r="B17" s="19">
        <v>0</v>
      </c>
      <c r="C17" s="19"/>
      <c r="D17">
        <f t="shared" si="0"/>
        <v>1942</v>
      </c>
      <c r="E17" s="18">
        <v>16.3</v>
      </c>
      <c r="F17">
        <f t="shared" si="1"/>
        <v>61</v>
      </c>
      <c r="G17" s="4">
        <f t="shared" si="2"/>
        <v>48.78929221364768</v>
      </c>
      <c r="H17" s="19">
        <f t="shared" si="3"/>
        <v>0</v>
      </c>
      <c r="I17" s="19">
        <v>0</v>
      </c>
      <c r="J17" s="19">
        <v>0</v>
      </c>
      <c r="K17" s="6">
        <f t="shared" si="4"/>
        <v>0</v>
      </c>
      <c r="L17" s="18">
        <v>113.6</v>
      </c>
      <c r="M17" s="6">
        <f t="shared" si="5"/>
        <v>16</v>
      </c>
      <c r="N17" s="4">
        <f t="shared" si="6"/>
        <v>129.89919636662236</v>
      </c>
      <c r="O17" s="6">
        <f t="shared" si="7"/>
        <v>0</v>
      </c>
    </row>
    <row r="18" spans="1:15" ht="12.75">
      <c r="A18">
        <f t="shared" si="8"/>
        <v>1988</v>
      </c>
      <c r="B18" s="19">
        <v>0</v>
      </c>
      <c r="C18" s="19"/>
      <c r="D18">
        <f t="shared" si="0"/>
        <v>1943</v>
      </c>
      <c r="E18" s="18">
        <v>17.3</v>
      </c>
      <c r="F18">
        <f t="shared" si="1"/>
        <v>60</v>
      </c>
      <c r="G18" s="4">
        <f t="shared" si="2"/>
        <v>49.86263530114002</v>
      </c>
      <c r="H18" s="19">
        <f t="shared" si="3"/>
        <v>0</v>
      </c>
      <c r="I18" s="19">
        <v>0</v>
      </c>
      <c r="J18" s="19">
        <v>0</v>
      </c>
      <c r="K18" s="6">
        <f t="shared" si="4"/>
        <v>0</v>
      </c>
      <c r="L18" s="18">
        <v>118.3</v>
      </c>
      <c r="M18" s="6">
        <f t="shared" si="5"/>
        <v>15</v>
      </c>
      <c r="N18" s="4">
        <f t="shared" si="6"/>
        <v>132.75692186672552</v>
      </c>
      <c r="O18" s="6">
        <f t="shared" si="7"/>
        <v>0</v>
      </c>
    </row>
    <row r="19" spans="1:15" ht="12.75">
      <c r="A19">
        <f t="shared" si="8"/>
        <v>1989</v>
      </c>
      <c r="B19" s="19">
        <v>0</v>
      </c>
      <c r="C19" s="19"/>
      <c r="D19">
        <f t="shared" si="0"/>
        <v>1944</v>
      </c>
      <c r="E19" s="18">
        <v>17.6</v>
      </c>
      <c r="F19">
        <f t="shared" si="1"/>
        <v>59</v>
      </c>
      <c r="G19" s="4">
        <f t="shared" si="2"/>
        <v>50.959591467059944</v>
      </c>
      <c r="H19" s="19">
        <f t="shared" si="3"/>
        <v>0</v>
      </c>
      <c r="I19" s="19">
        <v>0</v>
      </c>
      <c r="J19" s="19">
        <v>245</v>
      </c>
      <c r="K19" s="6">
        <f t="shared" si="4"/>
        <v>245</v>
      </c>
      <c r="L19" s="18">
        <v>124</v>
      </c>
      <c r="M19" s="6">
        <f t="shared" si="5"/>
        <v>14</v>
      </c>
      <c r="N19" s="4">
        <f t="shared" si="6"/>
        <v>135.6775160778166</v>
      </c>
      <c r="O19" s="6">
        <f t="shared" si="7"/>
        <v>268.0725116053634</v>
      </c>
    </row>
    <row r="20" spans="1:15" ht="12.75">
      <c r="A20">
        <f t="shared" si="8"/>
        <v>1990</v>
      </c>
      <c r="B20" s="19">
        <v>0</v>
      </c>
      <c r="C20" s="19"/>
      <c r="D20">
        <f t="shared" si="0"/>
        <v>1945</v>
      </c>
      <c r="E20" s="18">
        <v>18</v>
      </c>
      <c r="F20">
        <f t="shared" si="1"/>
        <v>58</v>
      </c>
      <c r="G20" s="4">
        <f t="shared" si="2"/>
        <v>52.08068018880414</v>
      </c>
      <c r="H20" s="19">
        <f t="shared" si="3"/>
        <v>0</v>
      </c>
      <c r="I20" s="19">
        <v>0</v>
      </c>
      <c r="J20" s="19">
        <v>93</v>
      </c>
      <c r="K20" s="6">
        <f t="shared" si="4"/>
        <v>93</v>
      </c>
      <c r="L20" s="18">
        <v>130.7</v>
      </c>
      <c r="M20" s="6">
        <f t="shared" si="5"/>
        <v>13</v>
      </c>
      <c r="N20" s="4">
        <f t="shared" si="6"/>
        <v>138.6623620840376</v>
      </c>
      <c r="O20" s="6">
        <f t="shared" si="7"/>
        <v>98.66564402307189</v>
      </c>
    </row>
    <row r="21" spans="1:15" ht="12.75">
      <c r="A21">
        <f t="shared" si="8"/>
        <v>1991</v>
      </c>
      <c r="B21" s="19">
        <v>0</v>
      </c>
      <c r="C21" s="19"/>
      <c r="D21">
        <f t="shared" si="0"/>
        <v>1946</v>
      </c>
      <c r="E21" s="18">
        <v>19.5</v>
      </c>
      <c r="F21">
        <f t="shared" si="1"/>
        <v>57</v>
      </c>
      <c r="G21" s="4">
        <f t="shared" si="2"/>
        <v>53.226432372044776</v>
      </c>
      <c r="H21" s="19">
        <f t="shared" si="3"/>
        <v>0</v>
      </c>
      <c r="I21" s="19">
        <v>0</v>
      </c>
      <c r="J21" s="19">
        <v>0</v>
      </c>
      <c r="K21" s="6">
        <f t="shared" si="4"/>
        <v>0</v>
      </c>
      <c r="L21" s="18">
        <v>136.2</v>
      </c>
      <c r="M21" s="6">
        <f t="shared" si="5"/>
        <v>12</v>
      </c>
      <c r="N21" s="4">
        <f t="shared" si="6"/>
        <v>141.71287339677662</v>
      </c>
      <c r="O21" s="6">
        <f t="shared" si="7"/>
        <v>0</v>
      </c>
    </row>
    <row r="22" spans="1:15" ht="12.75">
      <c r="A22">
        <f t="shared" si="8"/>
        <v>1992</v>
      </c>
      <c r="B22" s="19">
        <v>0</v>
      </c>
      <c r="C22" s="19"/>
      <c r="D22">
        <f t="shared" si="0"/>
        <v>1947</v>
      </c>
      <c r="E22" s="18">
        <v>22.3</v>
      </c>
      <c r="F22">
        <f t="shared" si="1"/>
        <v>56</v>
      </c>
      <c r="G22" s="4">
        <f t="shared" si="2"/>
        <v>54.39739060214659</v>
      </c>
      <c r="H22" s="19">
        <f t="shared" si="3"/>
        <v>0</v>
      </c>
      <c r="I22" s="19">
        <v>0</v>
      </c>
      <c r="J22" s="19">
        <v>9798</v>
      </c>
      <c r="K22" s="6">
        <f t="shared" si="4"/>
        <v>9798</v>
      </c>
      <c r="L22" s="18">
        <v>140.3</v>
      </c>
      <c r="M22" s="6">
        <f t="shared" si="5"/>
        <v>11</v>
      </c>
      <c r="N22" s="4">
        <f t="shared" si="6"/>
        <v>144.83049462405398</v>
      </c>
      <c r="O22" s="6">
        <f t="shared" si="7"/>
        <v>10114.391919647049</v>
      </c>
    </row>
    <row r="23" spans="1:15" ht="12.75">
      <c r="A23">
        <f t="shared" si="8"/>
        <v>1993</v>
      </c>
      <c r="B23" s="19">
        <v>0</v>
      </c>
      <c r="C23" s="19"/>
      <c r="D23">
        <f t="shared" si="0"/>
        <v>1948</v>
      </c>
      <c r="E23" s="18">
        <v>24.1</v>
      </c>
      <c r="F23">
        <f t="shared" si="1"/>
        <v>55</v>
      </c>
      <c r="G23" s="4">
        <f t="shared" si="2"/>
        <v>55.59410940111499</v>
      </c>
      <c r="H23" s="19">
        <f t="shared" si="3"/>
        <v>0</v>
      </c>
      <c r="I23" s="19">
        <v>0</v>
      </c>
      <c r="J23" s="19">
        <v>0</v>
      </c>
      <c r="K23" s="6">
        <f t="shared" si="4"/>
        <v>0</v>
      </c>
      <c r="L23" s="18">
        <v>144.5</v>
      </c>
      <c r="M23" s="6">
        <f t="shared" si="5"/>
        <v>10</v>
      </c>
      <c r="N23" s="4">
        <f t="shared" si="6"/>
        <v>148.01670215463466</v>
      </c>
      <c r="O23" s="6">
        <f t="shared" si="7"/>
        <v>0</v>
      </c>
    </row>
    <row r="24" spans="1:15" ht="12.75">
      <c r="A24">
        <f t="shared" si="8"/>
        <v>1994</v>
      </c>
      <c r="B24" s="19">
        <v>26834</v>
      </c>
      <c r="C24" s="19"/>
      <c r="D24">
        <f t="shared" si="0"/>
        <v>1949</v>
      </c>
      <c r="E24" s="18">
        <v>23.8</v>
      </c>
      <c r="F24">
        <f t="shared" si="1"/>
        <v>54</v>
      </c>
      <c r="G24" s="4">
        <f t="shared" si="2"/>
        <v>56.817155490196974</v>
      </c>
      <c r="H24" s="19">
        <f t="shared" si="3"/>
        <v>64060.14917747671</v>
      </c>
      <c r="I24" s="19">
        <v>0</v>
      </c>
      <c r="J24" s="19">
        <v>0</v>
      </c>
      <c r="K24" s="6">
        <f t="shared" si="4"/>
        <v>0</v>
      </c>
      <c r="L24" s="18">
        <v>148.2</v>
      </c>
      <c r="M24" s="6">
        <f t="shared" si="5"/>
        <v>9</v>
      </c>
      <c r="N24" s="4">
        <f t="shared" si="6"/>
        <v>151.27300485719053</v>
      </c>
      <c r="O24" s="6">
        <f t="shared" si="7"/>
        <v>0</v>
      </c>
    </row>
    <row r="25" spans="1:15" ht="12.75">
      <c r="A25">
        <f t="shared" si="8"/>
        <v>1995</v>
      </c>
      <c r="B25" s="19">
        <v>0</v>
      </c>
      <c r="C25" s="19"/>
      <c r="D25">
        <f t="shared" si="0"/>
        <v>1950</v>
      </c>
      <c r="E25" s="18">
        <v>24.1</v>
      </c>
      <c r="F25">
        <f t="shared" si="1"/>
        <v>53</v>
      </c>
      <c r="G25" s="4">
        <f t="shared" si="2"/>
        <v>58.06710805825905</v>
      </c>
      <c r="H25" s="19">
        <f t="shared" si="3"/>
        <v>0</v>
      </c>
      <c r="I25" s="19">
        <v>0</v>
      </c>
      <c r="J25" s="19">
        <v>0</v>
      </c>
      <c r="K25" s="6">
        <f t="shared" si="4"/>
        <v>0</v>
      </c>
      <c r="L25" s="18">
        <v>152.4</v>
      </c>
      <c r="M25" s="6">
        <f t="shared" si="5"/>
        <v>8</v>
      </c>
      <c r="N25" s="4">
        <f t="shared" si="6"/>
        <v>154.60094479484437</v>
      </c>
      <c r="O25" s="6">
        <f t="shared" si="7"/>
        <v>0</v>
      </c>
    </row>
    <row r="26" spans="1:15" ht="12.75">
      <c r="A26">
        <f t="shared" si="8"/>
        <v>1996</v>
      </c>
      <c r="B26" s="19">
        <v>0</v>
      </c>
      <c r="C26" s="19"/>
      <c r="D26">
        <f t="shared" si="0"/>
        <v>1951</v>
      </c>
      <c r="E26" s="18">
        <v>26</v>
      </c>
      <c r="F26">
        <f t="shared" si="1"/>
        <v>52</v>
      </c>
      <c r="G26" s="4">
        <f t="shared" si="2"/>
        <v>59.344559036069484</v>
      </c>
      <c r="H26" s="19">
        <f t="shared" si="3"/>
        <v>0</v>
      </c>
      <c r="I26" s="19">
        <v>0</v>
      </c>
      <c r="J26" s="19">
        <v>0</v>
      </c>
      <c r="K26" s="6">
        <f t="shared" si="4"/>
        <v>0</v>
      </c>
      <c r="L26" s="18">
        <v>156.9</v>
      </c>
      <c r="M26" s="6">
        <f t="shared" si="5"/>
        <v>7</v>
      </c>
      <c r="N26" s="4">
        <f t="shared" si="6"/>
        <v>158.00209795543304</v>
      </c>
      <c r="O26" s="6">
        <f t="shared" si="7"/>
        <v>0</v>
      </c>
    </row>
    <row r="27" spans="1:15" ht="12.75">
      <c r="A27">
        <f t="shared" si="8"/>
        <v>1997</v>
      </c>
      <c r="B27" s="19">
        <v>0</v>
      </c>
      <c r="C27" s="19"/>
      <c r="D27">
        <f t="shared" si="0"/>
        <v>1952</v>
      </c>
      <c r="E27" s="18">
        <v>26.5</v>
      </c>
      <c r="F27">
        <f t="shared" si="1"/>
        <v>51</v>
      </c>
      <c r="G27" s="4">
        <f t="shared" si="2"/>
        <v>60.6501133766145</v>
      </c>
      <c r="H27" s="19">
        <f t="shared" si="3"/>
        <v>0</v>
      </c>
      <c r="I27" s="19">
        <v>0</v>
      </c>
      <c r="J27" s="19">
        <v>0</v>
      </c>
      <c r="K27" s="6">
        <f t="shared" si="4"/>
        <v>0</v>
      </c>
      <c r="L27" s="18">
        <v>160.5</v>
      </c>
      <c r="M27" s="6">
        <f t="shared" si="5"/>
        <v>6</v>
      </c>
      <c r="N27" s="4">
        <f t="shared" si="6"/>
        <v>161.47807499783644</v>
      </c>
      <c r="O27" s="6">
        <f t="shared" si="7"/>
        <v>0</v>
      </c>
    </row>
    <row r="28" spans="1:15" ht="12.75">
      <c r="A28">
        <f t="shared" si="8"/>
        <v>1998</v>
      </c>
      <c r="B28" s="19">
        <v>0</v>
      </c>
      <c r="C28" s="19"/>
      <c r="D28">
        <f t="shared" si="0"/>
        <v>1953</v>
      </c>
      <c r="E28" s="21">
        <v>26.7</v>
      </c>
      <c r="F28">
        <f t="shared" si="1"/>
        <v>50</v>
      </c>
      <c r="G28" s="4">
        <f t="shared" si="2"/>
        <v>61.98438934158138</v>
      </c>
      <c r="H28" s="19">
        <f t="shared" si="3"/>
        <v>0</v>
      </c>
      <c r="I28" s="19">
        <v>0</v>
      </c>
      <c r="J28" s="19">
        <v>0</v>
      </c>
      <c r="K28" s="6">
        <f t="shared" si="4"/>
        <v>0</v>
      </c>
      <c r="L28" s="18">
        <v>163</v>
      </c>
      <c r="M28" s="6">
        <f t="shared" si="5"/>
        <v>5</v>
      </c>
      <c r="N28" s="4">
        <f t="shared" si="6"/>
        <v>165.03052201472542</v>
      </c>
      <c r="O28" s="6">
        <f t="shared" si="7"/>
        <v>0</v>
      </c>
    </row>
    <row r="29" spans="1:15" ht="12.75">
      <c r="A29">
        <f t="shared" si="8"/>
        <v>1999</v>
      </c>
      <c r="B29" s="19">
        <v>0</v>
      </c>
      <c r="C29" s="19"/>
      <c r="D29">
        <f t="shared" si="0"/>
        <v>1954</v>
      </c>
      <c r="E29" s="18">
        <v>26.9</v>
      </c>
      <c r="F29">
        <f t="shared" si="1"/>
        <v>49</v>
      </c>
      <c r="G29" s="4">
        <f t="shared" si="2"/>
        <v>63.34801879414412</v>
      </c>
      <c r="H29" s="19">
        <f t="shared" si="3"/>
        <v>0</v>
      </c>
      <c r="I29" s="19">
        <v>0</v>
      </c>
      <c r="J29" s="19">
        <v>0</v>
      </c>
      <c r="K29" s="6">
        <f t="shared" si="4"/>
        <v>0</v>
      </c>
      <c r="L29" s="18">
        <v>166.6</v>
      </c>
      <c r="M29" s="6">
        <f t="shared" si="5"/>
        <v>4</v>
      </c>
      <c r="N29" s="4">
        <f t="shared" si="6"/>
        <v>168.66112131208948</v>
      </c>
      <c r="O29" s="6">
        <f t="shared" si="7"/>
        <v>0</v>
      </c>
    </row>
    <row r="30" spans="1:15" ht="12.75">
      <c r="A30">
        <f t="shared" si="8"/>
        <v>2000</v>
      </c>
      <c r="B30" s="19">
        <v>523</v>
      </c>
      <c r="C30" s="19"/>
      <c r="D30">
        <f t="shared" si="0"/>
        <v>1955</v>
      </c>
      <c r="E30" s="18">
        <v>26.8</v>
      </c>
      <c r="F30">
        <f t="shared" si="1"/>
        <v>48</v>
      </c>
      <c r="G30" s="4">
        <f t="shared" si="2"/>
        <v>64.74164749819016</v>
      </c>
      <c r="H30" s="19">
        <f t="shared" si="3"/>
        <v>1263.42841946095</v>
      </c>
      <c r="I30" s="19">
        <v>0</v>
      </c>
      <c r="J30" s="19">
        <v>0</v>
      </c>
      <c r="K30" s="6">
        <f t="shared" si="4"/>
        <v>0</v>
      </c>
      <c r="L30" s="18">
        <v>172.2</v>
      </c>
      <c r="M30" s="6">
        <f t="shared" si="5"/>
        <v>3</v>
      </c>
      <c r="N30" s="4">
        <f t="shared" si="6"/>
        <v>172.371592205914</v>
      </c>
      <c r="O30" s="6">
        <f t="shared" si="7"/>
        <v>0</v>
      </c>
    </row>
    <row r="31" spans="1:15" ht="12.75">
      <c r="A31">
        <f t="shared" si="8"/>
        <v>2001</v>
      </c>
      <c r="B31" s="19">
        <v>0</v>
      </c>
      <c r="C31" s="19"/>
      <c r="D31">
        <f t="shared" si="0"/>
        <v>1956</v>
      </c>
      <c r="E31" s="18">
        <v>27.2</v>
      </c>
      <c r="F31">
        <f t="shared" si="1"/>
        <v>47</v>
      </c>
      <c r="G31" s="4">
        <f t="shared" si="2"/>
        <v>66.16593542413</v>
      </c>
      <c r="H31" s="19">
        <f t="shared" si="3"/>
        <v>0</v>
      </c>
      <c r="I31" s="19">
        <v>0</v>
      </c>
      <c r="J31" s="19">
        <v>129</v>
      </c>
      <c r="K31" s="6">
        <f t="shared" si="4"/>
        <v>129</v>
      </c>
      <c r="L31" s="18">
        <v>177.1</v>
      </c>
      <c r="M31" s="6">
        <f t="shared" si="5"/>
        <v>2</v>
      </c>
      <c r="N31" s="4">
        <f t="shared" si="6"/>
        <v>176.163691836384</v>
      </c>
      <c r="O31" s="6">
        <f t="shared" si="7"/>
        <v>128.31799123034182</v>
      </c>
    </row>
    <row r="32" spans="1:15" ht="12.75">
      <c r="A32">
        <f t="shared" si="8"/>
        <v>2002</v>
      </c>
      <c r="B32" s="20">
        <v>0</v>
      </c>
      <c r="C32" s="20"/>
      <c r="D32">
        <f t="shared" si="0"/>
        <v>1957</v>
      </c>
      <c r="E32" s="18">
        <v>28.1</v>
      </c>
      <c r="F32">
        <f t="shared" si="1"/>
        <v>46</v>
      </c>
      <c r="G32" s="4">
        <f t="shared" si="2"/>
        <v>67.62155706143443</v>
      </c>
      <c r="H32" s="19">
        <f t="shared" si="3"/>
        <v>0</v>
      </c>
      <c r="I32" s="19">
        <v>0</v>
      </c>
      <c r="J32" s="19">
        <v>0</v>
      </c>
      <c r="K32" s="6">
        <f t="shared" si="4"/>
        <v>0</v>
      </c>
      <c r="L32" s="18">
        <v>179.9</v>
      </c>
      <c r="M32" s="6">
        <v>1</v>
      </c>
      <c r="N32" s="4">
        <f t="shared" si="6"/>
        <v>180.03921599999998</v>
      </c>
      <c r="O32" s="6">
        <f t="shared" si="7"/>
        <v>0</v>
      </c>
    </row>
    <row r="33" spans="1:15" ht="12.75">
      <c r="A33">
        <f t="shared" si="8"/>
        <v>2003</v>
      </c>
      <c r="B33" s="19">
        <v>0</v>
      </c>
      <c r="C33" s="19"/>
      <c r="D33">
        <f t="shared" si="0"/>
        <v>1958</v>
      </c>
      <c r="E33" s="21">
        <v>28.9</v>
      </c>
      <c r="F33">
        <f t="shared" si="1"/>
        <v>45</v>
      </c>
      <c r="G33" s="4">
        <f t="shared" si="2"/>
        <v>69.10920173804764</v>
      </c>
      <c r="H33" s="19">
        <f t="shared" si="3"/>
        <v>0</v>
      </c>
      <c r="I33" s="19">
        <v>0</v>
      </c>
      <c r="J33" s="19">
        <v>400</v>
      </c>
      <c r="K33" s="6">
        <f t="shared" si="4"/>
        <v>400</v>
      </c>
      <c r="L33" s="18">
        <v>184</v>
      </c>
      <c r="M33" s="6">
        <v>0</v>
      </c>
      <c r="N33" s="4">
        <f t="shared" si="6"/>
        <v>184</v>
      </c>
      <c r="O33" s="6">
        <f t="shared" si="7"/>
        <v>400</v>
      </c>
    </row>
    <row r="34" spans="9:10" ht="12.75">
      <c r="I34" s="19"/>
      <c r="J34" s="19"/>
    </row>
    <row r="35" spans="1:16" ht="12.75">
      <c r="A35" t="s">
        <v>22</v>
      </c>
      <c r="B35" s="6">
        <f>+SUM(B10:B33)</f>
        <v>41584</v>
      </c>
      <c r="C35" s="6"/>
      <c r="H35" s="6">
        <f>+SUM(H10:H33)</f>
        <v>109688.67026035814</v>
      </c>
      <c r="I35" s="6">
        <f>+SUM(I10:I33)</f>
        <v>935</v>
      </c>
      <c r="J35" s="6">
        <f>+SUM(J10:J33)</f>
        <v>10718</v>
      </c>
      <c r="K35" s="6">
        <f>+SUM(K10:K33)</f>
        <v>9783</v>
      </c>
      <c r="O35" s="6">
        <f>+SUM(O10:O33)</f>
        <v>9976.431296089386</v>
      </c>
      <c r="P35" s="7">
        <f>+O35/H35</f>
        <v>0.09095224942019288</v>
      </c>
    </row>
    <row r="37" spans="1:5" ht="12.75">
      <c r="A37" t="s">
        <v>10</v>
      </c>
      <c r="B37" s="19"/>
      <c r="C37" s="19"/>
      <c r="E37" s="18">
        <v>184</v>
      </c>
    </row>
  </sheetData>
  <mergeCells count="3">
    <mergeCell ref="A1:P1"/>
    <mergeCell ref="A2:P2"/>
    <mergeCell ref="A3:P3"/>
  </mergeCells>
  <printOptions/>
  <pageMargins left="0.75" right="0.62" top="1" bottom="0.48" header="0.5" footer="0.5"/>
  <pageSetup fitToHeight="1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I37">
      <selection activeCell="O53" sqref="O53"/>
    </sheetView>
  </sheetViews>
  <sheetFormatPr defaultColWidth="9.140625" defaultRowHeight="12.75"/>
  <cols>
    <col min="2" max="2" width="11.28125" style="0" customWidth="1"/>
    <col min="3" max="3" width="2.421875" style="0" customWidth="1"/>
    <col min="4" max="4" width="14.8515625" style="0" customWidth="1"/>
    <col min="5" max="5" width="11.8515625" style="0" bestFit="1" customWidth="1"/>
    <col min="6" max="6" width="10.28125" style="0" bestFit="1" customWidth="1"/>
    <col min="7" max="7" width="12.00390625" style="0" bestFit="1" customWidth="1"/>
    <col min="8" max="8" width="12.8515625" style="0" bestFit="1" customWidth="1"/>
    <col min="9" max="9" width="10.28125" style="0" customWidth="1"/>
    <col min="10" max="10" width="11.28125" style="0" customWidth="1"/>
    <col min="11" max="11" width="12.00390625" style="0" bestFit="1" customWidth="1"/>
    <col min="12" max="12" width="11.0039062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4.00390625" style="0" customWidth="1"/>
  </cols>
  <sheetData>
    <row r="1" spans="1:16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59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2.75">
      <c r="A5" s="3" t="s">
        <v>4</v>
      </c>
      <c r="B5" s="22" t="s">
        <v>5</v>
      </c>
      <c r="C5" s="22"/>
      <c r="D5" s="22" t="s">
        <v>6</v>
      </c>
      <c r="E5" s="22" t="s">
        <v>7</v>
      </c>
      <c r="F5" s="3" t="s">
        <v>8</v>
      </c>
      <c r="G5" s="3" t="s">
        <v>38</v>
      </c>
      <c r="H5" s="3" t="s">
        <v>39</v>
      </c>
      <c r="I5" s="22" t="s">
        <v>40</v>
      </c>
      <c r="J5" s="22" t="s">
        <v>41</v>
      </c>
      <c r="K5" s="22" t="s">
        <v>43</v>
      </c>
      <c r="L5" s="22" t="s">
        <v>57</v>
      </c>
      <c r="M5" s="3" t="s">
        <v>42</v>
      </c>
      <c r="N5" s="3" t="s">
        <v>44</v>
      </c>
      <c r="O5" s="3" t="s">
        <v>45</v>
      </c>
      <c r="P5" s="3" t="s">
        <v>46</v>
      </c>
    </row>
    <row r="6" spans="2:16" s="3" customFormat="1" ht="12.75">
      <c r="B6" s="22" t="s">
        <v>0</v>
      </c>
      <c r="C6" s="22"/>
      <c r="D6" s="22" t="s">
        <v>2</v>
      </c>
      <c r="E6" s="22" t="s">
        <v>9</v>
      </c>
      <c r="F6" s="3" t="s">
        <v>11</v>
      </c>
      <c r="G6" s="3" t="s">
        <v>13</v>
      </c>
      <c r="H6" s="3" t="s">
        <v>15</v>
      </c>
      <c r="I6" s="22" t="s">
        <v>18</v>
      </c>
      <c r="J6" s="22" t="s">
        <v>20</v>
      </c>
      <c r="K6" s="22" t="s">
        <v>24</v>
      </c>
      <c r="L6" s="22" t="s">
        <v>26</v>
      </c>
      <c r="M6" s="3" t="s">
        <v>11</v>
      </c>
      <c r="N6" s="3" t="s">
        <v>13</v>
      </c>
      <c r="O6" s="3" t="s">
        <v>27</v>
      </c>
      <c r="P6" s="3" t="s">
        <v>27</v>
      </c>
    </row>
    <row r="7" spans="2:16" s="3" customFormat="1" ht="12.75">
      <c r="B7" s="22" t="s">
        <v>1</v>
      </c>
      <c r="C7" s="22"/>
      <c r="D7" s="22" t="s">
        <v>3</v>
      </c>
      <c r="E7" s="22" t="s">
        <v>3</v>
      </c>
      <c r="F7" s="3" t="s">
        <v>12</v>
      </c>
      <c r="G7" s="3" t="s">
        <v>14</v>
      </c>
      <c r="H7" s="3" t="s">
        <v>16</v>
      </c>
      <c r="I7" s="22" t="s">
        <v>19</v>
      </c>
      <c r="J7" s="22" t="s">
        <v>21</v>
      </c>
      <c r="K7" s="22" t="s">
        <v>25</v>
      </c>
      <c r="L7" s="22" t="s">
        <v>23</v>
      </c>
      <c r="M7" s="3" t="s">
        <v>12</v>
      </c>
      <c r="N7" s="3" t="s">
        <v>14</v>
      </c>
      <c r="O7" s="3" t="s">
        <v>16</v>
      </c>
      <c r="P7" s="3" t="s">
        <v>28</v>
      </c>
    </row>
    <row r="8" spans="2:16" s="3" customFormat="1" ht="12.75">
      <c r="B8" s="22"/>
      <c r="C8" s="22"/>
      <c r="D8" s="22"/>
      <c r="E8" s="22"/>
      <c r="H8" s="3" t="s">
        <v>17</v>
      </c>
      <c r="I8" s="22"/>
      <c r="J8" s="22"/>
      <c r="K8" s="22"/>
      <c r="L8" s="22"/>
      <c r="O8" s="3" t="s">
        <v>17</v>
      </c>
      <c r="P8" s="33" t="s">
        <v>29</v>
      </c>
    </row>
    <row r="9" spans="2:16" s="3" customFormat="1" ht="14.25">
      <c r="B9" s="27" t="s">
        <v>35</v>
      </c>
      <c r="C9" s="27"/>
      <c r="D9" s="27" t="s">
        <v>52</v>
      </c>
      <c r="E9" s="26" t="s">
        <v>37</v>
      </c>
      <c r="F9" s="11" t="s">
        <v>53</v>
      </c>
      <c r="G9" s="12" t="s">
        <v>54</v>
      </c>
      <c r="H9" s="13" t="s">
        <v>58</v>
      </c>
      <c r="I9" s="27" t="s">
        <v>47</v>
      </c>
      <c r="J9" s="27" t="s">
        <v>48</v>
      </c>
      <c r="K9" s="31" t="s">
        <v>49</v>
      </c>
      <c r="L9" s="26" t="s">
        <v>37</v>
      </c>
      <c r="M9" s="13" t="s">
        <v>50</v>
      </c>
      <c r="N9" s="12" t="s">
        <v>55</v>
      </c>
      <c r="O9" s="13" t="s">
        <v>69</v>
      </c>
      <c r="P9" s="14" t="s">
        <v>51</v>
      </c>
    </row>
    <row r="10" ht="12.75">
      <c r="E10" s="18"/>
    </row>
    <row r="11" spans="1:15" ht="12.75">
      <c r="A11">
        <v>1980</v>
      </c>
      <c r="B11" s="19">
        <v>0</v>
      </c>
      <c r="C11" s="19"/>
      <c r="D11">
        <f>+A11-45</f>
        <v>1935</v>
      </c>
      <c r="E11" s="18">
        <v>13.7</v>
      </c>
      <c r="F11">
        <f aca="true" t="shared" si="0" ref="F11:F34">2003-D11</f>
        <v>68</v>
      </c>
      <c r="G11" s="4">
        <f aca="true" t="shared" si="1" ref="G11:G34">+$E$38*0.978474^F11</f>
        <v>41.89570938867937</v>
      </c>
      <c r="H11" s="19">
        <f aca="true" t="shared" si="2" ref="H11:H34">+B11*(G11/E11)</f>
        <v>0</v>
      </c>
      <c r="I11" s="19">
        <v>0</v>
      </c>
      <c r="J11" s="19">
        <v>0</v>
      </c>
      <c r="K11" s="6">
        <f aca="true" t="shared" si="3" ref="K11:K34">+J11-I11</f>
        <v>0</v>
      </c>
      <c r="L11" s="18">
        <v>82.4</v>
      </c>
      <c r="M11" s="6">
        <f aca="true" t="shared" si="4" ref="M11:M32">+M12+1</f>
        <v>23</v>
      </c>
      <c r="N11" s="4">
        <f aca="true" t="shared" si="5" ref="N11:N34">+$E$38*0.978474^M11</f>
        <v>111.545356242669</v>
      </c>
      <c r="O11" s="6">
        <f aca="true" t="shared" si="6" ref="O11:O34">+K11*(N11/L11)</f>
        <v>0</v>
      </c>
    </row>
    <row r="12" spans="1:15" ht="12.75">
      <c r="A12">
        <f aca="true" t="shared" si="7" ref="A12:A34">+A11+1</f>
        <v>1981</v>
      </c>
      <c r="B12" s="19">
        <v>0</v>
      </c>
      <c r="C12" s="19"/>
      <c r="D12">
        <f aca="true" t="shared" si="8" ref="D12:D34">+A12-45</f>
        <v>1936</v>
      </c>
      <c r="E12" s="18">
        <v>13.9</v>
      </c>
      <c r="F12">
        <f t="shared" si="0"/>
        <v>67</v>
      </c>
      <c r="G12" s="4">
        <f t="shared" si="1"/>
        <v>42.81739666938454</v>
      </c>
      <c r="H12" s="19">
        <f t="shared" si="2"/>
        <v>0</v>
      </c>
      <c r="I12" s="19">
        <v>0</v>
      </c>
      <c r="J12" s="19">
        <v>0</v>
      </c>
      <c r="K12" s="6">
        <f t="shared" si="3"/>
        <v>0</v>
      </c>
      <c r="L12" s="18">
        <v>90.9</v>
      </c>
      <c r="M12" s="6">
        <f t="shared" si="4"/>
        <v>22</v>
      </c>
      <c r="N12" s="4">
        <f t="shared" si="5"/>
        <v>113.99930528830507</v>
      </c>
      <c r="O12" s="6">
        <f t="shared" si="6"/>
        <v>0</v>
      </c>
    </row>
    <row r="13" spans="1:15" ht="12.75">
      <c r="A13">
        <f t="shared" si="7"/>
        <v>1982</v>
      </c>
      <c r="B13" s="19">
        <v>0</v>
      </c>
      <c r="C13" s="19"/>
      <c r="D13">
        <f t="shared" si="8"/>
        <v>1937</v>
      </c>
      <c r="E13" s="18">
        <v>14.4</v>
      </c>
      <c r="F13">
        <f t="shared" si="0"/>
        <v>66</v>
      </c>
      <c r="G13" s="4">
        <f t="shared" si="1"/>
        <v>43.75936066710464</v>
      </c>
      <c r="H13" s="19">
        <f t="shared" si="2"/>
        <v>0</v>
      </c>
      <c r="I13" s="19">
        <v>0</v>
      </c>
      <c r="J13" s="19">
        <v>0</v>
      </c>
      <c r="K13" s="6">
        <f t="shared" si="3"/>
        <v>0</v>
      </c>
      <c r="L13" s="18">
        <v>96.5</v>
      </c>
      <c r="M13" s="6">
        <f t="shared" si="4"/>
        <v>21</v>
      </c>
      <c r="N13" s="4">
        <f t="shared" si="5"/>
        <v>116.50724013954898</v>
      </c>
      <c r="O13" s="6">
        <f t="shared" si="6"/>
        <v>0</v>
      </c>
    </row>
    <row r="14" spans="1:15" ht="12.75">
      <c r="A14">
        <f t="shared" si="7"/>
        <v>1983</v>
      </c>
      <c r="B14" s="19">
        <v>0</v>
      </c>
      <c r="C14" s="19"/>
      <c r="D14">
        <f t="shared" si="8"/>
        <v>1938</v>
      </c>
      <c r="E14" s="18">
        <v>14.1</v>
      </c>
      <c r="F14">
        <f t="shared" si="0"/>
        <v>65</v>
      </c>
      <c r="G14" s="4">
        <f t="shared" si="1"/>
        <v>44.722047460744626</v>
      </c>
      <c r="H14" s="19">
        <f t="shared" si="2"/>
        <v>0</v>
      </c>
      <c r="I14" s="19">
        <v>0</v>
      </c>
      <c r="J14" s="19">
        <v>0</v>
      </c>
      <c r="K14" s="6">
        <f t="shared" si="3"/>
        <v>0</v>
      </c>
      <c r="L14" s="18">
        <v>99.6</v>
      </c>
      <c r="M14" s="6">
        <f t="shared" si="4"/>
        <v>20</v>
      </c>
      <c r="N14" s="4">
        <f t="shared" si="5"/>
        <v>119.07034846050992</v>
      </c>
      <c r="O14" s="6">
        <f t="shared" si="6"/>
        <v>0</v>
      </c>
    </row>
    <row r="15" spans="1:15" ht="12.75">
      <c r="A15">
        <f t="shared" si="7"/>
        <v>1984</v>
      </c>
      <c r="B15" s="19">
        <v>0</v>
      </c>
      <c r="C15" s="19"/>
      <c r="D15">
        <f t="shared" si="8"/>
        <v>1939</v>
      </c>
      <c r="E15" s="18">
        <v>13.9</v>
      </c>
      <c r="F15">
        <f t="shared" si="0"/>
        <v>64</v>
      </c>
      <c r="G15" s="4">
        <f t="shared" si="1"/>
        <v>45.705912942750274</v>
      </c>
      <c r="H15" s="19">
        <f t="shared" si="2"/>
        <v>0</v>
      </c>
      <c r="I15" s="19">
        <v>0</v>
      </c>
      <c r="J15" s="19">
        <v>0</v>
      </c>
      <c r="K15" s="6">
        <f t="shared" si="3"/>
        <v>0</v>
      </c>
      <c r="L15" s="18">
        <v>103.9</v>
      </c>
      <c r="M15" s="6">
        <f t="shared" si="4"/>
        <v>19</v>
      </c>
      <c r="N15" s="4">
        <f t="shared" si="5"/>
        <v>121.68984404338791</v>
      </c>
      <c r="O15" s="6">
        <f t="shared" si="6"/>
        <v>0</v>
      </c>
    </row>
    <row r="16" spans="1:15" ht="12.75">
      <c r="A16">
        <f t="shared" si="7"/>
        <v>1985</v>
      </c>
      <c r="B16" s="19">
        <v>0</v>
      </c>
      <c r="C16" s="19"/>
      <c r="D16">
        <f t="shared" si="8"/>
        <v>1940</v>
      </c>
      <c r="E16" s="18">
        <v>14</v>
      </c>
      <c r="F16">
        <f t="shared" si="0"/>
        <v>63</v>
      </c>
      <c r="G16" s="4">
        <f t="shared" si="1"/>
        <v>46.71142303500173</v>
      </c>
      <c r="H16" s="19">
        <f t="shared" si="2"/>
        <v>0</v>
      </c>
      <c r="I16" s="19">
        <v>0</v>
      </c>
      <c r="J16" s="19">
        <v>0</v>
      </c>
      <c r="K16" s="6">
        <f t="shared" si="3"/>
        <v>0</v>
      </c>
      <c r="L16" s="18">
        <v>107.6</v>
      </c>
      <c r="M16" s="6">
        <f t="shared" si="4"/>
        <v>18</v>
      </c>
      <c r="N16" s="4">
        <f t="shared" si="5"/>
        <v>124.3669673832804</v>
      </c>
      <c r="O16" s="6">
        <f t="shared" si="6"/>
        <v>0</v>
      </c>
    </row>
    <row r="17" spans="1:15" ht="12.75">
      <c r="A17">
        <f t="shared" si="7"/>
        <v>1986</v>
      </c>
      <c r="B17" s="19">
        <v>0</v>
      </c>
      <c r="C17" s="19"/>
      <c r="D17">
        <f t="shared" si="8"/>
        <v>1941</v>
      </c>
      <c r="E17" s="18">
        <v>14.7</v>
      </c>
      <c r="F17">
        <f t="shared" si="0"/>
        <v>62</v>
      </c>
      <c r="G17" s="4">
        <f t="shared" si="1"/>
        <v>47.73905390945668</v>
      </c>
      <c r="H17" s="19">
        <f t="shared" si="2"/>
        <v>0</v>
      </c>
      <c r="I17" s="19">
        <v>0</v>
      </c>
      <c r="J17" s="19">
        <v>0</v>
      </c>
      <c r="K17" s="6">
        <f t="shared" si="3"/>
        <v>0</v>
      </c>
      <c r="L17" s="18">
        <v>109.6</v>
      </c>
      <c r="M17" s="6">
        <f t="shared" si="4"/>
        <v>17</v>
      </c>
      <c r="N17" s="4">
        <f t="shared" si="5"/>
        <v>127.10298626563444</v>
      </c>
      <c r="O17" s="6">
        <f t="shared" si="6"/>
        <v>0</v>
      </c>
    </row>
    <row r="18" spans="1:15" ht="12.75">
      <c r="A18">
        <f t="shared" si="7"/>
        <v>1987</v>
      </c>
      <c r="B18" s="19">
        <v>0</v>
      </c>
      <c r="C18" s="19"/>
      <c r="D18">
        <f t="shared" si="8"/>
        <v>1942</v>
      </c>
      <c r="E18" s="18">
        <v>16.3</v>
      </c>
      <c r="F18">
        <f t="shared" si="0"/>
        <v>61</v>
      </c>
      <c r="G18" s="4">
        <f t="shared" si="1"/>
        <v>48.78929221364768</v>
      </c>
      <c r="H18" s="19">
        <f t="shared" si="2"/>
        <v>0</v>
      </c>
      <c r="I18" s="19">
        <v>0</v>
      </c>
      <c r="J18" s="19">
        <v>0</v>
      </c>
      <c r="K18" s="6">
        <f t="shared" si="3"/>
        <v>0</v>
      </c>
      <c r="L18" s="18">
        <v>113.6</v>
      </c>
      <c r="M18" s="6">
        <f t="shared" si="4"/>
        <v>16</v>
      </c>
      <c r="N18" s="4">
        <f t="shared" si="5"/>
        <v>129.89919636662236</v>
      </c>
      <c r="O18" s="6">
        <f t="shared" si="6"/>
        <v>0</v>
      </c>
    </row>
    <row r="19" spans="1:15" ht="12.75">
      <c r="A19">
        <f t="shared" si="7"/>
        <v>1988</v>
      </c>
      <c r="B19" s="19">
        <v>241</v>
      </c>
      <c r="C19" s="19"/>
      <c r="D19">
        <f t="shared" si="8"/>
        <v>1943</v>
      </c>
      <c r="E19" s="18">
        <v>17.3</v>
      </c>
      <c r="F19">
        <f t="shared" si="0"/>
        <v>60</v>
      </c>
      <c r="G19" s="4">
        <f t="shared" si="1"/>
        <v>49.86263530114002</v>
      </c>
      <c r="H19" s="19">
        <f t="shared" si="2"/>
        <v>694.6182143106788</v>
      </c>
      <c r="I19" s="19">
        <v>0</v>
      </c>
      <c r="J19" s="19">
        <v>2316</v>
      </c>
      <c r="K19" s="6">
        <f t="shared" si="3"/>
        <v>2316</v>
      </c>
      <c r="L19" s="18">
        <v>118.3</v>
      </c>
      <c r="M19" s="6">
        <f t="shared" si="4"/>
        <v>15</v>
      </c>
      <c r="N19" s="4">
        <f t="shared" si="5"/>
        <v>132.75692186672552</v>
      </c>
      <c r="O19" s="6">
        <f t="shared" si="6"/>
        <v>2599.0281575937133</v>
      </c>
    </row>
    <row r="20" spans="1:15" ht="12.75">
      <c r="A20">
        <f t="shared" si="7"/>
        <v>1989</v>
      </c>
      <c r="B20" s="19">
        <v>0</v>
      </c>
      <c r="C20" s="19"/>
      <c r="D20">
        <f t="shared" si="8"/>
        <v>1944</v>
      </c>
      <c r="E20" s="18">
        <v>17.6</v>
      </c>
      <c r="F20">
        <f t="shared" si="0"/>
        <v>59</v>
      </c>
      <c r="G20" s="4">
        <f t="shared" si="1"/>
        <v>50.959591467059944</v>
      </c>
      <c r="H20" s="19">
        <f t="shared" si="2"/>
        <v>0</v>
      </c>
      <c r="I20" s="19">
        <v>0</v>
      </c>
      <c r="J20" s="19">
        <v>11226</v>
      </c>
      <c r="K20" s="6">
        <f t="shared" si="3"/>
        <v>11226</v>
      </c>
      <c r="L20" s="18">
        <v>124</v>
      </c>
      <c r="M20" s="6">
        <f t="shared" si="4"/>
        <v>14</v>
      </c>
      <c r="N20" s="4">
        <f t="shared" si="5"/>
        <v>135.6775160778166</v>
      </c>
      <c r="O20" s="6">
        <f t="shared" si="6"/>
        <v>12283.191899109428</v>
      </c>
    </row>
    <row r="21" spans="1:15" ht="12.75">
      <c r="A21">
        <f t="shared" si="7"/>
        <v>1990</v>
      </c>
      <c r="B21" s="19">
        <v>4232</v>
      </c>
      <c r="C21" s="19"/>
      <c r="D21">
        <f t="shared" si="8"/>
        <v>1945</v>
      </c>
      <c r="E21" s="18">
        <v>18</v>
      </c>
      <c r="F21">
        <f t="shared" si="0"/>
        <v>58</v>
      </c>
      <c r="G21" s="4">
        <f t="shared" si="1"/>
        <v>52.08068018880414</v>
      </c>
      <c r="H21" s="19">
        <f t="shared" si="2"/>
        <v>12244.746586612173</v>
      </c>
      <c r="I21" s="19">
        <v>38</v>
      </c>
      <c r="J21" s="19">
        <v>3410</v>
      </c>
      <c r="K21" s="6">
        <f t="shared" si="3"/>
        <v>3372</v>
      </c>
      <c r="L21" s="18">
        <v>130.7</v>
      </c>
      <c r="M21" s="6">
        <f t="shared" si="4"/>
        <v>13</v>
      </c>
      <c r="N21" s="4">
        <f t="shared" si="5"/>
        <v>138.6623620840376</v>
      </c>
      <c r="O21" s="6">
        <f t="shared" si="6"/>
        <v>3577.4252865139615</v>
      </c>
    </row>
    <row r="22" spans="1:15" ht="12.75">
      <c r="A22">
        <f t="shared" si="7"/>
        <v>1991</v>
      </c>
      <c r="B22" s="19">
        <v>1165</v>
      </c>
      <c r="C22" s="19"/>
      <c r="D22">
        <f t="shared" si="8"/>
        <v>1946</v>
      </c>
      <c r="E22" s="18">
        <v>19.5</v>
      </c>
      <c r="F22">
        <f t="shared" si="0"/>
        <v>57</v>
      </c>
      <c r="G22" s="4">
        <f t="shared" si="1"/>
        <v>53.226432372044776</v>
      </c>
      <c r="H22" s="19">
        <f t="shared" si="2"/>
        <v>3179.938139150367</v>
      </c>
      <c r="I22" s="19">
        <v>0</v>
      </c>
      <c r="J22" s="19">
        <v>0</v>
      </c>
      <c r="K22" s="6">
        <f t="shared" si="3"/>
        <v>0</v>
      </c>
      <c r="L22" s="18">
        <v>136.2</v>
      </c>
      <c r="M22" s="6">
        <f t="shared" si="4"/>
        <v>12</v>
      </c>
      <c r="N22" s="4">
        <f t="shared" si="5"/>
        <v>141.71287339677662</v>
      </c>
      <c r="O22" s="6">
        <f t="shared" si="6"/>
        <v>0</v>
      </c>
    </row>
    <row r="23" spans="1:15" ht="12.75">
      <c r="A23">
        <f t="shared" si="7"/>
        <v>1992</v>
      </c>
      <c r="B23" s="19">
        <v>0</v>
      </c>
      <c r="C23" s="19"/>
      <c r="D23">
        <f t="shared" si="8"/>
        <v>1947</v>
      </c>
      <c r="E23" s="18">
        <v>22.3</v>
      </c>
      <c r="F23">
        <f t="shared" si="0"/>
        <v>56</v>
      </c>
      <c r="G23" s="4">
        <f t="shared" si="1"/>
        <v>54.39739060214659</v>
      </c>
      <c r="H23" s="19">
        <f t="shared" si="2"/>
        <v>0</v>
      </c>
      <c r="I23" s="19">
        <v>0</v>
      </c>
      <c r="J23" s="19">
        <v>0</v>
      </c>
      <c r="K23" s="6">
        <f t="shared" si="3"/>
        <v>0</v>
      </c>
      <c r="L23" s="18">
        <v>140.3</v>
      </c>
      <c r="M23" s="6">
        <f t="shared" si="4"/>
        <v>11</v>
      </c>
      <c r="N23" s="4">
        <f t="shared" si="5"/>
        <v>144.83049462405398</v>
      </c>
      <c r="O23" s="6">
        <f t="shared" si="6"/>
        <v>0</v>
      </c>
    </row>
    <row r="24" spans="1:15" ht="12.75">
      <c r="A24">
        <f t="shared" si="7"/>
        <v>1993</v>
      </c>
      <c r="B24" s="19">
        <v>274</v>
      </c>
      <c r="C24" s="19"/>
      <c r="D24">
        <f t="shared" si="8"/>
        <v>1948</v>
      </c>
      <c r="E24" s="18">
        <v>24.1</v>
      </c>
      <c r="F24">
        <f t="shared" si="0"/>
        <v>55</v>
      </c>
      <c r="G24" s="4">
        <f t="shared" si="1"/>
        <v>55.59410940111499</v>
      </c>
      <c r="H24" s="19">
        <f t="shared" si="2"/>
        <v>632.0658081288592</v>
      </c>
      <c r="I24" s="19">
        <v>0</v>
      </c>
      <c r="J24" s="19">
        <v>0</v>
      </c>
      <c r="K24" s="6">
        <f t="shared" si="3"/>
        <v>0</v>
      </c>
      <c r="L24" s="18">
        <v>144.5</v>
      </c>
      <c r="M24" s="6">
        <f t="shared" si="4"/>
        <v>10</v>
      </c>
      <c r="N24" s="4">
        <f t="shared" si="5"/>
        <v>148.01670215463466</v>
      </c>
      <c r="O24" s="6">
        <f t="shared" si="6"/>
        <v>0</v>
      </c>
    </row>
    <row r="25" spans="1:15" ht="12.75">
      <c r="A25">
        <f t="shared" si="7"/>
        <v>1994</v>
      </c>
      <c r="B25" s="19">
        <v>0</v>
      </c>
      <c r="C25" s="19"/>
      <c r="D25">
        <f t="shared" si="8"/>
        <v>1949</v>
      </c>
      <c r="E25" s="18">
        <v>23.8</v>
      </c>
      <c r="F25">
        <f t="shared" si="0"/>
        <v>54</v>
      </c>
      <c r="G25" s="4">
        <f t="shared" si="1"/>
        <v>56.817155490196974</v>
      </c>
      <c r="H25" s="19">
        <f t="shared" si="2"/>
        <v>0</v>
      </c>
      <c r="I25" s="19">
        <v>0</v>
      </c>
      <c r="J25" s="19">
        <v>0</v>
      </c>
      <c r="K25" s="6">
        <f t="shared" si="3"/>
        <v>0</v>
      </c>
      <c r="L25" s="18">
        <v>148.2</v>
      </c>
      <c r="M25" s="6">
        <f t="shared" si="4"/>
        <v>9</v>
      </c>
      <c r="N25" s="4">
        <f t="shared" si="5"/>
        <v>151.27300485719053</v>
      </c>
      <c r="O25" s="6">
        <f t="shared" si="6"/>
        <v>0</v>
      </c>
    </row>
    <row r="26" spans="1:15" ht="12.75">
      <c r="A26">
        <f t="shared" si="7"/>
        <v>1995</v>
      </c>
      <c r="B26" s="19">
        <v>0</v>
      </c>
      <c r="C26" s="19"/>
      <c r="D26">
        <f t="shared" si="8"/>
        <v>1950</v>
      </c>
      <c r="E26" s="18">
        <v>24.1</v>
      </c>
      <c r="F26">
        <f t="shared" si="0"/>
        <v>53</v>
      </c>
      <c r="G26" s="4">
        <f t="shared" si="1"/>
        <v>58.06710805825905</v>
      </c>
      <c r="H26" s="19">
        <f t="shared" si="2"/>
        <v>0</v>
      </c>
      <c r="I26" s="19">
        <v>0</v>
      </c>
      <c r="J26" s="19">
        <v>0</v>
      </c>
      <c r="K26" s="6">
        <f t="shared" si="3"/>
        <v>0</v>
      </c>
      <c r="L26" s="18">
        <v>152.4</v>
      </c>
      <c r="M26" s="6">
        <f t="shared" si="4"/>
        <v>8</v>
      </c>
      <c r="N26" s="4">
        <f t="shared" si="5"/>
        <v>154.60094479484437</v>
      </c>
      <c r="O26" s="6">
        <f t="shared" si="6"/>
        <v>0</v>
      </c>
    </row>
    <row r="27" spans="1:15" ht="12.75">
      <c r="A27">
        <f t="shared" si="7"/>
        <v>1996</v>
      </c>
      <c r="B27" s="19">
        <v>0</v>
      </c>
      <c r="C27" s="19"/>
      <c r="D27">
        <f t="shared" si="8"/>
        <v>1951</v>
      </c>
      <c r="E27" s="18">
        <v>26</v>
      </c>
      <c r="F27">
        <f t="shared" si="0"/>
        <v>52</v>
      </c>
      <c r="G27" s="4">
        <f t="shared" si="1"/>
        <v>59.344559036069484</v>
      </c>
      <c r="H27" s="19">
        <f t="shared" si="2"/>
        <v>0</v>
      </c>
      <c r="I27" s="19">
        <v>0</v>
      </c>
      <c r="J27" s="19">
        <v>0</v>
      </c>
      <c r="K27" s="6">
        <f t="shared" si="3"/>
        <v>0</v>
      </c>
      <c r="L27" s="18">
        <v>156.9</v>
      </c>
      <c r="M27" s="6">
        <f t="shared" si="4"/>
        <v>7</v>
      </c>
      <c r="N27" s="4">
        <f t="shared" si="5"/>
        <v>158.00209795543304</v>
      </c>
      <c r="O27" s="6">
        <f t="shared" si="6"/>
        <v>0</v>
      </c>
    </row>
    <row r="28" spans="1:15" ht="12.75">
      <c r="A28">
        <f t="shared" si="7"/>
        <v>1997</v>
      </c>
      <c r="B28" s="19">
        <v>0</v>
      </c>
      <c r="C28" s="19"/>
      <c r="D28">
        <f t="shared" si="8"/>
        <v>1952</v>
      </c>
      <c r="E28" s="18">
        <v>26.5</v>
      </c>
      <c r="F28">
        <f t="shared" si="0"/>
        <v>51</v>
      </c>
      <c r="G28" s="4">
        <f t="shared" si="1"/>
        <v>60.6501133766145</v>
      </c>
      <c r="H28" s="19">
        <f t="shared" si="2"/>
        <v>0</v>
      </c>
      <c r="I28" s="19">
        <v>0</v>
      </c>
      <c r="J28" s="19">
        <v>0</v>
      </c>
      <c r="K28" s="6">
        <f t="shared" si="3"/>
        <v>0</v>
      </c>
      <c r="L28" s="18">
        <v>160.5</v>
      </c>
      <c r="M28" s="6">
        <f t="shared" si="4"/>
        <v>6</v>
      </c>
      <c r="N28" s="4">
        <f t="shared" si="5"/>
        <v>161.47807499783644</v>
      </c>
      <c r="O28" s="6">
        <f t="shared" si="6"/>
        <v>0</v>
      </c>
    </row>
    <row r="29" spans="1:15" ht="12.75">
      <c r="A29">
        <f t="shared" si="7"/>
        <v>1998</v>
      </c>
      <c r="B29" s="19">
        <v>0</v>
      </c>
      <c r="C29" s="19"/>
      <c r="D29">
        <f t="shared" si="8"/>
        <v>1953</v>
      </c>
      <c r="E29" s="21">
        <v>26.7</v>
      </c>
      <c r="F29">
        <f t="shared" si="0"/>
        <v>50</v>
      </c>
      <c r="G29" s="4">
        <f t="shared" si="1"/>
        <v>61.98438934158138</v>
      </c>
      <c r="H29" s="19">
        <f t="shared" si="2"/>
        <v>0</v>
      </c>
      <c r="I29" s="19">
        <v>0</v>
      </c>
      <c r="J29" s="19">
        <v>0</v>
      </c>
      <c r="K29" s="6">
        <f t="shared" si="3"/>
        <v>0</v>
      </c>
      <c r="L29" s="18">
        <v>163</v>
      </c>
      <c r="M29" s="6">
        <f t="shared" si="4"/>
        <v>5</v>
      </c>
      <c r="N29" s="4">
        <f t="shared" si="5"/>
        <v>165.03052201472542</v>
      </c>
      <c r="O29" s="6">
        <f t="shared" si="6"/>
        <v>0</v>
      </c>
    </row>
    <row r="30" spans="1:15" ht="12.75">
      <c r="A30">
        <f t="shared" si="7"/>
        <v>1999</v>
      </c>
      <c r="B30" s="19">
        <v>0</v>
      </c>
      <c r="C30" s="19"/>
      <c r="D30">
        <f t="shared" si="8"/>
        <v>1954</v>
      </c>
      <c r="E30" s="18">
        <v>26.9</v>
      </c>
      <c r="F30">
        <f t="shared" si="0"/>
        <v>49</v>
      </c>
      <c r="G30" s="4">
        <f t="shared" si="1"/>
        <v>63.34801879414412</v>
      </c>
      <c r="H30" s="19">
        <f t="shared" si="2"/>
        <v>0</v>
      </c>
      <c r="I30" s="19">
        <v>0</v>
      </c>
      <c r="J30" s="19">
        <v>0</v>
      </c>
      <c r="K30" s="6">
        <f t="shared" si="3"/>
        <v>0</v>
      </c>
      <c r="L30" s="18">
        <v>166.6</v>
      </c>
      <c r="M30" s="6">
        <f t="shared" si="4"/>
        <v>4</v>
      </c>
      <c r="N30" s="4">
        <f t="shared" si="5"/>
        <v>168.66112131208948</v>
      </c>
      <c r="O30" s="6">
        <f t="shared" si="6"/>
        <v>0</v>
      </c>
    </row>
    <row r="31" spans="1:15" ht="12.75">
      <c r="A31">
        <f t="shared" si="7"/>
        <v>2000</v>
      </c>
      <c r="B31" s="19">
        <v>0</v>
      </c>
      <c r="C31" s="19"/>
      <c r="D31">
        <f t="shared" si="8"/>
        <v>1955</v>
      </c>
      <c r="E31" s="18">
        <v>26.8</v>
      </c>
      <c r="F31">
        <f t="shared" si="0"/>
        <v>48</v>
      </c>
      <c r="G31" s="4">
        <f t="shared" si="1"/>
        <v>64.74164749819016</v>
      </c>
      <c r="H31" s="19">
        <f t="shared" si="2"/>
        <v>0</v>
      </c>
      <c r="I31" s="19">
        <v>0</v>
      </c>
      <c r="J31" s="19">
        <v>0</v>
      </c>
      <c r="K31" s="6">
        <f t="shared" si="3"/>
        <v>0</v>
      </c>
      <c r="L31" s="18">
        <v>172.2</v>
      </c>
      <c r="M31" s="6">
        <f t="shared" si="4"/>
        <v>3</v>
      </c>
      <c r="N31" s="4">
        <f t="shared" si="5"/>
        <v>172.371592205914</v>
      </c>
      <c r="O31" s="6">
        <f t="shared" si="6"/>
        <v>0</v>
      </c>
    </row>
    <row r="32" spans="1:15" ht="12.75">
      <c r="A32">
        <f t="shared" si="7"/>
        <v>2001</v>
      </c>
      <c r="B32" s="19">
        <v>0</v>
      </c>
      <c r="C32" s="19"/>
      <c r="D32">
        <f t="shared" si="8"/>
        <v>1956</v>
      </c>
      <c r="E32" s="18">
        <v>27.2</v>
      </c>
      <c r="F32">
        <f t="shared" si="0"/>
        <v>47</v>
      </c>
      <c r="G32" s="4">
        <f t="shared" si="1"/>
        <v>66.16593542413</v>
      </c>
      <c r="H32" s="19">
        <f t="shared" si="2"/>
        <v>0</v>
      </c>
      <c r="I32" s="19">
        <v>0</v>
      </c>
      <c r="J32" s="19">
        <v>0</v>
      </c>
      <c r="K32" s="6">
        <f t="shared" si="3"/>
        <v>0</v>
      </c>
      <c r="L32" s="18">
        <v>177.1</v>
      </c>
      <c r="M32" s="6">
        <f t="shared" si="4"/>
        <v>2</v>
      </c>
      <c r="N32" s="4">
        <f t="shared" si="5"/>
        <v>176.163691836384</v>
      </c>
      <c r="O32" s="6">
        <f t="shared" si="6"/>
        <v>0</v>
      </c>
    </row>
    <row r="33" spans="1:15" ht="12.75">
      <c r="A33">
        <f t="shared" si="7"/>
        <v>2002</v>
      </c>
      <c r="B33" s="20">
        <v>51</v>
      </c>
      <c r="C33" s="20"/>
      <c r="D33">
        <f t="shared" si="8"/>
        <v>1957</v>
      </c>
      <c r="E33" s="18">
        <v>28.1</v>
      </c>
      <c r="F33">
        <f t="shared" si="0"/>
        <v>46</v>
      </c>
      <c r="G33" s="4">
        <f t="shared" si="1"/>
        <v>67.62155706143443</v>
      </c>
      <c r="H33" s="19">
        <f t="shared" si="2"/>
        <v>122.7295163748454</v>
      </c>
      <c r="I33" s="19">
        <v>0</v>
      </c>
      <c r="J33" s="19">
        <v>0</v>
      </c>
      <c r="K33" s="6">
        <f t="shared" si="3"/>
        <v>0</v>
      </c>
      <c r="L33" s="18">
        <v>179.9</v>
      </c>
      <c r="M33" s="6">
        <v>1</v>
      </c>
      <c r="N33" s="4">
        <f t="shared" si="5"/>
        <v>180.03921599999998</v>
      </c>
      <c r="O33" s="6">
        <f t="shared" si="6"/>
        <v>0</v>
      </c>
    </row>
    <row r="34" spans="1:15" ht="12.75">
      <c r="A34">
        <f t="shared" si="7"/>
        <v>2003</v>
      </c>
      <c r="B34" s="19">
        <v>48002</v>
      </c>
      <c r="C34" s="19"/>
      <c r="D34">
        <f t="shared" si="8"/>
        <v>1958</v>
      </c>
      <c r="E34" s="21">
        <v>28.9</v>
      </c>
      <c r="F34">
        <f t="shared" si="0"/>
        <v>45</v>
      </c>
      <c r="G34" s="4">
        <f t="shared" si="1"/>
        <v>69.10920173804764</v>
      </c>
      <c r="H34" s="19">
        <f t="shared" si="2"/>
        <v>114788.23189722364</v>
      </c>
      <c r="I34" s="19">
        <v>0</v>
      </c>
      <c r="J34" s="19">
        <v>0</v>
      </c>
      <c r="K34" s="6">
        <f t="shared" si="3"/>
        <v>0</v>
      </c>
      <c r="L34" s="18">
        <v>184</v>
      </c>
      <c r="M34" s="6">
        <v>0</v>
      </c>
      <c r="N34" s="4">
        <f t="shared" si="5"/>
        <v>184</v>
      </c>
      <c r="O34" s="6">
        <f t="shared" si="6"/>
        <v>0</v>
      </c>
    </row>
    <row r="35" spans="9:10" ht="12.75">
      <c r="I35" s="19"/>
      <c r="J35" s="19"/>
    </row>
    <row r="36" spans="1:16" ht="12.75">
      <c r="A36" t="s">
        <v>22</v>
      </c>
      <c r="B36" s="6">
        <f>+SUM(B11:B34)</f>
        <v>53965</v>
      </c>
      <c r="C36" s="6"/>
      <c r="H36" s="6">
        <f>+SUM(H11:H34)</f>
        <v>131662.33016180055</v>
      </c>
      <c r="I36" s="6">
        <f>+SUM(I11:I34)</f>
        <v>38</v>
      </c>
      <c r="J36" s="6">
        <f>+SUM(J11:J34)</f>
        <v>16952</v>
      </c>
      <c r="K36" s="6">
        <f>+SUM(K11:K34)</f>
        <v>16914</v>
      </c>
      <c r="O36" s="6">
        <f>+SUM(O11:O34)</f>
        <v>18459.645343217104</v>
      </c>
      <c r="P36" s="7">
        <f>+O36/H36</f>
        <v>0.14020445575079787</v>
      </c>
    </row>
    <row r="38" spans="1:5" ht="12.75">
      <c r="A38" t="s">
        <v>10</v>
      </c>
      <c r="B38" s="19"/>
      <c r="C38" s="19"/>
      <c r="E38" s="18">
        <v>184</v>
      </c>
    </row>
  </sheetData>
  <mergeCells count="3">
    <mergeCell ref="A1:P1"/>
    <mergeCell ref="A2:P2"/>
    <mergeCell ref="A3:P3"/>
  </mergeCells>
  <printOptions/>
  <pageMargins left="0.75" right="0.62" top="1" bottom="0.48" header="0.5" footer="0.5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King</dc:creator>
  <cp:keywords/>
  <dc:description/>
  <cp:lastModifiedBy>Office of the Attorney General</cp:lastModifiedBy>
  <cp:lastPrinted>2005-02-01T17:23:31Z</cp:lastPrinted>
  <dcterms:created xsi:type="dcterms:W3CDTF">2005-01-12T20:50:59Z</dcterms:created>
  <dcterms:modified xsi:type="dcterms:W3CDTF">2005-02-01T23:01:15Z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-1112084204</vt:i4>
  </property>
  <property fmtid="{D5CDD505-2E9C-101B-9397-08002B2CF9AE}" pid="3" name="_EmailSubject">
    <vt:lpwstr>VZ - WA Exhibits Renumbered</vt:lpwstr>
  </property>
  <property fmtid="{D5CDD505-2E9C-101B-9397-08002B2CF9AE}" pid="4" name="_AuthorEmail">
    <vt:lpwstr>mkenney@snavely-king.com</vt:lpwstr>
  </property>
  <property fmtid="{D5CDD505-2E9C-101B-9397-08002B2CF9AE}" pid="5" name="_AuthorEmailDisplayName">
    <vt:lpwstr>Margaret Kenney</vt:lpwstr>
  </property>
  <property fmtid="{D5CDD505-2E9C-101B-9397-08002B2CF9AE}" pid="6" name="_PreviousAdHocReviewCycleID">
    <vt:i4>-284951792</vt:i4>
  </property>
  <property fmtid="{D5CDD505-2E9C-101B-9397-08002B2CF9AE}" pid="7" name="_ReviewingToolsShownOnce">
    <vt:lpwstr/>
  </property>
  <property fmtid="{D5CDD505-2E9C-101B-9397-08002B2CF9AE}" pid="8" name="DocumentSetType">
    <vt:lpwstr>Testimony</vt:lpwstr>
  </property>
  <property fmtid="{D5CDD505-2E9C-101B-9397-08002B2CF9AE}" pid="9" name="IsHighlyConfidential">
    <vt:lpwstr>0</vt:lpwstr>
  </property>
  <property fmtid="{D5CDD505-2E9C-101B-9397-08002B2CF9AE}" pid="10" name="DocketNumber">
    <vt:lpwstr>040520</vt:lpwstr>
  </property>
  <property fmtid="{D5CDD505-2E9C-101B-9397-08002B2CF9AE}" pid="11" name="IsConfidential">
    <vt:lpwstr>0</vt:lpwstr>
  </property>
  <property fmtid="{D5CDD505-2E9C-101B-9397-08002B2CF9AE}" pid="12" name="Date1">
    <vt:lpwstr>2005-02-02T00:00:00Z</vt:lpwstr>
  </property>
  <property fmtid="{D5CDD505-2E9C-101B-9397-08002B2CF9AE}" pid="13" name="CaseType">
    <vt:lpwstr>Staff Investigation</vt:lpwstr>
  </property>
  <property fmtid="{D5CDD505-2E9C-101B-9397-08002B2CF9AE}" pid="14" name="OpenedDate">
    <vt:lpwstr>2004-03-22T00:00:00Z</vt:lpwstr>
  </property>
  <property fmtid="{D5CDD505-2E9C-101B-9397-08002B2CF9AE}" pid="15" name="Prefix">
    <vt:lpwstr>UT</vt:lpwstr>
  </property>
  <property fmtid="{D5CDD505-2E9C-101B-9397-08002B2CF9AE}" pid="16" name="CaseCompanyNames">
    <vt:lpwstr>Verizon Northwest Inc.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