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AAG\SCAN\Temp\"/>
    </mc:Choice>
  </mc:AlternateContent>
  <bookViews>
    <workbookView xWindow="9600" yWindow="-15" windowWidth="9645" windowHeight="11010" tabRatio="599" activeTab="2"/>
  </bookViews>
  <sheets>
    <sheet name=" DCP-6, P 1" sheetId="103" r:id="rId1"/>
    <sheet name="DCP-6, P 2 " sheetId="104" r:id="rId2"/>
    <sheet name="DCP-6, p 3" sheetId="105" r:id="rId3"/>
    <sheet name="Sheet2" sheetId="89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\22" localSheetId="0">'[1]Jun 99'!#REF!</definedName>
    <definedName name="\22" localSheetId="1">'[1]Jun 99'!#REF!</definedName>
    <definedName name="\22" localSheetId="2">'[1]Jun 99'!#REF!</definedName>
    <definedName name="\22">'[1]Jun 99'!#REF!</definedName>
    <definedName name="\A" localSheetId="0">'[1]Jun 99'!#REF!</definedName>
    <definedName name="\A" localSheetId="1">'[1]Jun 99'!#REF!</definedName>
    <definedName name="\A" localSheetId="2">'[1]Jun 99'!#REF!</definedName>
    <definedName name="\A">'[1]Jun 99'!#REF!</definedName>
    <definedName name="\P" localSheetId="1">#REF!</definedName>
    <definedName name="\P" localSheetId="2">#REF!</definedName>
    <definedName name="\P">#REF!</definedName>
    <definedName name="\Q" localSheetId="1">#REF!</definedName>
    <definedName name="\Q" localSheetId="2">#REF!</definedName>
    <definedName name="\Q">#REF!</definedName>
    <definedName name="\R" localSheetId="1">#REF!</definedName>
    <definedName name="\R" localSheetId="2">#REF!</definedName>
    <definedName name="\R">#REF!</definedName>
    <definedName name="\S" localSheetId="1">#REF!</definedName>
    <definedName name="\S" localSheetId="2">#REF!</definedName>
    <definedName name="\S">#REF!</definedName>
    <definedName name="\T" localSheetId="1">#REF!</definedName>
    <definedName name="\T" localSheetId="2">#REF!</definedName>
    <definedName name="\T">#REF!</definedName>
    <definedName name="\U" localSheetId="1">#REF!</definedName>
    <definedName name="\U" localSheetId="2">#REF!</definedName>
    <definedName name="\U">#REF!</definedName>
    <definedName name="__Div02">'[2]Alloc factors'!$D$12</definedName>
    <definedName name="__div10" localSheetId="0">'[3]WP 1-2'!#REF!</definedName>
    <definedName name="__div10" localSheetId="2">'[3]WP 1-2'!#REF!</definedName>
    <definedName name="__div10">'[3]WP 1-2'!#REF!</definedName>
    <definedName name="__DIV12">'[4]Alloc factors'!$D$13</definedName>
    <definedName name="__div21" localSheetId="0">'[3]WP 1-2'!#REF!</definedName>
    <definedName name="__div21" localSheetId="2">'[3]WP 1-2'!#REF!</definedName>
    <definedName name="__div21">'[3]WP 1-2'!#REF!</definedName>
    <definedName name="__EXH1" localSheetId="0">#REF!</definedName>
    <definedName name="__EXH1" localSheetId="2">#REF!</definedName>
    <definedName name="__EXH1">#REF!</definedName>
    <definedName name="__EXH6" localSheetId="0">#REF!</definedName>
    <definedName name="__EXH6" localSheetId="2">#REF!</definedName>
    <definedName name="__EXH6">#REF!</definedName>
    <definedName name="__swe80">[5]Input!$E$29</definedName>
    <definedName name="__ucg80">[5]Input!$E$31</definedName>
    <definedName name="_Div02">'[2]Alloc factors'!$D$12</definedName>
    <definedName name="_div10" localSheetId="2">'[3]WP 1-2'!#REF!</definedName>
    <definedName name="_div10">'[3]WP 1-2'!#REF!</definedName>
    <definedName name="_DIV12">'[4]Alloc factors'!$D$13</definedName>
    <definedName name="_div21" localSheetId="2">'[3]WP 1-2'!#REF!</definedName>
    <definedName name="_div21">'[3]WP 1-2'!#REF!</definedName>
    <definedName name="_EXH1" localSheetId="2">#REF!</definedName>
    <definedName name="_EXH1">#REF!</definedName>
    <definedName name="_EXH6" localSheetId="2">#REF!</definedName>
    <definedName name="_EXH6">#REF!</definedName>
    <definedName name="_Key1" localSheetId="2" hidden="1">#REF!</definedName>
    <definedName name="_Key1" hidden="1">#REF!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_swe80">[5]Input!$E$29</definedName>
    <definedName name="_ucg80">[5]Input!$E$31</definedName>
    <definedName name="a" localSheetId="0">#REF!</definedName>
    <definedName name="a" localSheetId="1">#REF!</definedName>
    <definedName name="a" localSheetId="2">#REF!</definedName>
    <definedName name="a">#REF!</definedName>
    <definedName name="AAA" localSheetId="1">#REF!</definedName>
    <definedName name="AAA" localSheetId="2">#REF!</definedName>
    <definedName name="AAA">#REF!</definedName>
    <definedName name="atmos" localSheetId="2">#REF!</definedName>
    <definedName name="atmos">#REF!</definedName>
    <definedName name="AVG_RESIDUAL_PROFORMA">'[6]DATA INPUT'!$D$43</definedName>
    <definedName name="BBB" localSheetId="0">#REF!</definedName>
    <definedName name="BBB" localSheetId="1">#REF!</definedName>
    <definedName name="BBB" localSheetId="2">#REF!</definedName>
    <definedName name="BBB">#REF!</definedName>
    <definedName name="BUSUNIT">'[7]Input '!$C$9</definedName>
    <definedName name="BUTLER" localSheetId="2">#REF!</definedName>
    <definedName name="BUTLER">#REF!</definedName>
    <definedName name="C_" localSheetId="2">'[4]Schedule 4 O&amp;M'!#REF!</definedName>
    <definedName name="C_">'[4]Schedule 4 O&amp;M'!#REF!</definedName>
    <definedName name="CC" localSheetId="1">#REF!</definedName>
    <definedName name="CC" localSheetId="2">#REF!</definedName>
    <definedName name="CC">#REF!</definedName>
    <definedName name="CCC" localSheetId="1">#REF!</definedName>
    <definedName name="CCC" localSheetId="2">#REF!</definedName>
    <definedName name="CCC">#REF!</definedName>
    <definedName name="Central_Only" localSheetId="2">'[4]Alloc factors'!#REF!</definedName>
    <definedName name="Central_Only">'[4]Alloc factors'!#REF!</definedName>
    <definedName name="company" localSheetId="0">'[8]Company Groups'!#REF!</definedName>
    <definedName name="company" localSheetId="2">'[8]Company Groups'!#REF!</definedName>
    <definedName name="company">'[9]Company Groups'!#REF!</definedName>
    <definedName name="Cortez" localSheetId="2">'[4]Alloc factors'!#REF!</definedName>
    <definedName name="Cortez">'[4]Alloc factors'!#REF!</definedName>
    <definedName name="csDesignMode">1</definedName>
    <definedName name="customerinput" localSheetId="2">#REF!</definedName>
    <definedName name="customerinput">#REF!</definedName>
    <definedName name="dataset" localSheetId="2">#REF!</definedName>
    <definedName name="dataset">#REF!</definedName>
    <definedName name="date" localSheetId="2">#REF!</definedName>
    <definedName name="date">#REF!</definedName>
    <definedName name="DDD" localSheetId="0">#REF!</definedName>
    <definedName name="DDD" localSheetId="1">#REF!</definedName>
    <definedName name="DDD" localSheetId="2">'DCP-6, p 3'!$A$3:$F$46</definedName>
    <definedName name="DDD">#REF!</definedName>
    <definedName name="DEPRECIATION" localSheetId="2">'[1]Jun 99'!#REF!</definedName>
    <definedName name="DEPRECIATION">'[1]Jun 99'!#REF!</definedName>
    <definedName name="DJInd" localSheetId="2">#REF!</definedName>
    <definedName name="DJInd">#REF!</definedName>
    <definedName name="DJUtil" localSheetId="2">#REF!</definedName>
    <definedName name="DJUtil">#REF!</definedName>
    <definedName name="Durango" localSheetId="2">'[4]Alloc factors'!#REF!</definedName>
    <definedName name="Durango">'[4]Alloc factors'!#REF!</definedName>
    <definedName name="EEE" localSheetId="1">#REF!</definedName>
    <definedName name="EEE" localSheetId="2">#REF!</definedName>
    <definedName name="EEE">#REF!</definedName>
    <definedName name="EXH1A" localSheetId="2">#REF!</definedName>
    <definedName name="EXH1A">#REF!</definedName>
    <definedName name="FFF" localSheetId="1">#REF!</definedName>
    <definedName name="FFF" localSheetId="2">#REF!</definedName>
    <definedName name="FFF">#REF!</definedName>
    <definedName name="Fremont" localSheetId="2">'[4]Alloc factors'!#REF!</definedName>
    <definedName name="Fremont">'[4]Alloc factors'!#REF!</definedName>
    <definedName name="GGG" localSheetId="1">#REF!</definedName>
    <definedName name="GGG" localSheetId="2">#REF!</definedName>
    <definedName name="GGG">#REF!</definedName>
    <definedName name="GOEXP" localSheetId="2">'[7]Input '!#REF!</definedName>
    <definedName name="GOEXP">'[7]Input '!#REF!</definedName>
    <definedName name="GOEXP_PROFORMA">'[6]DATA INPUT'!$D$53</definedName>
    <definedName name="GOPLANT" localSheetId="2">'[7]Input '!#REF!</definedName>
    <definedName name="GOPLANT">'[7]Input '!#REF!</definedName>
    <definedName name="GOPLANT_PROFORMA">'[6]DATA INPUT'!$D$57</definedName>
    <definedName name="JURISDICTION">'[7]Input '!$C$8</definedName>
    <definedName name="KIRK" localSheetId="2">#REF!</definedName>
    <definedName name="KIRK">#REF!</definedName>
    <definedName name="Kirk_Plant" localSheetId="2">#REF!</definedName>
    <definedName name="Kirk_Plant">#REF!</definedName>
    <definedName name="LDCs" localSheetId="2">#REF!</definedName>
    <definedName name="LDCs">#REF!</definedName>
    <definedName name="LTD_Rate">'[7]Input '!$C$23</definedName>
    <definedName name="LTDcostrate" localSheetId="2">#REF!</definedName>
    <definedName name="LTDcostrate">#REF!</definedName>
    <definedName name="Market_Return" localSheetId="2">#REF!</definedName>
    <definedName name="Market_Return">#REF!</definedName>
    <definedName name="MS" localSheetId="2">#REF!</definedName>
    <definedName name="MS">#REF!</definedName>
    <definedName name="MS_Plant" localSheetId="2">#REF!</definedName>
    <definedName name="MS_Plant">#REF!</definedName>
    <definedName name="NEadit" localSheetId="2">#REF!</definedName>
    <definedName name="NEadit">#REF!</definedName>
    <definedName name="NEadv" localSheetId="2">#REF!</definedName>
    <definedName name="NEadv">#REF!</definedName>
    <definedName name="NEcash" localSheetId="2">#REF!</definedName>
    <definedName name="NEcash">#REF!</definedName>
    <definedName name="NEcwip" localSheetId="2">#REF!</definedName>
    <definedName name="NEcwip">#REF!</definedName>
    <definedName name="NEdep" localSheetId="2">#REF!</definedName>
    <definedName name="NEdep">#REF!</definedName>
    <definedName name="NEmatsup" localSheetId="2">#REF!</definedName>
    <definedName name="NEmatsup">#REF!</definedName>
    <definedName name="NEplant" localSheetId="2">#REF!</definedName>
    <definedName name="NEplant">#REF!</definedName>
    <definedName name="NEpp" localSheetId="2">#REF!</definedName>
    <definedName name="NEpp">#REF!</definedName>
    <definedName name="NEstorg" localSheetId="2">#REF!</definedName>
    <definedName name="NEstorg">#REF!</definedName>
    <definedName name="NW_Only" localSheetId="2">'[4]Alloc factors'!#REF!</definedName>
    <definedName name="NW_Only">'[4]Alloc factors'!#REF!</definedName>
    <definedName name="NWadit" localSheetId="2">#REF!</definedName>
    <definedName name="NWadit">#REF!</definedName>
    <definedName name="NWadv" localSheetId="2">#REF!</definedName>
    <definedName name="NWadv">#REF!</definedName>
    <definedName name="NWcash" localSheetId="2">#REF!</definedName>
    <definedName name="NWcash">#REF!</definedName>
    <definedName name="NWcwip" localSheetId="2">#REF!</definedName>
    <definedName name="NWcwip">#REF!</definedName>
    <definedName name="NWdep" localSheetId="2">#REF!</definedName>
    <definedName name="NWdep">#REF!</definedName>
    <definedName name="NWmatsup" localSheetId="2">#REF!</definedName>
    <definedName name="NWmatsup">#REF!</definedName>
    <definedName name="NWplant" localSheetId="2">#REF!</definedName>
    <definedName name="NWplant">#REF!</definedName>
    <definedName name="NWpp" localSheetId="2">#REF!</definedName>
    <definedName name="NWpp">#REF!</definedName>
    <definedName name="NWstorg" localSheetId="2">#REF!</definedName>
    <definedName name="NWstorg">#REF!</definedName>
    <definedName name="PAGE1">#N/A</definedName>
    <definedName name="PAGE5" localSheetId="2">#REF!</definedName>
    <definedName name="PAGE5">#REF!</definedName>
    <definedName name="PAGE6" localSheetId="2">#REF!</definedName>
    <definedName name="PAGE6">#REF!</definedName>
    <definedName name="PAGE7" localSheetId="2">#REF!</definedName>
    <definedName name="PAGE7">#REF!</definedName>
    <definedName name="PAGE8" localSheetId="2">#REF!</definedName>
    <definedName name="PAGE8">#REF!</definedName>
    <definedName name="Parent_Company" localSheetId="0">'[10]Company Groups'!$B$3</definedName>
    <definedName name="Parent_Company" localSheetId="2">'[10]Company Groups'!$B$3</definedName>
    <definedName name="Parent_Company">'[11]Company Groups'!$B$3</definedName>
    <definedName name="PPP" localSheetId="1">#REF!</definedName>
    <definedName name="PPP">#REF!</definedName>
    <definedName name="_xlnm.Print_Area" localSheetId="0">#REF!</definedName>
    <definedName name="_xlnm.Print_Area" localSheetId="1">'DCP-6, P 2 '!$A$1:$D$36</definedName>
    <definedName name="_xlnm.Print_Area" localSheetId="2">#REF!</definedName>
    <definedName name="_xlnm.Print_Area">#REF!</definedName>
    <definedName name="Print_Area_MI" localSheetId="2">'[1]Jun 99'!#REF!</definedName>
    <definedName name="Print_Area_MI">'[1]Jun 99'!#REF!</definedName>
    <definedName name="_xlnm.Print_Titles">#N/A</definedName>
    <definedName name="PROPERTY" localSheetId="2">'[1]Jun 99'!#REF!</definedName>
    <definedName name="PROPERTY">'[1]Jun 99'!#REF!</definedName>
    <definedName name="Risk_Free_Rate" localSheetId="2">#REF!</definedName>
    <definedName name="Risk_Free_Rate">#REF!</definedName>
    <definedName name="ROEXP" localSheetId="2">'[7]Input '!#REF!</definedName>
    <definedName name="ROEXP">'[7]Input '!#REF!</definedName>
    <definedName name="ROPLANT" localSheetId="2">'[7]Input '!#REF!</definedName>
    <definedName name="ROPLANT">'[7]Input '!#REF!</definedName>
    <definedName name="ROR_Rate">'[7]Input '!$C$25</definedName>
    <definedName name="RRR" localSheetId="1">#REF!</definedName>
    <definedName name="RRR">#REF!</definedName>
    <definedName name="sch">[12]WP_H9!$A$1:$Q$46</definedName>
    <definedName name="SCH_B1">[13]SCH_B1!$A$1:$G$30</definedName>
    <definedName name="SCH_B3">[13]SCH_B3!$A$1:$G$42</definedName>
    <definedName name="SCH_C2">[13]SCH_C2!$A$1:$G$42</definedName>
    <definedName name="SCH_D2">[13]SCH_D2!$A$1:$G$42</definedName>
    <definedName name="SCH_H2">[13]SCH_H2!$A$1:$G$42</definedName>
    <definedName name="SE_Only" localSheetId="2">'[4]Alloc factors'!#REF!</definedName>
    <definedName name="SE_Only">'[4]Alloc factors'!#REF!</definedName>
    <definedName name="SEadit" localSheetId="2">#REF!</definedName>
    <definedName name="SEadit">#REF!</definedName>
    <definedName name="SEadv" localSheetId="2">#REF!</definedName>
    <definedName name="SEadv">#REF!</definedName>
    <definedName name="SEcash" localSheetId="2">#REF!</definedName>
    <definedName name="SEcash">#REF!</definedName>
    <definedName name="SEcwip" localSheetId="2">#REF!</definedName>
    <definedName name="SEcwip">#REF!</definedName>
    <definedName name="SEdep" localSheetId="2">#REF!</definedName>
    <definedName name="SEdep">#REF!</definedName>
    <definedName name="SEmatsup" localSheetId="2">#REF!</definedName>
    <definedName name="SEmatsup">#REF!</definedName>
    <definedName name="SEMO" localSheetId="2">#REF!</definedName>
    <definedName name="SEMO">#REF!</definedName>
    <definedName name="SEMO_Plant" localSheetId="2">#REF!</definedName>
    <definedName name="SEMO_Plant">#REF!</definedName>
    <definedName name="SEplant" localSheetId="2">#REF!</definedName>
    <definedName name="SEplant">#REF!</definedName>
    <definedName name="SEpp" localSheetId="2">#REF!</definedName>
    <definedName name="SEpp">#REF!</definedName>
    <definedName name="SEstorg" localSheetId="2">#REF!</definedName>
    <definedName name="SEstorg">#REF!</definedName>
    <definedName name="sp" localSheetId="2">#REF!</definedName>
    <definedName name="sp">#REF!</definedName>
    <definedName name="SSExp" localSheetId="2">'[7]Input '!#REF!</definedName>
    <definedName name="SSExp">'[7]Input '!#REF!</definedName>
    <definedName name="SSPlant" localSheetId="2">'[7]Input '!#REF!</definedName>
    <definedName name="SSPlant">'[7]Input '!#REF!</definedName>
    <definedName name="SSS" localSheetId="1">#REF!</definedName>
    <definedName name="SSS" localSheetId="2">#REF!</definedName>
    <definedName name="SSS">#REF!</definedName>
    <definedName name="STD_Rate">'[7]Input '!$C$24</definedName>
    <definedName name="Sttax" localSheetId="2">#REF!</definedName>
    <definedName name="Sttax">#REF!</definedName>
    <definedName name="Study_Company" localSheetId="2">#REF!</definedName>
    <definedName name="Study_Company">#REF!</definedName>
    <definedName name="SWadit" localSheetId="2">#REF!</definedName>
    <definedName name="SWadit">#REF!</definedName>
    <definedName name="SWadv" localSheetId="2">#REF!</definedName>
    <definedName name="SWadv">#REF!</definedName>
    <definedName name="SWcash" localSheetId="2">#REF!</definedName>
    <definedName name="SWcash">#REF!</definedName>
    <definedName name="SWcwip" localSheetId="2">#REF!</definedName>
    <definedName name="SWcwip">#REF!</definedName>
    <definedName name="SWdep" localSheetId="2">#REF!</definedName>
    <definedName name="SWdep">#REF!</definedName>
    <definedName name="SWmatsup" localSheetId="2">#REF!</definedName>
    <definedName name="SWmatsup">#REF!</definedName>
    <definedName name="SWplant" localSheetId="2">#REF!</definedName>
    <definedName name="SWplant">#REF!</definedName>
    <definedName name="SWpp" localSheetId="2">#REF!</definedName>
    <definedName name="SWpp">#REF!</definedName>
    <definedName name="SWstorg" localSheetId="2">#REF!</definedName>
    <definedName name="SWstorg">#REF!</definedName>
    <definedName name="TESTPERIOD">'[7]Input '!$C$10</definedName>
    <definedName name="TestPeriodDate">[14]Inputs!$D$20</definedName>
    <definedName name="TESTYEAR">'[6]DATA INPUT'!$C$9</definedName>
    <definedName name="TOTadit" localSheetId="2">#REF!</definedName>
    <definedName name="TOTadit">#REF!</definedName>
    <definedName name="TOTadv" localSheetId="2">#REF!</definedName>
    <definedName name="TOTadv">#REF!</definedName>
    <definedName name="TOTcash" localSheetId="2">#REF!</definedName>
    <definedName name="TOTcash">#REF!</definedName>
    <definedName name="TOTcwip" localSheetId="2">#REF!</definedName>
    <definedName name="TOTcwip">#REF!</definedName>
    <definedName name="TOTdep" localSheetId="2">#REF!</definedName>
    <definedName name="TOTdep">#REF!</definedName>
    <definedName name="TOTmatsup" localSheetId="2">#REF!</definedName>
    <definedName name="TOTmatsup">#REF!</definedName>
    <definedName name="TOTplant" localSheetId="2">#REF!</definedName>
    <definedName name="TOTplant">#REF!</definedName>
    <definedName name="TOTpp" localSheetId="2">#REF!</definedName>
    <definedName name="TOTpp">#REF!</definedName>
    <definedName name="TOTstorg" localSheetId="2">#REF!</definedName>
    <definedName name="TOTstorg">#REF!</definedName>
    <definedName name="Trans" localSheetId="2">#REF!</definedName>
    <definedName name="Trans">#REF!</definedName>
    <definedName name="valueline" localSheetId="2">#REF!</definedName>
    <definedName name="valueline">#REF!</definedName>
    <definedName name="WP_2_3" localSheetId="2">#REF!</definedName>
    <definedName name="WP_2_3">#REF!</definedName>
    <definedName name="WP_3_1" localSheetId="2">#REF!</definedName>
    <definedName name="WP_3_1">#REF!</definedName>
    <definedName name="WP_6_1" localSheetId="2">#REF!</definedName>
    <definedName name="WP_6_1">#REF!</definedName>
    <definedName name="WP_6_1_1" localSheetId="2">#REF!</definedName>
    <definedName name="WP_6_1_1">#REF!</definedName>
    <definedName name="WP_6_2" localSheetId="2">#REF!</definedName>
    <definedName name="WP_6_2">#REF!</definedName>
    <definedName name="WP_6_2_1" localSheetId="2">#REF!</definedName>
    <definedName name="WP_6_2_1">#REF!</definedName>
    <definedName name="WP_6_3" localSheetId="2">#REF!</definedName>
    <definedName name="WP_6_3">#REF!</definedName>
    <definedName name="WP_6_3_1" localSheetId="2">#REF!</definedName>
    <definedName name="WP_6_3_1">#REF!</definedName>
    <definedName name="WP_7_3" localSheetId="2">#REF!</definedName>
    <definedName name="WP_7_3">#REF!</definedName>
    <definedName name="WP_7_6" localSheetId="2">#REF!</definedName>
    <definedName name="WP_7_6">#REF!</definedName>
    <definedName name="WP_9_1" localSheetId="2">#REF!</definedName>
    <definedName name="WP_9_1">#REF!</definedName>
    <definedName name="WP_B9a">[15]WP_B9!$A$30:$U$49</definedName>
    <definedName name="WP_B9b" localSheetId="2">[15]WP_B9!#REF!</definedName>
    <definedName name="WP_B9b">[15]WP_B9!#REF!</definedName>
    <definedName name="WP_G6">[15]WP_B5!$A$13:$J$349</definedName>
    <definedName name="wrn.MFR." localSheetId="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SUP." localSheetId="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</definedNames>
  <calcPr calcId="152511"/>
</workbook>
</file>

<file path=xl/calcChain.xml><?xml version="1.0" encoding="utf-8"?>
<calcChain xmlns="http://schemas.openxmlformats.org/spreadsheetml/2006/main">
  <c r="E33" i="105" l="1"/>
  <c r="C27" i="104"/>
  <c r="C31" i="104"/>
  <c r="E35" i="105" l="1"/>
  <c r="D35" i="105"/>
  <c r="C35" i="105"/>
  <c r="F34" i="105"/>
  <c r="E34" i="105"/>
  <c r="D34" i="105"/>
  <c r="C34" i="105"/>
  <c r="C33" i="104"/>
  <c r="B33" i="104"/>
  <c r="D32" i="104"/>
  <c r="C32" i="104"/>
  <c r="B32" i="104"/>
  <c r="C29" i="104"/>
  <c r="B29" i="104"/>
  <c r="D28" i="104"/>
  <c r="C28" i="104"/>
  <c r="B28" i="104"/>
  <c r="C25" i="104"/>
  <c r="B25" i="104"/>
  <c r="D24" i="104"/>
  <c r="C24" i="104"/>
  <c r="B24" i="104"/>
  <c r="E55" i="103"/>
  <c r="D55" i="103"/>
  <c r="C55" i="103"/>
  <c r="F54" i="103"/>
  <c r="E54" i="103"/>
  <c r="D54" i="103"/>
  <c r="C54" i="103"/>
  <c r="E51" i="103"/>
  <c r="D51" i="103"/>
  <c r="C51" i="103"/>
  <c r="F50" i="103"/>
  <c r="E50" i="103"/>
  <c r="D50" i="103"/>
  <c r="C50" i="103"/>
  <c r="E47" i="103"/>
  <c r="D47" i="103"/>
  <c r="C47" i="103"/>
  <c r="F46" i="103"/>
  <c r="E46" i="103"/>
  <c r="D46" i="103"/>
  <c r="C46" i="103"/>
  <c r="E43" i="103"/>
  <c r="D43" i="103"/>
  <c r="C43" i="103"/>
  <c r="F42" i="103"/>
  <c r="E42" i="103"/>
  <c r="D42" i="103"/>
  <c r="C42" i="103"/>
  <c r="E39" i="103"/>
  <c r="D39" i="103"/>
  <c r="C39" i="103"/>
  <c r="F38" i="103"/>
  <c r="E38" i="103"/>
  <c r="D38" i="103"/>
  <c r="C38" i="103"/>
  <c r="E35" i="103"/>
  <c r="D35" i="103"/>
  <c r="C35" i="103"/>
  <c r="F34" i="103"/>
  <c r="E34" i="103"/>
  <c r="D34" i="103"/>
  <c r="C34" i="103"/>
  <c r="E31" i="103"/>
  <c r="D31" i="103"/>
  <c r="C31" i="103"/>
  <c r="E27" i="103"/>
  <c r="D27" i="103"/>
  <c r="C27" i="103"/>
  <c r="F26" i="103"/>
  <c r="E26" i="103"/>
  <c r="D26" i="103"/>
  <c r="C26" i="103"/>
  <c r="E28" i="105" l="1"/>
  <c r="E24" i="105"/>
  <c r="E20" i="105"/>
  <c r="E16" i="105"/>
  <c r="E57" i="103"/>
  <c r="C58" i="103" l="1"/>
  <c r="F58" i="103"/>
  <c r="E59" i="103"/>
  <c r="E58" i="103"/>
  <c r="D59" i="103"/>
  <c r="D58" i="103"/>
  <c r="C59" i="103"/>
  <c r="C30" i="105"/>
  <c r="C29" i="105"/>
  <c r="F29" i="105"/>
  <c r="E30" i="105"/>
  <c r="E29" i="105"/>
  <c r="D30" i="105"/>
  <c r="D29" i="105"/>
  <c r="C17" i="105"/>
  <c r="E18" i="105"/>
  <c r="E17" i="105"/>
  <c r="C18" i="105"/>
  <c r="F17" i="105"/>
  <c r="E22" i="105"/>
  <c r="E21" i="105"/>
  <c r="D22" i="105"/>
  <c r="D21" i="105"/>
  <c r="C22" i="105"/>
  <c r="C21" i="105"/>
  <c r="F21" i="105"/>
  <c r="C25" i="105"/>
  <c r="F25" i="105"/>
  <c r="E26" i="105"/>
  <c r="E25" i="105"/>
  <c r="D26" i="105"/>
  <c r="D25" i="105"/>
  <c r="C26" i="105"/>
  <c r="D18" i="105" l="1"/>
  <c r="D17" i="105"/>
  <c r="C19" i="104"/>
  <c r="C15" i="104"/>
  <c r="B62" i="103"/>
  <c r="F29" i="103"/>
  <c r="F21" i="103"/>
  <c r="D21" i="103"/>
  <c r="F17" i="103"/>
  <c r="D17" i="103"/>
  <c r="F22" i="103" l="1"/>
  <c r="B20" i="104"/>
  <c r="B21" i="104"/>
  <c r="D20" i="104"/>
  <c r="C20" i="104"/>
  <c r="C21" i="104"/>
  <c r="D30" i="103"/>
  <c r="C30" i="103"/>
  <c r="F30" i="103"/>
  <c r="E30" i="103"/>
  <c r="F18" i="103"/>
  <c r="E22" i="103"/>
  <c r="D23" i="103"/>
  <c r="D22" i="103"/>
  <c r="C23" i="103"/>
  <c r="C22" i="103"/>
  <c r="E23" i="103"/>
  <c r="C17" i="104"/>
  <c r="B16" i="104"/>
  <c r="B17" i="104"/>
  <c r="D16" i="104"/>
  <c r="C16" i="104"/>
  <c r="E18" i="103"/>
  <c r="C18" i="103"/>
  <c r="C19" i="103"/>
  <c r="D19" i="103"/>
  <c r="D18" i="103"/>
  <c r="E19" i="103"/>
</calcChain>
</file>

<file path=xl/sharedStrings.xml><?xml version="1.0" encoding="utf-8"?>
<sst xmlns="http://schemas.openxmlformats.org/spreadsheetml/2006/main" count="51" uniqueCount="36">
  <si>
    <t>YEAR</t>
  </si>
  <si>
    <t>CAPITAL STRUCTURE RATIOS</t>
  </si>
  <si>
    <t>COMMON</t>
  </si>
  <si>
    <t>EQUITY</t>
  </si>
  <si>
    <t>STOCK</t>
  </si>
  <si>
    <t>LONG-TERM</t>
  </si>
  <si>
    <t xml:space="preserve">  DEBT</t>
  </si>
  <si>
    <t>SHORT-TERM</t>
  </si>
  <si>
    <t>DEBT</t>
  </si>
  <si>
    <t>COMPANY</t>
  </si>
  <si>
    <t>($000)</t>
  </si>
  <si>
    <t>2010</t>
  </si>
  <si>
    <t>2010 - 2014</t>
  </si>
  <si>
    <t>PacifiCorp</t>
  </si>
  <si>
    <t>PACIFICORP</t>
  </si>
  <si>
    <t>Sierra Pacific Power Co.</t>
  </si>
  <si>
    <t>PREFERRED</t>
  </si>
  <si>
    <t xml:space="preserve">  DEBT </t>
  </si>
  <si>
    <t>March 31, 2006</t>
  </si>
  <si>
    <t>(Time of Merger)</t>
  </si>
  <si>
    <t>BERKSHIRE HATHAWAY ENERGY HOLDINGS COMPANY</t>
  </si>
  <si>
    <t>($ Millions)</t>
  </si>
  <si>
    <t xml:space="preserve">LONG-TERM </t>
  </si>
  <si>
    <t>SECURITIES</t>
  </si>
  <si>
    <t>Nevada Power Co</t>
  </si>
  <si>
    <t>MidAmerican Energy</t>
  </si>
  <si>
    <t>Berkshire Hathaway</t>
  </si>
  <si>
    <t>Energy Company</t>
  </si>
  <si>
    <t>Consolidated</t>
  </si>
  <si>
    <t>Note:  Percentages may not total 100.0% due to rounding.</t>
  </si>
  <si>
    <t>2006 - 2015</t>
  </si>
  <si>
    <t>Source:  Response to WUTC 144, PacifiCorp Form 10-Ks.</t>
  </si>
  <si>
    <t>Source:  Berkshire Hathaway Energy, Form 10-K.</t>
  </si>
  <si>
    <t>AS OF DECEMBER 31, 2015</t>
  </si>
  <si>
    <t>BERKSHIRE HATHAWAY ENERGY  &amp; UTILITY SUBSIDIARIES</t>
  </si>
  <si>
    <t xml:space="preserve">Source:  2015 PacifiCorp Form 10-K.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</si>
</sst>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0.0%"/>
    <numFmt numFmtId="166" formatCode="[$$-409]#,##0"/>
    <numFmt numFmtId="167" formatCode="[$$-409]#,##0.00"/>
    <numFmt numFmtId="169" formatCode="&quot;$&quot;#,##0"/>
  </numFmts>
  <fonts count="15" x14ac:knownFonts="1">
    <font>
      <sz val="12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Tms Rmn"/>
    </font>
    <font>
      <b/>
      <sz val="18"/>
      <name val="Arial"/>
      <family val="2"/>
    </font>
    <font>
      <b/>
      <sz val="12"/>
      <name val="Tms Rmn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2"/>
      <color indexed="13"/>
      <name val="Tms Rmn"/>
    </font>
  </fonts>
  <fills count="8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2"/>
      </patternFill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0">
    <xf numFmtId="0" fontId="0" fillId="0" borderId="0"/>
    <xf numFmtId="3" fontId="5" fillId="0" borderId="0" applyFont="0" applyFill="0" applyBorder="0" applyAlignment="0" applyProtection="0"/>
    <xf numFmtId="5" fontId="5" fillId="0" borderId="0" applyFill="0" applyBorder="0" applyAlignment="0" applyProtection="0"/>
    <xf numFmtId="0" fontId="6" fillId="0" borderId="0"/>
    <xf numFmtId="0" fontId="6" fillId="0" borderId="0"/>
    <xf numFmtId="0" fontId="6" fillId="0" borderId="1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" borderId="1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0" fontId="9" fillId="3" borderId="0">
      <alignment horizontal="right"/>
    </xf>
    <xf numFmtId="0" fontId="10" fillId="4" borderId="0">
      <alignment horizontal="center"/>
    </xf>
    <xf numFmtId="0" fontId="11" fillId="5" borderId="2"/>
    <xf numFmtId="0" fontId="12" fillId="0" borderId="0" applyBorder="0">
      <alignment horizontal="centerContinuous"/>
    </xf>
    <xf numFmtId="0" fontId="13" fillId="0" borderId="0" applyBorder="0">
      <alignment horizontal="centerContinuous"/>
    </xf>
    <xf numFmtId="0" fontId="6" fillId="0" borderId="0"/>
    <xf numFmtId="0" fontId="6" fillId="0" borderId="0"/>
    <xf numFmtId="0" fontId="6" fillId="0" borderId="1"/>
    <xf numFmtId="0" fontId="6" fillId="0" borderId="1"/>
    <xf numFmtId="0" fontId="14" fillId="6" borderId="0"/>
    <xf numFmtId="0" fontId="14" fillId="6" borderId="0"/>
    <xf numFmtId="0" fontId="5" fillId="0" borderId="3" applyNumberFormat="0" applyFont="0" applyFill="0" applyAlignment="0" applyProtection="0"/>
    <xf numFmtId="0" fontId="8" fillId="0" borderId="4"/>
    <xf numFmtId="0" fontId="8" fillId="0" borderId="4"/>
    <xf numFmtId="0" fontId="8" fillId="0" borderId="1"/>
    <xf numFmtId="0" fontId="8" fillId="0" borderId="1"/>
    <xf numFmtId="0" fontId="4" fillId="0" borderId="0"/>
    <xf numFmtId="167" fontId="4" fillId="0" borderId="0"/>
    <xf numFmtId="167" fontId="4" fillId="0" borderId="0"/>
    <xf numFmtId="0" fontId="1" fillId="0" borderId="0"/>
    <xf numFmtId="44" fontId="5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35" applyFont="1"/>
    <xf numFmtId="0" fontId="4" fillId="0" borderId="0" xfId="35" applyNumberFormat="1" applyFont="1" applyAlignment="1"/>
    <xf numFmtId="0" fontId="2" fillId="0" borderId="0" xfId="35" applyNumberFormat="1" applyFont="1" applyAlignment="1"/>
    <xf numFmtId="0" fontId="3" fillId="0" borderId="0" xfId="35" applyNumberFormat="1" applyFont="1" applyAlignment="1">
      <alignment horizontal="centerContinuous"/>
    </xf>
    <xf numFmtId="0" fontId="4" fillId="0" borderId="0" xfId="35" applyNumberFormat="1" applyFont="1" applyAlignment="1">
      <alignment horizontal="centerContinuous"/>
    </xf>
    <xf numFmtId="0" fontId="4" fillId="0" borderId="6" xfId="35" applyNumberFormat="1" applyFont="1" applyBorder="1" applyAlignment="1"/>
    <xf numFmtId="0" fontId="4" fillId="0" borderId="0" xfId="35" applyNumberFormat="1" applyFont="1" applyBorder="1" applyAlignment="1">
      <alignment horizontal="center"/>
    </xf>
    <xf numFmtId="0" fontId="4" fillId="0" borderId="0" xfId="35" applyNumberFormat="1" applyFont="1" applyAlignment="1">
      <alignment horizontal="left"/>
    </xf>
    <xf numFmtId="0" fontId="4" fillId="0" borderId="0" xfId="35" applyNumberFormat="1" applyFont="1" applyAlignment="1">
      <alignment horizontal="center"/>
    </xf>
    <xf numFmtId="0" fontId="4" fillId="0" borderId="0" xfId="35" applyFont="1"/>
    <xf numFmtId="0" fontId="4" fillId="0" borderId="0" xfId="35" applyNumberFormat="1" applyFont="1" applyBorder="1"/>
    <xf numFmtId="6" fontId="3" fillId="0" borderId="0" xfId="35" quotePrefix="1" applyNumberFormat="1" applyFont="1" applyAlignment="1">
      <alignment horizontal="centerContinuous"/>
    </xf>
    <xf numFmtId="0" fontId="4" fillId="0" borderId="0" xfId="35" applyNumberFormat="1" applyFont="1" applyBorder="1" applyAlignment="1"/>
    <xf numFmtId="0" fontId="4" fillId="0" borderId="0" xfId="35" applyFont="1" applyBorder="1"/>
    <xf numFmtId="0" fontId="4" fillId="0" borderId="5" xfId="35" applyNumberFormat="1" applyFont="1" applyBorder="1"/>
    <xf numFmtId="164" fontId="4" fillId="0" borderId="0" xfId="35" applyNumberFormat="1" applyFont="1" applyAlignment="1">
      <alignment horizontal="center"/>
    </xf>
    <xf numFmtId="166" fontId="4" fillId="0" borderId="0" xfId="35" applyNumberFormat="1" applyFont="1" applyAlignment="1">
      <alignment horizontal="center"/>
    </xf>
    <xf numFmtId="15" fontId="4" fillId="0" borderId="0" xfId="35" quotePrefix="1" applyNumberFormat="1" applyFont="1" applyAlignment="1">
      <alignment horizontal="center"/>
    </xf>
    <xf numFmtId="169" fontId="4" fillId="0" borderId="0" xfId="35" applyNumberFormat="1" applyFont="1" applyAlignment="1">
      <alignment horizontal="center"/>
    </xf>
    <xf numFmtId="164" fontId="4" fillId="0" borderId="0" xfId="35" applyNumberFormat="1" applyFont="1"/>
    <xf numFmtId="169" fontId="4" fillId="0" borderId="6" xfId="35" applyNumberFormat="1" applyFont="1" applyBorder="1" applyAlignment="1">
      <alignment horizontal="center"/>
    </xf>
    <xf numFmtId="169" fontId="4" fillId="0" borderId="0" xfId="35" applyNumberFormat="1" applyFont="1"/>
    <xf numFmtId="169" fontId="4" fillId="0" borderId="0" xfId="35" applyNumberFormat="1" applyFont="1" applyAlignment="1"/>
    <xf numFmtId="6" fontId="3" fillId="0" borderId="6" xfId="35" quotePrefix="1" applyNumberFormat="1" applyFont="1" applyBorder="1" applyAlignment="1">
      <alignment horizontal="center"/>
    </xf>
    <xf numFmtId="6" fontId="3" fillId="0" borderId="0" xfId="35" quotePrefix="1" applyNumberFormat="1" applyFont="1" applyBorder="1" applyAlignment="1">
      <alignment horizontal="center"/>
    </xf>
    <xf numFmtId="0" fontId="4" fillId="0" borderId="6" xfId="35" applyNumberFormat="1" applyFont="1" applyBorder="1" applyAlignment="1">
      <alignment horizontal="center"/>
    </xf>
    <xf numFmtId="164" fontId="4" fillId="0" borderId="6" xfId="35" applyNumberFormat="1" applyFont="1" applyBorder="1" applyAlignment="1">
      <alignment horizontal="center"/>
    </xf>
    <xf numFmtId="166" fontId="4" fillId="0" borderId="6" xfId="35" applyNumberFormat="1" applyFont="1" applyBorder="1" applyAlignment="1">
      <alignment horizontal="center"/>
    </xf>
    <xf numFmtId="164" fontId="4" fillId="0" borderId="0" xfId="35" applyNumberFormat="1" applyFont="1" applyAlignment="1"/>
    <xf numFmtId="3" fontId="4" fillId="0" borderId="0" xfId="35" applyNumberFormat="1" applyFont="1" applyAlignment="1">
      <alignment horizontal="center"/>
    </xf>
    <xf numFmtId="0" fontId="3" fillId="0" borderId="0" xfId="35" applyNumberFormat="1" applyFont="1" applyAlignment="1">
      <alignment horizontal="center"/>
    </xf>
    <xf numFmtId="6" fontId="3" fillId="0" borderId="0" xfId="35" applyNumberFormat="1" applyFont="1" applyAlignment="1">
      <alignment horizontal="center"/>
    </xf>
    <xf numFmtId="6" fontId="3" fillId="0" borderId="0" xfId="35" quotePrefix="1" applyNumberFormat="1" applyFont="1" applyAlignment="1">
      <alignment horizontal="center"/>
    </xf>
    <xf numFmtId="169" fontId="4" fillId="7" borderId="0" xfId="35" applyNumberFormat="1" applyFont="1" applyFill="1" applyAlignment="1">
      <alignment horizontal="center"/>
    </xf>
    <xf numFmtId="164" fontId="4" fillId="7" borderId="0" xfId="35" applyNumberFormat="1" applyFont="1" applyFill="1" applyBorder="1" applyAlignment="1">
      <alignment horizontal="center"/>
    </xf>
  </cellXfs>
  <cellStyles count="40">
    <cellStyle name="Comma0" xfId="1"/>
    <cellStyle name="Currency 2" xfId="39"/>
    <cellStyle name="Currency0" xfId="2"/>
    <cellStyle name="Custom - Style1" xfId="3"/>
    <cellStyle name="Custom - Style8" xfId="4"/>
    <cellStyle name="Data   - Style2" xfId="5"/>
    <cellStyle name="Date" xfId="6"/>
    <cellStyle name="Fixed" xfId="7"/>
    <cellStyle name="Heading 1" xfId="8" builtinId="16" customBuiltin="1"/>
    <cellStyle name="Heading 2" xfId="9" builtinId="17" customBuiltin="1"/>
    <cellStyle name="Labels - Style3" xfId="10"/>
    <cellStyle name="Normal" xfId="0" builtinId="0"/>
    <cellStyle name="Normal - Style1" xfId="11"/>
    <cellStyle name="Normal - Style2" xfId="12"/>
    <cellStyle name="Normal - Style3" xfId="13"/>
    <cellStyle name="Normal - Style4" xfId="14"/>
    <cellStyle name="Normal - Style5" xfId="15"/>
    <cellStyle name="Normal - Style6" xfId="16"/>
    <cellStyle name="Normal - Style7" xfId="17"/>
    <cellStyle name="Normal - Style8" xfId="18"/>
    <cellStyle name="Normal 2" xfId="35"/>
    <cellStyle name="Normal 3" xfId="36"/>
    <cellStyle name="Normal 3 2" xfId="37"/>
    <cellStyle name="Normal 4" xfId="38"/>
    <cellStyle name="Output Amounts" xfId="19"/>
    <cellStyle name="Output Column Headings" xfId="20"/>
    <cellStyle name="Output Line Items" xfId="21"/>
    <cellStyle name="Output Report Heading" xfId="22"/>
    <cellStyle name="Output Report Title" xfId="23"/>
    <cellStyle name="Reset  - Style4" xfId="24"/>
    <cellStyle name="Reset  - Style7" xfId="25"/>
    <cellStyle name="Table  - Style5" xfId="26"/>
    <cellStyle name="Table  - Style6" xfId="27"/>
    <cellStyle name="Title  - Style1" xfId="28"/>
    <cellStyle name="Title  - Style6" xfId="29"/>
    <cellStyle name="Total" xfId="30" builtinId="25" customBuiltin="1"/>
    <cellStyle name="TotCol - Style5" xfId="31"/>
    <cellStyle name="TotCol - Style7" xfId="32"/>
    <cellStyle name="TotRow - Style4" xfId="33"/>
    <cellStyle name="TotRow - Style8" xfId="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PPE%2013%20month%20by%20su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TAI\06%20Cases\0636%20%20UNS%20Gas\UNS%20Gas%20Schedu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cp.TAI-M056\AppData\Local\Microsoft\Windows\Temporary%20Internet%20Files\Content.Outlook\HI6E25ND\CASES\TAI\06%20Cases\0636%20%20UNS%20Gas\UNS%20Gas%20Schedu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MENT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s_intg\Rate%20Case_01\MSFR_Wps%20&amp;%20Scheds%20to%20file\RATECAS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Energas\Amarillo\DefStudyMay01\Exhibits%20May%2001%20Amarill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LMEN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1%20CASES\1143%20Entergy\Entergy%20Schedules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uchanan\My%20Documents\bbfiles\Colorado\CO%202005-06%20GCA\AppendixA%202005-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Cash%20Working%20Capital\Cash%20Working%20Capit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bfiles\Colorado\Study%201202\AppendixA2002-12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Greeley\Kansas\Study%203-31-01\Kansas%20Study%203-31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Mid-States\VIRGINIA\2003%20AIF\2003%2009%20AIF\REVISED%202003%2009%20FILED%20AI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Missouri%20Study%20ending%209-30-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sl\My%20Documents\My%20TAI\PPL%20Electric\PPL%20Schedule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iecon\COMMON\CASES\TAI\07%20Cases\0704%20PEPCO\Schedules\Pepco%20Schedu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Jun 99"/>
      <sheetName val="Jul 99"/>
      <sheetName val="Aug 99"/>
      <sheetName val="Sep 99"/>
      <sheetName val="Oct 99"/>
      <sheetName val="Nov 99"/>
      <sheetName val="Dec 99"/>
      <sheetName val="Jan 00"/>
      <sheetName val="Feb 00"/>
      <sheetName val="Mar 00"/>
      <sheetName val="Apr 00"/>
      <sheetName val="May 00"/>
      <sheetName val="Jun-00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_G"/>
      <sheetName val="WP_G6"/>
      <sheetName val="WP_G14"/>
      <sheetName val="WP_G15"/>
      <sheetName val="WP_G-16"/>
      <sheetName val="WP_G-17"/>
      <sheetName val="WP_G-18a"/>
      <sheetName val="WP_G-18b"/>
      <sheetName val="WP_H1"/>
      <sheetName val="WP_H1.1"/>
      <sheetName val="WP_H1.2"/>
      <sheetName val="WP_H3"/>
      <sheetName val="WP_H3-1"/>
      <sheetName val="WP_H4"/>
      <sheetName val="WP_H4.1"/>
      <sheetName val="WP_H4.2"/>
      <sheetName val="WP_H4.3"/>
      <sheetName val="WP_H4.4"/>
      <sheetName val="WP_H4.5"/>
      <sheetName val="WP_H4.6"/>
      <sheetName val="WP_H5"/>
      <sheetName val="WP_H6"/>
      <sheetName val="WP_H7"/>
      <sheetName val="WP_H8"/>
      <sheetName val="WP_H8.1"/>
      <sheetName val="WP_H8.2"/>
      <sheetName val="WP_H9"/>
      <sheetName val="WP_H9.1"/>
      <sheetName val="WP_H9.2"/>
      <sheetName val="WP_H10"/>
      <sheetName val="WP_H10.1"/>
      <sheetName val="WP_H10.2"/>
      <sheetName val="WP_H11"/>
      <sheetName val="WP_H12"/>
      <sheetName val="WP_H13"/>
      <sheetName val="WP_H14"/>
      <sheetName val="WP_H15"/>
      <sheetName val="WP_H16"/>
      <sheetName val="WP_H17"/>
      <sheetName val="WP_H18"/>
      <sheetName val="WP_H19"/>
      <sheetName val="WP_H20"/>
      <sheetName val="WP_H21"/>
      <sheetName val="WP_H22"/>
      <sheetName val="WP_I1"/>
      <sheetName val="WP_I2"/>
      <sheetName val="WP_I3"/>
      <sheetName val="WP_J1"/>
      <sheetName val="WP_J2"/>
      <sheetName val="WP_J3"/>
      <sheetName val="WP_J4"/>
      <sheetName val="WP_J5"/>
      <sheetName val="WP_J6"/>
      <sheetName val="SECT_K"/>
      <sheetName val="SECT_L"/>
      <sheetName val="SECT_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B2" t="str">
            <v>Section H - Operating Income Statement</v>
          </cell>
        </row>
        <row r="3">
          <cell r="B3" t="str">
            <v>W/P H-9</v>
          </cell>
        </row>
        <row r="4">
          <cell r="A4" t="str">
            <v>OKLAHOMA GAS AND ELECTRIC SERVICES</v>
          </cell>
        </row>
        <row r="5">
          <cell r="A5" t="str">
            <v>DIRECTORS' FEES &amp; EXECUTIVE SALARIES &amp; EXPENSES</v>
          </cell>
        </row>
        <row r="6">
          <cell r="A6" t="str">
            <v>TEST YEAR ENDING DECEMBER 31, 1995</v>
          </cell>
        </row>
        <row r="7">
          <cell r="A7" t="str">
            <v>CAUSE NO. PUD  960000116</v>
          </cell>
        </row>
        <row r="10">
          <cell r="B10" t="str">
            <v>Line</v>
          </cell>
          <cell r="F10" t="str">
            <v>Fees &amp;</v>
          </cell>
          <cell r="H10" t="str">
            <v>Incentive</v>
          </cell>
          <cell r="J10" t="str">
            <v>Restricted</v>
          </cell>
        </row>
        <row r="11">
          <cell r="B11" t="str">
            <v>No.</v>
          </cell>
          <cell r="D11" t="str">
            <v>Description</v>
          </cell>
          <cell r="F11" t="str">
            <v>Salaries</v>
          </cell>
          <cell r="H11" t="str">
            <v>Compensation</v>
          </cell>
          <cell r="J11" t="str">
            <v>Stock</v>
          </cell>
          <cell r="L11" t="str">
            <v>Expenses</v>
          </cell>
        </row>
        <row r="13">
          <cell r="B13" t="str">
            <v>1.</v>
          </cell>
          <cell r="D13" t="str">
            <v>Herbert H Champlin</v>
          </cell>
          <cell r="F13">
            <v>34000</v>
          </cell>
          <cell r="L13">
            <v>1495</v>
          </cell>
        </row>
        <row r="14">
          <cell r="D14" t="str">
            <v>William E Durrett</v>
          </cell>
          <cell r="F14">
            <v>35000</v>
          </cell>
        </row>
        <row r="15">
          <cell r="D15" t="str">
            <v>Martha W Griffin</v>
          </cell>
          <cell r="F15">
            <v>34000</v>
          </cell>
          <cell r="L15">
            <v>1740</v>
          </cell>
        </row>
        <row r="16">
          <cell r="D16" t="str">
            <v>Hugh Hembree</v>
          </cell>
          <cell r="F16">
            <v>30000</v>
          </cell>
          <cell r="L16">
            <v>2074</v>
          </cell>
        </row>
        <row r="17">
          <cell r="D17" t="str">
            <v>Donald S Kennedy</v>
          </cell>
          <cell r="F17">
            <v>8000</v>
          </cell>
        </row>
        <row r="18">
          <cell r="D18" t="str">
            <v>Wayne A Parker</v>
          </cell>
          <cell r="F18">
            <v>24000</v>
          </cell>
        </row>
        <row r="19">
          <cell r="D19" t="str">
            <v>John F Snodgrass</v>
          </cell>
          <cell r="F19">
            <v>31000</v>
          </cell>
          <cell r="L19">
            <v>1329</v>
          </cell>
        </row>
        <row r="20">
          <cell r="D20" t="str">
            <v>John A Taylor</v>
          </cell>
          <cell r="F20">
            <v>35000</v>
          </cell>
          <cell r="L20">
            <v>407</v>
          </cell>
        </row>
        <row r="21">
          <cell r="D21" t="str">
            <v>Ronald White</v>
          </cell>
          <cell r="F21">
            <v>31000</v>
          </cell>
        </row>
        <row r="24">
          <cell r="D24" t="str">
            <v>J G Harlow jr</v>
          </cell>
          <cell r="F24">
            <v>500000</v>
          </cell>
          <cell r="H24">
            <v>183000</v>
          </cell>
          <cell r="J24">
            <v>149972</v>
          </cell>
          <cell r="L24">
            <v>6850</v>
          </cell>
        </row>
        <row r="25">
          <cell r="D25" t="str">
            <v>Patrick J Ryan</v>
          </cell>
          <cell r="F25">
            <v>295000</v>
          </cell>
          <cell r="H25">
            <v>63130</v>
          </cell>
          <cell r="J25">
            <v>58968</v>
          </cell>
          <cell r="L25">
            <v>5218</v>
          </cell>
        </row>
        <row r="26">
          <cell r="D26" t="str">
            <v>S E Moore</v>
          </cell>
          <cell r="F26">
            <v>212000</v>
          </cell>
          <cell r="H26">
            <v>58591</v>
          </cell>
          <cell r="J26">
            <v>52974</v>
          </cell>
          <cell r="L26">
            <v>1912</v>
          </cell>
        </row>
        <row r="27">
          <cell r="D27" t="str">
            <v>A M Strecker</v>
          </cell>
          <cell r="F27">
            <v>200000</v>
          </cell>
          <cell r="H27">
            <v>46800</v>
          </cell>
          <cell r="J27">
            <v>39974</v>
          </cell>
          <cell r="L27">
            <v>602</v>
          </cell>
        </row>
        <row r="28">
          <cell r="D28" t="str">
            <v>J T Coffman</v>
          </cell>
          <cell r="F28">
            <v>127500</v>
          </cell>
          <cell r="H28">
            <v>31720</v>
          </cell>
          <cell r="J28">
            <v>25475</v>
          </cell>
          <cell r="L28">
            <v>3758</v>
          </cell>
        </row>
        <row r="29">
          <cell r="D29" t="str">
            <v>J R Hatfield</v>
          </cell>
          <cell r="F29">
            <v>127500</v>
          </cell>
          <cell r="H29">
            <v>29835</v>
          </cell>
          <cell r="J29">
            <v>25475</v>
          </cell>
          <cell r="L29">
            <v>1902</v>
          </cell>
        </row>
        <row r="30">
          <cell r="D30" t="str">
            <v>D L Young</v>
          </cell>
          <cell r="F30">
            <v>120000</v>
          </cell>
          <cell r="H30">
            <v>25894</v>
          </cell>
          <cell r="J30">
            <v>23976</v>
          </cell>
          <cell r="L30">
            <v>2050</v>
          </cell>
        </row>
        <row r="31">
          <cell r="D31" t="str">
            <v>M D Bowen jr</v>
          </cell>
          <cell r="F31">
            <v>119167</v>
          </cell>
          <cell r="H31">
            <v>28548</v>
          </cell>
          <cell r="J31">
            <v>23814</v>
          </cell>
          <cell r="L31">
            <v>3474</v>
          </cell>
        </row>
        <row r="32">
          <cell r="D32" t="str">
            <v>M G Davis</v>
          </cell>
          <cell r="F32">
            <v>118000</v>
          </cell>
          <cell r="H32">
            <v>25680</v>
          </cell>
          <cell r="J32">
            <v>23571</v>
          </cell>
        </row>
        <row r="33">
          <cell r="D33" t="str">
            <v>D R Rowlett</v>
          </cell>
          <cell r="F33">
            <v>94167</v>
          </cell>
          <cell r="H33">
            <v>15960</v>
          </cell>
          <cell r="J33">
            <v>18833</v>
          </cell>
          <cell r="L33">
            <v>1053</v>
          </cell>
        </row>
        <row r="34">
          <cell r="D34" t="str">
            <v>I B Elliott</v>
          </cell>
          <cell r="F34">
            <v>94333</v>
          </cell>
          <cell r="H34">
            <v>16128</v>
          </cell>
          <cell r="J34">
            <v>9396</v>
          </cell>
          <cell r="L34">
            <v>763</v>
          </cell>
        </row>
        <row r="37">
          <cell r="D37" t="str">
            <v>B G Anthony</v>
          </cell>
          <cell r="F37">
            <v>104772</v>
          </cell>
          <cell r="J37">
            <v>8384</v>
          </cell>
          <cell r="L37">
            <v>7579</v>
          </cell>
        </row>
        <row r="38">
          <cell r="D38" t="str">
            <v>T C Vincent</v>
          </cell>
          <cell r="F38">
            <v>104472</v>
          </cell>
          <cell r="J38">
            <v>8384</v>
          </cell>
          <cell r="L38">
            <v>1091</v>
          </cell>
        </row>
        <row r="39">
          <cell r="D39" t="str">
            <v>W L Wylie</v>
          </cell>
          <cell r="F39">
            <v>104472</v>
          </cell>
          <cell r="J39">
            <v>8384</v>
          </cell>
          <cell r="L39">
            <v>5126</v>
          </cell>
        </row>
        <row r="40">
          <cell r="D40" t="str">
            <v>P M Dean</v>
          </cell>
          <cell r="F40">
            <v>104472</v>
          </cell>
          <cell r="J40">
            <v>6278</v>
          </cell>
          <cell r="L40">
            <v>7328</v>
          </cell>
        </row>
        <row r="41">
          <cell r="D41" t="str">
            <v>O W Beasley</v>
          </cell>
          <cell r="F41">
            <v>103712</v>
          </cell>
          <cell r="J41">
            <v>5184</v>
          </cell>
          <cell r="L41">
            <v>3143</v>
          </cell>
        </row>
        <row r="42">
          <cell r="D42" t="str">
            <v>T L Henry</v>
          </cell>
          <cell r="F42">
            <v>102340</v>
          </cell>
          <cell r="J42">
            <v>5103</v>
          </cell>
          <cell r="L42">
            <v>3483</v>
          </cell>
        </row>
        <row r="43">
          <cell r="D43" t="str">
            <v>J R Helton</v>
          </cell>
          <cell r="F43">
            <v>101980</v>
          </cell>
          <cell r="J43">
            <v>5103</v>
          </cell>
          <cell r="L43">
            <v>8777</v>
          </cell>
        </row>
        <row r="44">
          <cell r="D44" t="str">
            <v>R P Schmid</v>
          </cell>
          <cell r="F44">
            <v>95820</v>
          </cell>
          <cell r="J44">
            <v>9599</v>
          </cell>
          <cell r="L44">
            <v>4449</v>
          </cell>
        </row>
        <row r="45">
          <cell r="D45" t="str">
            <v>J E Wilson *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 Info_Factors &amp; Rates"/>
      <sheetName val="Index"/>
      <sheetName val="SCH_B1"/>
      <sheetName val="SCH_B2"/>
      <sheetName val="SCH_B2.1"/>
      <sheetName val="SCH_B2.2"/>
      <sheetName val="SCH_B2.3"/>
      <sheetName val="SCH_B2.4"/>
      <sheetName val="SCH_B3"/>
      <sheetName val="SCH_B4_P forma Adjs list"/>
      <sheetName val="SCH_C1"/>
      <sheetName val="SCH_C2"/>
      <sheetName val="SCH_C2.1"/>
      <sheetName val="SCH_D1A"/>
      <sheetName val="SCH_D2"/>
      <sheetName val="SCH_D2.1"/>
      <sheetName val="SCH_E1"/>
      <sheetName val="SCH_F1"/>
      <sheetName val="SCH_F-2"/>
      <sheetName val="SCH_F-3"/>
      <sheetName val="SCH_G"/>
      <sheetName val="SCH_H1"/>
      <sheetName val="SCH_H2"/>
      <sheetName val="SCH_H3"/>
      <sheetName val="SCH_I1"/>
      <sheetName val="SCH_I1_1"/>
      <sheetName val="SCH_J1 &amp; J2"/>
      <sheetName val="SCH_J3"/>
      <sheetName val="SCH_J4"/>
      <sheetName val="SCH_B4_Adjs list"/>
      <sheetName val="SCH_C3 Adjs List"/>
      <sheetName val="SCH_D1"/>
      <sheetName val="SCH_D3 Adjs list"/>
      <sheetName val="Sheet1"/>
      <sheetName val="SCH_B3.1"/>
      <sheetName val="SCH_C1-a"/>
      <sheetName val="SCH_I1a"/>
      <sheetName val="SCH_J1"/>
    </sheetNames>
    <sheetDataSet>
      <sheetData sheetId="0"/>
      <sheetData sheetId="1"/>
      <sheetData sheetId="2" refreshError="1">
        <row r="2">
          <cell r="B2" t="str">
            <v>SCHEDULE B - 1</v>
          </cell>
        </row>
        <row r="4">
          <cell r="B4" t="str">
            <v>OKLAHOMA GAS AND ELECTRIC SERVICES</v>
          </cell>
        </row>
        <row r="5">
          <cell r="B5" t="str">
            <v>REVENUE REQUIREMENT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0">
          <cell r="B10" t="str">
            <v>Line</v>
          </cell>
        </row>
        <row r="11">
          <cell r="B11" t="str">
            <v>No.</v>
          </cell>
          <cell r="D11" t="str">
            <v>Description</v>
          </cell>
          <cell r="F11" t="str">
            <v>Reference</v>
          </cell>
        </row>
        <row r="13">
          <cell r="B13" t="str">
            <v>1.</v>
          </cell>
          <cell r="D13" t="str">
            <v>Pro Forma Rate Base</v>
          </cell>
          <cell r="F13" t="str">
            <v>Sch B-2</v>
          </cell>
        </row>
        <row r="15">
          <cell r="B15" t="str">
            <v>2.</v>
          </cell>
          <cell r="D15" t="str">
            <v>Rate of Return</v>
          </cell>
          <cell r="F15" t="str">
            <v>Sch F-1</v>
          </cell>
        </row>
        <row r="17">
          <cell r="B17" t="str">
            <v>3.</v>
          </cell>
          <cell r="D17" t="str">
            <v>Return on Rate Base</v>
          </cell>
          <cell r="F17" t="str">
            <v>1 times 2</v>
          </cell>
        </row>
        <row r="19">
          <cell r="B19" t="str">
            <v>4.</v>
          </cell>
          <cell r="D19" t="str">
            <v>Operating Efficiency Allowance</v>
          </cell>
          <cell r="F19" t="str">
            <v>1 times .383</v>
          </cell>
        </row>
        <row r="21">
          <cell r="B21" t="str">
            <v>5.</v>
          </cell>
          <cell r="D21" t="str">
            <v>Operating Income Required</v>
          </cell>
          <cell r="F21" t="str">
            <v>3 plus 4</v>
          </cell>
        </row>
        <row r="23">
          <cell r="B23" t="str">
            <v>6.</v>
          </cell>
          <cell r="D23" t="str">
            <v>Pro Forma Operating Income</v>
          </cell>
          <cell r="F23" t="str">
            <v>Sch H-1</v>
          </cell>
        </row>
        <row r="25">
          <cell r="B25" t="str">
            <v>7.</v>
          </cell>
          <cell r="D25" t="str">
            <v>Difference</v>
          </cell>
          <cell r="F25" t="str">
            <v>5 minus 6</v>
          </cell>
        </row>
        <row r="27">
          <cell r="B27" t="str">
            <v>8.</v>
          </cell>
          <cell r="D27" t="str">
            <v>Income Tax Gross Up Factor</v>
          </cell>
        </row>
        <row r="29">
          <cell r="B29" t="str">
            <v>9.</v>
          </cell>
          <cell r="D29" t="str">
            <v>Revenue Change</v>
          </cell>
          <cell r="F29" t="str">
            <v>7 times 8</v>
          </cell>
        </row>
      </sheetData>
      <sheetData sheetId="3"/>
      <sheetData sheetId="4"/>
      <sheetData sheetId="5"/>
      <sheetData sheetId="6"/>
      <sheetData sheetId="7"/>
      <sheetData sheetId="8" refreshError="1">
        <row r="2">
          <cell r="B2" t="str">
            <v>SCHEDULE   B - 3</v>
          </cell>
        </row>
        <row r="4">
          <cell r="B4" t="str">
            <v>OKLAHOMA GAS AND ELECTRIC SERVICES</v>
          </cell>
        </row>
        <row r="5">
          <cell r="B5" t="str">
            <v>ADJUSTMENTS TO RATE BASE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B11" t="str">
            <v>Line</v>
          </cell>
        </row>
        <row r="12">
          <cell r="B12" t="str">
            <v>No.</v>
          </cell>
          <cell r="D12" t="str">
            <v>Description</v>
          </cell>
          <cell r="F12" t="str">
            <v>Ref.</v>
          </cell>
        </row>
        <row r="14">
          <cell r="D14" t="str">
            <v>Plant in Service</v>
          </cell>
        </row>
        <row r="15">
          <cell r="B15" t="str">
            <v>1.</v>
          </cell>
          <cell r="D15" t="str">
            <v>Utility Plant</v>
          </cell>
          <cell r="F15" t="str">
            <v>Sch C-1</v>
          </cell>
        </row>
        <row r="17">
          <cell r="B17" t="str">
            <v>2.</v>
          </cell>
          <cell r="D17" t="str">
            <v>Accumulated Depreciation</v>
          </cell>
          <cell r="F17" t="str">
            <v>Sch D-1</v>
          </cell>
        </row>
        <row r="19">
          <cell r="B19" t="str">
            <v>3.</v>
          </cell>
          <cell r="D19" t="str">
            <v>Plant held for future use</v>
          </cell>
          <cell r="F19" t="str">
            <v>Sch C-1</v>
          </cell>
        </row>
        <row r="21">
          <cell r="B21" t="str">
            <v>4.</v>
          </cell>
          <cell r="D21" t="str">
            <v>Net Plant</v>
          </cell>
        </row>
        <row r="23">
          <cell r="B23" t="str">
            <v>5.</v>
          </cell>
          <cell r="D23" t="str">
            <v>Other Rate Base Investment</v>
          </cell>
        </row>
        <row r="24">
          <cell r="D24" t="str">
            <v>Cash Working Capital</v>
          </cell>
          <cell r="F24" t="str">
            <v>Sch E-1</v>
          </cell>
        </row>
        <row r="26">
          <cell r="B26" t="str">
            <v>6.</v>
          </cell>
          <cell r="D26" t="str">
            <v>Prepayments</v>
          </cell>
          <cell r="F26" t="str">
            <v>Sch B 2-1</v>
          </cell>
        </row>
        <row r="28">
          <cell r="B28" t="str">
            <v>7.</v>
          </cell>
          <cell r="D28" t="str">
            <v>Material &amp; Supplies</v>
          </cell>
          <cell r="F28" t="str">
            <v>Sch B 2-1</v>
          </cell>
        </row>
        <row r="30">
          <cell r="B30" t="str">
            <v>8.</v>
          </cell>
          <cell r="D30" t="str">
            <v>Fuel Inventories</v>
          </cell>
          <cell r="F30" t="str">
            <v>Sch B 2-1</v>
          </cell>
        </row>
        <row r="32">
          <cell r="B32" t="str">
            <v>9.</v>
          </cell>
          <cell r="D32" t="str">
            <v>Gas in Storage</v>
          </cell>
          <cell r="F32" t="str">
            <v>Sch B 2-1</v>
          </cell>
        </row>
        <row r="34">
          <cell r="B34" t="str">
            <v>10.</v>
          </cell>
          <cell r="D34" t="str">
            <v>Other</v>
          </cell>
        </row>
        <row r="36">
          <cell r="B36" t="str">
            <v>11.</v>
          </cell>
          <cell r="D36" t="str">
            <v>Rate Base Additions &amp; Reductions</v>
          </cell>
        </row>
        <row r="37">
          <cell r="D37" t="str">
            <v>Accum Deferred Inc Taxes</v>
          </cell>
          <cell r="F37" t="str">
            <v>Sch B 2-2</v>
          </cell>
        </row>
        <row r="39">
          <cell r="B39" t="str">
            <v>13.</v>
          </cell>
          <cell r="D39" t="str">
            <v>Regulatory Assets</v>
          </cell>
          <cell r="F39" t="str">
            <v>Sch B 2-4</v>
          </cell>
        </row>
        <row r="41">
          <cell r="B41" t="str">
            <v>14.</v>
          </cell>
          <cell r="D41" t="str">
            <v>Regulatory Liabilities</v>
          </cell>
          <cell r="F41" t="str">
            <v>Sch B 2-4</v>
          </cell>
        </row>
      </sheetData>
      <sheetData sheetId="9"/>
      <sheetData sheetId="10"/>
      <sheetData sheetId="11" refreshError="1">
        <row r="2">
          <cell r="B2" t="str">
            <v>SCHEDULE   C - 2</v>
          </cell>
        </row>
        <row r="4">
          <cell r="A4" t="str">
            <v>OKLAHOMA GAS AND ELECTRIC SERVICES</v>
          </cell>
        </row>
        <row r="5">
          <cell r="A5" t="str">
            <v>ADJUSTMENTS TO PLANT IN SERVICE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8">
          <cell r="D8" t="str">
            <v xml:space="preserve">   &lt;&lt;&lt;</v>
          </cell>
          <cell r="E8" t="str">
            <v xml:space="preserve">  shows where data was entered in last rate case ….  Fyi only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CWIP</v>
          </cell>
        </row>
        <row r="19">
          <cell r="B19" t="str">
            <v>5.</v>
          </cell>
          <cell r="F19" t="str">
            <v>TOTAL INTANGIBLE PLANT</v>
          </cell>
        </row>
        <row r="21">
          <cell r="F21" t="str">
            <v xml:space="preserve">            PRODUCTION PLANT</v>
          </cell>
        </row>
        <row r="22">
          <cell r="F22" t="str">
            <v xml:space="preserve">   STEAM PRODUCTION</v>
          </cell>
        </row>
        <row r="23">
          <cell r="B23" t="str">
            <v>6.</v>
          </cell>
          <cell r="D23">
            <v>310</v>
          </cell>
          <cell r="F23" t="str">
            <v>Land and Land Rights</v>
          </cell>
        </row>
        <row r="24">
          <cell r="B24" t="str">
            <v>7.</v>
          </cell>
          <cell r="D24">
            <v>311</v>
          </cell>
          <cell r="F24" t="str">
            <v>Structures and Improvements</v>
          </cell>
        </row>
        <row r="25">
          <cell r="B25" t="str">
            <v>8.</v>
          </cell>
          <cell r="D25">
            <v>312</v>
          </cell>
          <cell r="F25" t="str">
            <v>Boiler Plant Equipment</v>
          </cell>
        </row>
        <row r="26">
          <cell r="B26" t="str">
            <v>9.</v>
          </cell>
          <cell r="D26">
            <v>313</v>
          </cell>
          <cell r="F26" t="str">
            <v>Engines and Engine-Driven Generators</v>
          </cell>
        </row>
        <row r="27">
          <cell r="B27" t="str">
            <v>10.</v>
          </cell>
          <cell r="D27">
            <v>314</v>
          </cell>
          <cell r="F27" t="str">
            <v>Turbogenerator Units</v>
          </cell>
        </row>
        <row r="28">
          <cell r="B28" t="str">
            <v>11.</v>
          </cell>
          <cell r="D28">
            <v>315</v>
          </cell>
          <cell r="F28" t="str">
            <v>Accessory Electric Equipment</v>
          </cell>
        </row>
        <row r="29">
          <cell r="B29" t="str">
            <v>12.</v>
          </cell>
          <cell r="D29">
            <v>316</v>
          </cell>
          <cell r="F29" t="str">
            <v>Miscellaneous Power Plant Equipment</v>
          </cell>
        </row>
        <row r="30">
          <cell r="B30" t="str">
            <v>13.</v>
          </cell>
          <cell r="F30" t="str">
            <v>TOTAL STEAM PRODUCTION</v>
          </cell>
        </row>
        <row r="32">
          <cell r="F32" t="str">
            <v xml:space="preserve">   OTHER PRODUCTION</v>
          </cell>
        </row>
        <row r="33">
          <cell r="B33" t="str">
            <v>14.</v>
          </cell>
          <cell r="D33">
            <v>340</v>
          </cell>
          <cell r="F33" t="str">
            <v>Land and Land Rights</v>
          </cell>
        </row>
        <row r="34">
          <cell r="B34" t="str">
            <v>15.</v>
          </cell>
          <cell r="D34">
            <v>341</v>
          </cell>
          <cell r="F34" t="str">
            <v>Structures and Improvements</v>
          </cell>
        </row>
        <row r="35">
          <cell r="B35" t="str">
            <v>16.</v>
          </cell>
          <cell r="D35">
            <v>342</v>
          </cell>
          <cell r="F35" t="str">
            <v>Fuel Holders, Producers and Accessories</v>
          </cell>
        </row>
        <row r="36">
          <cell r="B36" t="str">
            <v>17.</v>
          </cell>
          <cell r="D36">
            <v>343</v>
          </cell>
          <cell r="F36" t="str">
            <v>Prime movers</v>
          </cell>
        </row>
        <row r="37">
          <cell r="B37" t="str">
            <v>18.</v>
          </cell>
          <cell r="D37">
            <v>344</v>
          </cell>
          <cell r="F37" t="str">
            <v>Generators</v>
          </cell>
        </row>
        <row r="38">
          <cell r="B38" t="str">
            <v>19.</v>
          </cell>
          <cell r="D38">
            <v>345</v>
          </cell>
          <cell r="F38" t="str">
            <v>Accessory Electric Equipment</v>
          </cell>
        </row>
        <row r="39">
          <cell r="B39" t="str">
            <v>20.</v>
          </cell>
          <cell r="D39">
            <v>346</v>
          </cell>
          <cell r="F39" t="str">
            <v>Miscellaneous Power Plant Equipment</v>
          </cell>
        </row>
        <row r="40">
          <cell r="B40" t="str">
            <v>21.</v>
          </cell>
          <cell r="F40" t="str">
            <v>TOTAL OTHER PRODUCTION</v>
          </cell>
        </row>
        <row r="42">
          <cell r="B42" t="str">
            <v>22.</v>
          </cell>
          <cell r="F42" t="str">
            <v>CWIP</v>
          </cell>
        </row>
      </sheetData>
      <sheetData sheetId="12"/>
      <sheetData sheetId="13"/>
      <sheetData sheetId="14" refreshError="1">
        <row r="2">
          <cell r="B2" t="str">
            <v>SCHEDULE   D - 2</v>
          </cell>
        </row>
        <row r="4">
          <cell r="A4" t="str">
            <v>OKLAHOMA GAS AND ELECTRIC SERVICES</v>
          </cell>
        </row>
        <row r="5">
          <cell r="A5" t="str">
            <v>ADJUSTMENTS TO ACCUMULATED PROVISION FOR DEPRECIATION, AMORTIZATION AND DEPLETION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TOTAL INTANGIBLE PLANT</v>
          </cell>
        </row>
        <row r="20">
          <cell r="F20" t="str">
            <v xml:space="preserve">            PRODUCTION PLANT</v>
          </cell>
        </row>
        <row r="21">
          <cell r="F21" t="str">
            <v xml:space="preserve">   STEAM PRODUCTION</v>
          </cell>
        </row>
        <row r="22">
          <cell r="B22" t="str">
            <v>5.</v>
          </cell>
          <cell r="D22">
            <v>310</v>
          </cell>
          <cell r="F22" t="str">
            <v>Land and Land Rights</v>
          </cell>
        </row>
        <row r="23">
          <cell r="B23" t="str">
            <v>6.</v>
          </cell>
          <cell r="D23">
            <v>311</v>
          </cell>
          <cell r="F23" t="str">
            <v>Structures and Improvements</v>
          </cell>
        </row>
        <row r="24">
          <cell r="B24" t="str">
            <v>7.</v>
          </cell>
          <cell r="D24">
            <v>312</v>
          </cell>
          <cell r="F24" t="str">
            <v>Boiler Plant Equipment</v>
          </cell>
        </row>
        <row r="25">
          <cell r="B25" t="str">
            <v>8.</v>
          </cell>
          <cell r="D25">
            <v>313</v>
          </cell>
          <cell r="F25" t="str">
            <v>Engines and Engine-Driven Generators</v>
          </cell>
        </row>
        <row r="26">
          <cell r="B26" t="str">
            <v>9.</v>
          </cell>
          <cell r="D26">
            <v>314</v>
          </cell>
          <cell r="F26" t="str">
            <v>Turbogenerator Units</v>
          </cell>
        </row>
        <row r="27">
          <cell r="B27" t="str">
            <v>10.</v>
          </cell>
          <cell r="D27">
            <v>315</v>
          </cell>
          <cell r="F27" t="str">
            <v>Accessory Electric Equipment</v>
          </cell>
        </row>
        <row r="28">
          <cell r="B28" t="str">
            <v>11.</v>
          </cell>
          <cell r="D28">
            <v>316</v>
          </cell>
          <cell r="F28" t="str">
            <v>Miscellaneous Power Plant Equipment</v>
          </cell>
        </row>
        <row r="29">
          <cell r="B29" t="str">
            <v>12.</v>
          </cell>
          <cell r="F29" t="str">
            <v>TOTAL STEAM PRODUCTION</v>
          </cell>
        </row>
        <row r="31">
          <cell r="F31" t="str">
            <v xml:space="preserve">   OTHER PRODUCTION</v>
          </cell>
        </row>
        <row r="32">
          <cell r="B32" t="str">
            <v>13.</v>
          </cell>
          <cell r="D32">
            <v>340</v>
          </cell>
          <cell r="F32" t="str">
            <v>Land and Land Rights</v>
          </cell>
        </row>
        <row r="33">
          <cell r="B33" t="str">
            <v>14.</v>
          </cell>
          <cell r="D33">
            <v>341</v>
          </cell>
          <cell r="F33" t="str">
            <v>Structures and Improvements</v>
          </cell>
        </row>
        <row r="34">
          <cell r="B34" t="str">
            <v>15.</v>
          </cell>
          <cell r="D34">
            <v>342</v>
          </cell>
          <cell r="F34" t="str">
            <v>Fuel Holders, Producers and Accessories</v>
          </cell>
        </row>
        <row r="35">
          <cell r="B35" t="str">
            <v>16.</v>
          </cell>
          <cell r="D35">
            <v>343</v>
          </cell>
          <cell r="F35" t="str">
            <v>Prime movers</v>
          </cell>
        </row>
        <row r="36">
          <cell r="B36" t="str">
            <v>17.</v>
          </cell>
          <cell r="D36">
            <v>344</v>
          </cell>
          <cell r="F36" t="str">
            <v>Generators</v>
          </cell>
        </row>
        <row r="37">
          <cell r="B37" t="str">
            <v>18.</v>
          </cell>
          <cell r="D37">
            <v>345</v>
          </cell>
          <cell r="F37" t="str">
            <v>Accessory Electric Equipment</v>
          </cell>
        </row>
        <row r="38">
          <cell r="B38" t="str">
            <v>19.</v>
          </cell>
          <cell r="D38">
            <v>346</v>
          </cell>
          <cell r="F38" t="str">
            <v>Miscellaneous Power Plant Equipment</v>
          </cell>
        </row>
        <row r="39">
          <cell r="B39" t="str">
            <v>20.</v>
          </cell>
          <cell r="F39" t="str">
            <v>TOTAL OTHER PRODUCTION</v>
          </cell>
        </row>
        <row r="41">
          <cell r="B41" t="str">
            <v>21.</v>
          </cell>
          <cell r="F41" t="str">
            <v>TOTAL PRODUCTION PLANT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2">
          <cell r="B2" t="str">
            <v>SCHEDULE  H - 2</v>
          </cell>
        </row>
        <row r="4">
          <cell r="B4" t="str">
            <v>OKLAHOMA GAS AND ELECTRIC SERVICES</v>
          </cell>
        </row>
        <row r="5">
          <cell r="B5" t="str">
            <v>OPERATING INCOME PRO FORMA ADJUSTMENTS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F11" t="str">
            <v>Total</v>
          </cell>
        </row>
        <row r="12">
          <cell r="B12" t="str">
            <v>Line</v>
          </cell>
          <cell r="F12" t="str">
            <v>Company</v>
          </cell>
        </row>
        <row r="13">
          <cell r="B13" t="str">
            <v>No.</v>
          </cell>
          <cell r="D13" t="str">
            <v>Description</v>
          </cell>
          <cell r="F13" t="str">
            <v>Per Books</v>
          </cell>
        </row>
        <row r="15">
          <cell r="B15" t="str">
            <v>1.</v>
          </cell>
          <cell r="D15" t="str">
            <v>Operating Revenue:</v>
          </cell>
        </row>
        <row r="16">
          <cell r="B16" t="str">
            <v>2.</v>
          </cell>
          <cell r="D16" t="str">
            <v xml:space="preserve">     Electric </v>
          </cell>
          <cell r="F16">
            <v>1149203275</v>
          </cell>
        </row>
        <row r="17">
          <cell r="B17" t="str">
            <v>3.</v>
          </cell>
          <cell r="D17" t="str">
            <v xml:space="preserve">     Other</v>
          </cell>
          <cell r="F17">
            <v>19083683</v>
          </cell>
        </row>
        <row r="19">
          <cell r="B19" t="str">
            <v>4.</v>
          </cell>
          <cell r="D19" t="str">
            <v>Total Operating Revenue</v>
          </cell>
          <cell r="F19">
            <v>0</v>
          </cell>
        </row>
        <row r="21">
          <cell r="B21" t="str">
            <v>5.</v>
          </cell>
          <cell r="D21" t="str">
            <v>Operating Expenses:</v>
          </cell>
        </row>
        <row r="22">
          <cell r="B22" t="str">
            <v>6.</v>
          </cell>
          <cell r="D22" t="str">
            <v xml:space="preserve">     Fuel</v>
          </cell>
          <cell r="F22">
            <v>304775108</v>
          </cell>
        </row>
        <row r="23">
          <cell r="B23" t="str">
            <v>7.</v>
          </cell>
          <cell r="D23" t="str">
            <v xml:space="preserve">     Purchased Power</v>
          </cell>
          <cell r="F23">
            <v>216597409</v>
          </cell>
        </row>
        <row r="24">
          <cell r="B24" t="str">
            <v>8.</v>
          </cell>
          <cell r="D24" t="str">
            <v xml:space="preserve">     Other O&amp;M</v>
          </cell>
          <cell r="F24">
            <v>249872967</v>
          </cell>
        </row>
        <row r="25">
          <cell r="B25" t="str">
            <v>9.</v>
          </cell>
          <cell r="D25" t="str">
            <v xml:space="preserve">     Depreciation</v>
          </cell>
          <cell r="F25">
            <v>110718649</v>
          </cell>
        </row>
        <row r="26">
          <cell r="B26" t="str">
            <v>10.</v>
          </cell>
          <cell r="D26" t="str">
            <v xml:space="preserve">     Misc. Taxes</v>
          </cell>
          <cell r="F26">
            <v>101895</v>
          </cell>
        </row>
        <row r="27">
          <cell r="B27" t="str">
            <v>11.</v>
          </cell>
          <cell r="D27" t="str">
            <v xml:space="preserve">     Property Taxes</v>
          </cell>
          <cell r="F27">
            <v>33272491</v>
          </cell>
        </row>
        <row r="28">
          <cell r="B28" t="str">
            <v>12.</v>
          </cell>
          <cell r="D28" t="str">
            <v xml:space="preserve">     Payroll Taxes</v>
          </cell>
          <cell r="F28">
            <v>6615366</v>
          </cell>
        </row>
        <row r="30">
          <cell r="B30" t="str">
            <v>13.</v>
          </cell>
          <cell r="D30" t="str">
            <v>Total Operating Expenses</v>
          </cell>
          <cell r="F30">
            <v>0</v>
          </cell>
        </row>
        <row r="32">
          <cell r="B32" t="str">
            <v>14.</v>
          </cell>
          <cell r="D32" t="str">
            <v>Operating Income Before Income Tax</v>
          </cell>
          <cell r="F32">
            <v>0</v>
          </cell>
        </row>
        <row r="34">
          <cell r="B34" t="str">
            <v>15.</v>
          </cell>
          <cell r="D34" t="str">
            <v>Less: Income Tax</v>
          </cell>
          <cell r="F34">
            <v>0</v>
          </cell>
        </row>
        <row r="36">
          <cell r="B36" t="str">
            <v>16.</v>
          </cell>
          <cell r="D36" t="str">
            <v>Operating Income</v>
          </cell>
          <cell r="F36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Exh 1"/>
      <sheetName val="Wp 1-1"/>
      <sheetName val="Exh 2"/>
      <sheetName val="Wp 2-1"/>
      <sheetName val="Wp 2-2 Res"/>
      <sheetName val="Wp 2-2 Com"/>
      <sheetName val="Wp 2-2 Ind"/>
      <sheetName val="Wp 2-3 Res"/>
      <sheetName val="Wp 2-3 Com"/>
      <sheetName val="Wp 2-3 Ind"/>
      <sheetName val="Wp 2-4"/>
      <sheetName val="Wp 2-5"/>
      <sheetName val="WP 2-6"/>
      <sheetName val="WP 2-6-2"/>
      <sheetName val="WP2-6-3"/>
      <sheetName val="Exh 3"/>
      <sheetName val="Exh 4"/>
      <sheetName val="Wp 4-1"/>
      <sheetName val="Wp 4-2"/>
      <sheetName val="Wp 4-3"/>
      <sheetName val="Wp 4-4"/>
      <sheetName val="Wp 4-5"/>
      <sheetName val="Wp 4-6"/>
      <sheetName val="Wp 4-7"/>
      <sheetName val="Exh 5"/>
      <sheetName val="Wp 5-1"/>
      <sheetName val="Wp 5-2"/>
      <sheetName val="Wp 5-3"/>
      <sheetName val="wp 5-4"/>
      <sheetName val="Exh 6"/>
      <sheetName val="Wp 6-1"/>
      <sheetName val="Wp 6-2"/>
      <sheetName val="Wp 6-3"/>
      <sheetName val="Wp 6-4"/>
      <sheetName val="Exh 7"/>
      <sheetName val="Wp 7-1"/>
      <sheetName val="Wp 7-1-1"/>
      <sheetName val="Wp 7-1-2"/>
      <sheetName val="Wp 7-2"/>
      <sheetName val="Wp 7-2-1"/>
      <sheetName val="Wp 7-2-2"/>
      <sheetName val="Wp 7-3"/>
      <sheetName val="Wp 7-4"/>
      <sheetName val="Wp 7-5"/>
      <sheetName val="Wp 7-6"/>
      <sheetName val="Wp 7-7"/>
      <sheetName val="Exh 8"/>
      <sheetName val="Exh 9"/>
      <sheetName val="Wp 9-1"/>
      <sheetName val="Module1"/>
    </sheetNames>
    <sheetDataSet>
      <sheetData sheetId="0">
        <row r="20">
          <cell r="D20">
            <v>37042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ECT_A"/>
      <sheetName val="WP_B1"/>
      <sheetName val="WP_B2"/>
      <sheetName val="WP_B4"/>
      <sheetName val="WP_B5"/>
      <sheetName val="WP_B6"/>
      <sheetName val="WP_B6.1"/>
      <sheetName val="WP_B6.2"/>
      <sheetName val="WP_B7"/>
      <sheetName val="WP_B8"/>
      <sheetName val="WP_B9"/>
      <sheetName val="WP_C1"/>
      <sheetName val="WP_C1.1"/>
      <sheetName val="WP_C1.2"/>
      <sheetName val="WP_C2"/>
      <sheetName val="WP_C3"/>
      <sheetName val="WP_C4"/>
      <sheetName val="WP_C4a"/>
      <sheetName val="WP_C4.1"/>
      <sheetName val="WP_C4.2"/>
      <sheetName val="WP_C4.3"/>
      <sheetName val="WP_C5"/>
      <sheetName val="WP_C6"/>
      <sheetName val="WP_C7"/>
      <sheetName val="WP_C8"/>
      <sheetName val="WP_C9"/>
      <sheetName val="WP_C10"/>
      <sheetName val="WP_C11"/>
      <sheetName val="WP_C12"/>
      <sheetName val="WP_C13"/>
      <sheetName val="WP_C14"/>
      <sheetName val="WP_D1"/>
      <sheetName val="WP_D2"/>
      <sheetName val="WP_E1 "/>
      <sheetName val="WP_E1.1"/>
      <sheetName val="WP_E2"/>
      <sheetName val="WP_E3"/>
      <sheetName val="WP_E4"/>
      <sheetName val="WP_E5"/>
      <sheetName val="WP_F1"/>
      <sheetName val="WP_F-2"/>
      <sheetName val="WP_F-2-1"/>
      <sheetName val="WP_F-2-2"/>
      <sheetName val="WP_F-3"/>
      <sheetName val="WP_F-3-1"/>
      <sheetName val="WP_F-3-2"/>
      <sheetName val="WP_F-4"/>
      <sheetName val="WP_F-4.1"/>
      <sheetName val="WP_F-4.2"/>
      <sheetName val="WP_F-5"/>
      <sheetName val="WP_F-6"/>
      <sheetName val="WP_F-7"/>
    </sheetNames>
    <sheetDataSet>
      <sheetData sheetId="0"/>
      <sheetData sheetId="1"/>
      <sheetData sheetId="2"/>
      <sheetData sheetId="3"/>
      <sheetData sheetId="4"/>
      <sheetData sheetId="5">
        <row r="14">
          <cell r="B14" t="str">
            <v>1.</v>
          </cell>
          <cell r="D14" t="str">
            <v>December 1994</v>
          </cell>
          <cell r="F14">
            <v>24941476.600000001</v>
          </cell>
          <cell r="H14">
            <v>1866801.99</v>
          </cell>
          <cell r="J14">
            <v>26808278.59</v>
          </cell>
        </row>
        <row r="15">
          <cell r="B15" t="str">
            <v>2.</v>
          </cell>
          <cell r="D15" t="str">
            <v>January 1995</v>
          </cell>
          <cell r="F15">
            <v>25485000.73</v>
          </cell>
          <cell r="H15">
            <v>1814996.68</v>
          </cell>
          <cell r="J15">
            <v>27299997.41</v>
          </cell>
        </row>
        <row r="16">
          <cell r="B16" t="str">
            <v>3.</v>
          </cell>
          <cell r="D16" t="str">
            <v>February 1995</v>
          </cell>
          <cell r="F16">
            <v>24987449.539999999</v>
          </cell>
          <cell r="H16">
            <v>1814532.74</v>
          </cell>
          <cell r="J16">
            <v>26801982.279999997</v>
          </cell>
        </row>
        <row r="17">
          <cell r="B17" t="str">
            <v>4.</v>
          </cell>
          <cell r="D17" t="str">
            <v>March 1995</v>
          </cell>
          <cell r="F17">
            <v>25178482.41</v>
          </cell>
          <cell r="H17">
            <v>2163538.5099999998</v>
          </cell>
          <cell r="J17">
            <v>27342020.920000002</v>
          </cell>
        </row>
        <row r="18">
          <cell r="B18" t="str">
            <v>5.</v>
          </cell>
          <cell r="D18" t="str">
            <v>April 1995</v>
          </cell>
          <cell r="F18">
            <v>24197150.059999999</v>
          </cell>
          <cell r="H18">
            <v>2279739.9700000002</v>
          </cell>
          <cell r="J18">
            <v>26476890.029999997</v>
          </cell>
        </row>
        <row r="19">
          <cell r="B19" t="str">
            <v>6.</v>
          </cell>
          <cell r="D19" t="str">
            <v>May 1995</v>
          </cell>
          <cell r="F19">
            <v>23165235.16</v>
          </cell>
          <cell r="H19">
            <v>2343292.67</v>
          </cell>
          <cell r="J19">
            <v>25508527.829999998</v>
          </cell>
        </row>
        <row r="20">
          <cell r="B20" t="str">
            <v>7.</v>
          </cell>
          <cell r="D20" t="str">
            <v>June 1995</v>
          </cell>
          <cell r="F20">
            <v>21010269.390000001</v>
          </cell>
          <cell r="H20">
            <v>2226928.59</v>
          </cell>
          <cell r="J20">
            <v>23237197.98</v>
          </cell>
        </row>
        <row r="21">
          <cell r="B21" t="str">
            <v>8.</v>
          </cell>
          <cell r="D21" t="str">
            <v>July 1995</v>
          </cell>
          <cell r="F21">
            <v>19948585.600000001</v>
          </cell>
          <cell r="H21">
            <v>2104992.17</v>
          </cell>
          <cell r="J21">
            <v>22053577.770000003</v>
          </cell>
        </row>
        <row r="22">
          <cell r="B22" t="str">
            <v>9.</v>
          </cell>
          <cell r="D22" t="str">
            <v>August 1995</v>
          </cell>
          <cell r="F22">
            <v>18877211.559999999</v>
          </cell>
          <cell r="H22">
            <v>1470401.39</v>
          </cell>
          <cell r="J22">
            <v>20347612.949999999</v>
          </cell>
        </row>
        <row r="23">
          <cell r="B23" t="str">
            <v>10.</v>
          </cell>
          <cell r="D23" t="str">
            <v>September 1995</v>
          </cell>
          <cell r="F23">
            <v>18181226.510000002</v>
          </cell>
          <cell r="H23">
            <v>1189428.6499999999</v>
          </cell>
          <cell r="J23">
            <v>19370655.16</v>
          </cell>
        </row>
        <row r="24">
          <cell r="B24" t="str">
            <v>11.</v>
          </cell>
          <cell r="D24" t="str">
            <v>October 1995</v>
          </cell>
          <cell r="F24">
            <v>17322422.190000001</v>
          </cell>
          <cell r="H24">
            <v>832329.37</v>
          </cell>
          <cell r="J24">
            <v>18154751.560000002</v>
          </cell>
        </row>
        <row r="25">
          <cell r="B25" t="str">
            <v>12.</v>
          </cell>
          <cell r="D25" t="str">
            <v>November 1995</v>
          </cell>
          <cell r="F25">
            <v>16855400.690000001</v>
          </cell>
          <cell r="H25">
            <v>1273455.75</v>
          </cell>
          <cell r="J25">
            <v>18128856.440000001</v>
          </cell>
        </row>
        <row r="26">
          <cell r="B26" t="str">
            <v>13.</v>
          </cell>
          <cell r="D26" t="str">
            <v>December 1995</v>
          </cell>
          <cell r="F26">
            <v>17102940.969999999</v>
          </cell>
          <cell r="H26">
            <v>1752853.75</v>
          </cell>
          <cell r="J26">
            <v>18855794.719999999</v>
          </cell>
        </row>
        <row r="28">
          <cell r="B28" t="str">
            <v>14.</v>
          </cell>
          <cell r="D28" t="str">
            <v>13 month average</v>
          </cell>
          <cell r="F28">
            <v>21327142.416153844</v>
          </cell>
          <cell r="H28">
            <v>1779484.0176923077</v>
          </cell>
          <cell r="J28">
            <v>23106626.433846153</v>
          </cell>
        </row>
      </sheetData>
      <sheetData sheetId="6"/>
      <sheetData sheetId="7"/>
      <sheetData sheetId="8"/>
      <sheetData sheetId="9"/>
      <sheetData sheetId="10"/>
      <sheetData sheetId="11">
        <row r="31">
          <cell r="F31" t="str">
            <v>Group</v>
          </cell>
          <cell r="H31" t="str">
            <v>Workers</v>
          </cell>
          <cell r="J31" t="str">
            <v>Rate</v>
          </cell>
          <cell r="L31" t="str">
            <v>Post Retirement</v>
          </cell>
          <cell r="N31" t="str">
            <v>Post Retirement</v>
          </cell>
          <cell r="P31" t="str">
            <v>Incentive</v>
          </cell>
          <cell r="R31" t="str">
            <v>Severance</v>
          </cell>
        </row>
        <row r="32">
          <cell r="D32" t="str">
            <v>Month</v>
          </cell>
          <cell r="F32" t="str">
            <v>Dental</v>
          </cell>
          <cell r="H32" t="str">
            <v>Comp</v>
          </cell>
          <cell r="J32" t="str">
            <v>Refunds</v>
          </cell>
          <cell r="L32" t="str">
            <v>Medical</v>
          </cell>
          <cell r="N32" t="str">
            <v>Life</v>
          </cell>
          <cell r="P32" t="str">
            <v>Compensation</v>
          </cell>
          <cell r="R32" t="str">
            <v>Compensation</v>
          </cell>
        </row>
        <row r="34">
          <cell r="B34" t="str">
            <v>15.</v>
          </cell>
          <cell r="D34" t="str">
            <v>December 1994</v>
          </cell>
          <cell r="F34">
            <v>30358.33</v>
          </cell>
          <cell r="H34">
            <v>5170388.96</v>
          </cell>
          <cell r="J34">
            <v>2970183.74</v>
          </cell>
          <cell r="L34">
            <v>0</v>
          </cell>
          <cell r="N34">
            <v>32447.89</v>
          </cell>
          <cell r="P34">
            <v>400000</v>
          </cell>
          <cell r="R34">
            <v>1441439</v>
          </cell>
        </row>
        <row r="35">
          <cell r="B35" t="str">
            <v>16.</v>
          </cell>
          <cell r="D35" t="str">
            <v>January 1995</v>
          </cell>
          <cell r="F35">
            <v>33319.870000000003</v>
          </cell>
          <cell r="H35">
            <v>5151038.8099999996</v>
          </cell>
          <cell r="J35">
            <v>2970184.74</v>
          </cell>
          <cell r="L35">
            <v>18265.27</v>
          </cell>
          <cell r="N35">
            <v>43220.53</v>
          </cell>
          <cell r="P35">
            <v>441667</v>
          </cell>
          <cell r="R35">
            <v>1177844</v>
          </cell>
        </row>
        <row r="36">
          <cell r="B36" t="str">
            <v>17.</v>
          </cell>
          <cell r="D36" t="str">
            <v>February 1995</v>
          </cell>
          <cell r="F36">
            <v>45759.4</v>
          </cell>
          <cell r="H36">
            <v>5755217.0899999999</v>
          </cell>
          <cell r="J36">
            <v>2970184.74</v>
          </cell>
          <cell r="L36">
            <v>-48260.160000000003</v>
          </cell>
          <cell r="N36">
            <v>47433.53</v>
          </cell>
          <cell r="P36">
            <v>483334</v>
          </cell>
          <cell r="R36">
            <v>994287.87</v>
          </cell>
        </row>
        <row r="37">
          <cell r="B37" t="str">
            <v>18.</v>
          </cell>
          <cell r="D37" t="str">
            <v>March 1995</v>
          </cell>
          <cell r="F37">
            <v>52402.04</v>
          </cell>
          <cell r="H37">
            <v>5652991.3499999996</v>
          </cell>
          <cell r="J37">
            <v>2000000</v>
          </cell>
          <cell r="L37">
            <v>-244097.81</v>
          </cell>
          <cell r="N37">
            <v>-3894.47</v>
          </cell>
          <cell r="P37">
            <v>36161</v>
          </cell>
          <cell r="R37">
            <v>875794.72</v>
          </cell>
        </row>
        <row r="38">
          <cell r="B38" t="str">
            <v>19.</v>
          </cell>
          <cell r="D38" t="str">
            <v>April 1995</v>
          </cell>
          <cell r="F38">
            <v>73487.13</v>
          </cell>
          <cell r="H38">
            <v>5480393.5300000003</v>
          </cell>
          <cell r="J38">
            <v>2000000</v>
          </cell>
          <cell r="L38">
            <v>-360241.96</v>
          </cell>
          <cell r="N38">
            <v>-36243.19</v>
          </cell>
          <cell r="P38">
            <v>77828</v>
          </cell>
          <cell r="R38">
            <v>816363.78</v>
          </cell>
        </row>
        <row r="39">
          <cell r="B39" t="str">
            <v>20.</v>
          </cell>
          <cell r="D39" t="str">
            <v>May 1995</v>
          </cell>
          <cell r="F39">
            <v>67667.02</v>
          </cell>
          <cell r="H39">
            <v>5490327.5300000003</v>
          </cell>
          <cell r="J39">
            <v>2000000</v>
          </cell>
          <cell r="L39">
            <v>-592392.78</v>
          </cell>
          <cell r="N39">
            <v>38756.81</v>
          </cell>
          <cell r="P39">
            <v>119495</v>
          </cell>
          <cell r="R39">
            <v>793188.66</v>
          </cell>
        </row>
        <row r="40">
          <cell r="B40" t="str">
            <v>21.</v>
          </cell>
          <cell r="D40" t="str">
            <v>June 1995</v>
          </cell>
          <cell r="F40">
            <v>83440.09</v>
          </cell>
          <cell r="H40">
            <v>5622117.9500000002</v>
          </cell>
          <cell r="J40">
            <v>4650000</v>
          </cell>
          <cell r="L40">
            <v>-646602.88</v>
          </cell>
          <cell r="N40">
            <v>-11678.11</v>
          </cell>
          <cell r="P40">
            <v>161161</v>
          </cell>
          <cell r="R40">
            <v>782547.16</v>
          </cell>
        </row>
        <row r="41">
          <cell r="B41" t="str">
            <v>22.</v>
          </cell>
          <cell r="D41" t="str">
            <v>July 1995</v>
          </cell>
          <cell r="F41">
            <v>86127.38</v>
          </cell>
          <cell r="H41">
            <v>5450518.1500000004</v>
          </cell>
          <cell r="J41">
            <v>4650000</v>
          </cell>
          <cell r="L41">
            <v>-427867.11</v>
          </cell>
          <cell r="N41">
            <v>-34648.35</v>
          </cell>
          <cell r="P41">
            <v>202828</v>
          </cell>
          <cell r="R41">
            <v>778673.28</v>
          </cell>
        </row>
        <row r="42">
          <cell r="B42" t="str">
            <v>23.</v>
          </cell>
          <cell r="D42" t="str">
            <v>August 1995</v>
          </cell>
          <cell r="F42">
            <v>95197.93</v>
          </cell>
          <cell r="H42">
            <v>5872340.1600000001</v>
          </cell>
          <cell r="J42">
            <v>4650000</v>
          </cell>
          <cell r="L42">
            <v>-501333.55</v>
          </cell>
          <cell r="N42">
            <v>-46707.63</v>
          </cell>
          <cell r="P42">
            <v>333334</v>
          </cell>
          <cell r="R42">
            <v>777543.63</v>
          </cell>
        </row>
        <row r="43">
          <cell r="B43" t="str">
            <v>24.</v>
          </cell>
          <cell r="D43" t="str">
            <v>September 1995</v>
          </cell>
          <cell r="F43">
            <v>94530.13</v>
          </cell>
          <cell r="H43">
            <v>5795458.7300000004</v>
          </cell>
          <cell r="J43">
            <v>5050000</v>
          </cell>
          <cell r="L43">
            <v>-608582.40000000002</v>
          </cell>
          <cell r="N43">
            <v>-79414.7</v>
          </cell>
          <cell r="P43">
            <v>375000</v>
          </cell>
          <cell r="R43">
            <v>776193.63</v>
          </cell>
        </row>
        <row r="44">
          <cell r="B44" t="str">
            <v>25.</v>
          </cell>
          <cell r="D44" t="str">
            <v>October 1995</v>
          </cell>
          <cell r="F44">
            <v>115083.46</v>
          </cell>
          <cell r="H44">
            <v>5758658.5700000003</v>
          </cell>
          <cell r="J44">
            <v>5050000</v>
          </cell>
          <cell r="L44">
            <v>-687945.5</v>
          </cell>
          <cell r="N44">
            <v>-18529.939999999999</v>
          </cell>
          <cell r="P44">
            <v>416667</v>
          </cell>
          <cell r="R44">
            <v>774931.63</v>
          </cell>
        </row>
        <row r="45">
          <cell r="B45" t="str">
            <v>26.</v>
          </cell>
          <cell r="D45" t="str">
            <v>November 1995</v>
          </cell>
          <cell r="F45">
            <v>91129.83</v>
          </cell>
          <cell r="H45">
            <v>5610187.6900000004</v>
          </cell>
          <cell r="J45">
            <v>5111916</v>
          </cell>
          <cell r="L45">
            <v>-413312.39</v>
          </cell>
          <cell r="N45">
            <v>-17650.78</v>
          </cell>
          <cell r="P45">
            <v>458334</v>
          </cell>
          <cell r="R45">
            <v>774616.13</v>
          </cell>
        </row>
        <row r="46">
          <cell r="B46" t="str">
            <v>27.</v>
          </cell>
          <cell r="D46" t="str">
            <v>December 1995</v>
          </cell>
          <cell r="F46">
            <v>66275.490000000005</v>
          </cell>
          <cell r="H46">
            <v>5563949.29</v>
          </cell>
          <cell r="J46">
            <v>2650000</v>
          </cell>
          <cell r="L46">
            <v>0</v>
          </cell>
          <cell r="N46">
            <v>54223.18</v>
          </cell>
          <cell r="P46">
            <v>500000</v>
          </cell>
          <cell r="R46">
            <v>80300.63</v>
          </cell>
        </row>
        <row r="48">
          <cell r="B48" t="str">
            <v>28.</v>
          </cell>
          <cell r="D48" t="str">
            <v>13 month average</v>
          </cell>
          <cell r="F48">
            <v>71906.007692307685</v>
          </cell>
          <cell r="H48">
            <v>5567199.0623076921</v>
          </cell>
          <cell r="J48">
            <v>3594036.0938461539</v>
          </cell>
          <cell r="L48">
            <v>-347105.48230769229</v>
          </cell>
          <cell r="N48">
            <v>-2514.2484615384619</v>
          </cell>
          <cell r="P48">
            <v>308139.15384615387</v>
          </cell>
          <cell r="R48">
            <v>834132.62461538496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P-2"/>
      <sheetName val="DCP-3, P 1"/>
      <sheetName val="DCP-3, P 2"/>
      <sheetName val="DCP-3, P 3"/>
      <sheetName val="DCP-3, P 4"/>
      <sheetName val="DCP-3, P 5"/>
      <sheetName val="DCP-3, P 6"/>
      <sheetName val="DCP-4"/>
      <sheetName val="DCP-6, p1"/>
      <sheetName val="DCP-6, p 2"/>
      <sheetName val="DCP-6, p 3"/>
      <sheetName val="DCP-7"/>
      <sheetName val="DCP-8"/>
      <sheetName val="DCP-9, p1"/>
      <sheetName val="DCP-9, p2"/>
      <sheetName val="DCP-9, p3"/>
      <sheetName val="DCP-9, p4"/>
      <sheetName val="DCP-10"/>
      <sheetName val="DCP-11"/>
      <sheetName val="DCP-12, p 1"/>
      <sheetName val="DCP-13, p 2"/>
      <sheetName val="DCP-13"/>
      <sheetName val="DCP-14, P 1"/>
      <sheetName val="DCP-14, P 2"/>
      <sheetName val="DCP-15"/>
      <sheetName val="DCP-16, p 1"/>
      <sheetName val="DCP-16, p 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5">
          <cell r="B35" t="str">
            <v>Note:  Percentages may not total 100.0% due to rounding.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-1"/>
      <sheetName val="Wp 2-7-2"/>
      <sheetName val="Wp 2-7-3"/>
      <sheetName val="WP 2-7"/>
      <sheetName val="WP 2-8"/>
      <sheetName val="Wp 2-9"/>
      <sheetName val="not used WP 2-10"/>
      <sheetName val="Schedule 3"/>
      <sheetName val="Wp 3-1 Gas Cost per bk"/>
      <sheetName val="Schedule 4 O&amp;M"/>
      <sheetName val="Wp 4-1 per bk 33,34,35,36,41"/>
      <sheetName val="WP 4-2 payroll"/>
      <sheetName val="WP4-2-1 Labor subaccts"/>
      <sheetName val="WP 4-3 benefits"/>
      <sheetName val="WP 4-3-1 Benefits Adj"/>
      <sheetName val="WP 4-3-2 benefits analysis"/>
      <sheetName val="WP 4-4 alloc gen office"/>
      <sheetName val="Wp 4-4-1 per bk 24,30,31"/>
      <sheetName val="out of period cr Srvc Awd"/>
      <sheetName val="WP 4-5 Dues &amp; Adv"/>
      <sheetName val="WkShtPUC#2"/>
      <sheetName val="Wp 4-5-1 Dues &amp; Adv"/>
      <sheetName val="WP 4-6 Int Cust Dep"/>
      <sheetName val="WP 4-7 CapRate"/>
      <sheetName val="WP 4-8 Uncollectible"/>
      <sheetName val="Schedule 5 taxes other"/>
      <sheetName val="WP 5-1 taxes other"/>
      <sheetName val="Schedule 6 depr amort"/>
      <sheetName val="WP 6-1 SSU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age Gas 1641"/>
      <sheetName val="WP 1641 per bk subaccts"/>
      <sheetName val="WP Storg Gas 1641 Repriced"/>
      <sheetName val="WP PPs 1650"/>
      <sheetName val="WP PPs 165 wksht"/>
      <sheetName val="WP Cust Dep 2350"/>
      <sheetName val="WP Cust Adv 2520"/>
      <sheetName val="DIV012netplant"/>
      <sheetName val="PP Pension 186"/>
      <sheetName val="WP ADIT 1900,2820,2830"/>
      <sheetName val="WP 7-7 Cash Working Capital"/>
      <sheetName val="WP 7-7-1 tax collections"/>
      <sheetName val="Cap Struc"/>
      <sheetName val="WP Equity LTD"/>
      <sheetName val="WP LTD rate"/>
      <sheetName val="WP LTDebt Discount"/>
    </sheetNames>
    <sheetDataSet>
      <sheetData sheetId="0" refreshError="1"/>
      <sheetData sheetId="1">
        <row r="12">
          <cell r="D12">
            <v>0.10525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1"/>
      <sheetName val="WP 1-1"/>
      <sheetName val="WP 1-2"/>
      <sheetName val="WP 1-3"/>
      <sheetName val="WP 1-3-1"/>
      <sheetName val="WP 1-4"/>
      <sheetName val="WP 1-5"/>
      <sheetName val="WP 1-5-1"/>
      <sheetName val="Schedule 2"/>
      <sheetName val="WP 2-1"/>
      <sheetName val="Schedule 3"/>
      <sheetName val="WP 3-1"/>
      <sheetName val="Schedule 4"/>
      <sheetName val="Schedule 5"/>
      <sheetName val="Schedule 6"/>
      <sheetName val="Schedule 7"/>
      <sheetName val="Schedule 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Schedule 3"/>
      <sheetName val="Wp 3-1"/>
      <sheetName val="Schedule 4 O&amp;M"/>
      <sheetName val="Wp 4-1 per bk 33,34,35,36"/>
      <sheetName val="WP 4-2 payroll"/>
      <sheetName val="WP4-2-1 Labor subaccts"/>
      <sheetName val="WP 4-3 benefits"/>
      <sheetName val="WP 4-3-1 benefits"/>
      <sheetName val="WP 4-3-2 benefits subaccts"/>
      <sheetName val="WP 4-4 alloc gen office"/>
      <sheetName val="Wp 4-4-1 per bk 24,30,31"/>
      <sheetName val="WP 4-5 dues donate"/>
      <sheetName val="Wp 4-5-1 dues donate adv"/>
      <sheetName val="WP 4-6 int cust dep"/>
      <sheetName val="WP 4-7 CapRate"/>
      <sheetName val="WP 4-8 Bad Debt"/>
      <sheetName val="Schedule 5 taxes other"/>
      <sheetName val="WP 5-1 taxes other"/>
      <sheetName val="Schedule 6 depr amort"/>
      <sheetName val="WP 6-1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g Gas per bk 1641"/>
      <sheetName val="WP 1641 per bk subaccts"/>
      <sheetName val="WP Storg Gas 1641 Normal"/>
      <sheetName val="WP PPs 1650"/>
      <sheetName val="WP PPs 165 subaccts"/>
      <sheetName val="WP Cust Dep 2350"/>
      <sheetName val="WP Cust Adv 2520"/>
      <sheetName val="PP Pension 186"/>
      <sheetName val="WP2-8 ADIT 1900,2820,2830"/>
      <sheetName val="WP 2-8-1 ADIT"/>
      <sheetName val="WP 7-7 Cash Working Capital"/>
      <sheetName val="WP 7-7-1 tax collections"/>
      <sheetName val="Cap Struc"/>
      <sheetName val="WP Equity LTD"/>
      <sheetName val="WP Equity detail"/>
      <sheetName val="WP LTD Rate"/>
    </sheetNames>
    <sheetDataSet>
      <sheetData sheetId="0" refreshError="1"/>
      <sheetData sheetId="1">
        <row r="13">
          <cell r="D13">
            <v>0.12939999999999999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Exh 1"/>
      <sheetName val="Exh 2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Exh 3"/>
      <sheetName val="Exh 4"/>
      <sheetName val="Wp 4-1"/>
      <sheetName val="Exh 5"/>
      <sheetName val="Exh 6"/>
      <sheetName val="Exh 7"/>
      <sheetName val="WP 7-1"/>
      <sheetName val="WP7-1-1"/>
      <sheetName val="WP 7-2"/>
      <sheetName val="Wp 7-3"/>
      <sheetName val="WP 7-3-1"/>
      <sheetName val="WP 7-4"/>
      <sheetName val="Wp 7-4-1"/>
      <sheetName val="WP 7-5"/>
      <sheetName val="WP 7-6"/>
      <sheetName val="WP 7-7"/>
      <sheetName val="WP 7-8"/>
      <sheetName val="Exh 8"/>
      <sheetName val="Exh 9"/>
      <sheetName val="WP 9-1"/>
    </sheetNames>
    <sheetDataSet>
      <sheetData sheetId="0">
        <row r="29">
          <cell r="E29">
            <v>8.3450884513631737E-2</v>
          </cell>
        </row>
        <row r="31">
          <cell r="E31">
            <v>0.68700349864976129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TB SUMMARY"/>
      <sheetName val="DTB INPUT"/>
      <sheetName val="BS INPUT"/>
      <sheetName val="IS INPUT"/>
      <sheetName val="STOCK DATA INPUT"/>
      <sheetName val="INDEX"/>
      <sheetName val="Sch 1"/>
      <sheetName val="Wp 1-1"/>
      <sheetName val="Sch 2"/>
      <sheetName val="Wp 2-1"/>
      <sheetName val="Sch 3"/>
      <sheetName val="Sch 4"/>
      <sheetName val="Wp 4-1"/>
      <sheetName val="Sch 5"/>
      <sheetName val="Sch 6"/>
      <sheetName val="Sch 7"/>
      <sheetName val="Sch 8"/>
      <sheetName val="WP 8-1"/>
      <sheetName val="WP 8-2"/>
      <sheetName val="WP 8-3"/>
      <sheetName val="Sch 9"/>
      <sheetName val="Wp 9-1"/>
      <sheetName val="Wp 9-2"/>
      <sheetName val="Wp 9-3"/>
      <sheetName val="Wp 9-4"/>
      <sheetName val="Wp 9-5"/>
      <sheetName val="Wp 9-6"/>
      <sheetName val="Wp 9-7"/>
      <sheetName val="WP 9-7-1"/>
      <sheetName val="WP 9-8"/>
      <sheetName val="Sch 10"/>
      <sheetName val="WP 10-1"/>
      <sheetName val="WP 10-2"/>
      <sheetName val="Wp 10-3"/>
      <sheetName val="WP 10-4 "/>
      <sheetName val="WP 10-5"/>
      <sheetName val="WP 10-6"/>
      <sheetName val="WP10-7"/>
      <sheetName val="WP 10-8"/>
      <sheetName val="WP 10-9 "/>
      <sheetName val="WP 10-10"/>
      <sheetName val="Sch 11"/>
      <sheetName val="WP 11-1"/>
      <sheetName val="WP 11-2 "/>
      <sheetName val="Sch 12"/>
      <sheetName val="ADJ 12-1"/>
      <sheetName val="ADJ 12-2"/>
      <sheetName val="ADJ 12-3"/>
      <sheetName val="ADJ 12-4"/>
      <sheetName val="ADJ 12-5"/>
      <sheetName val="ADJ 12-6"/>
      <sheetName val="ADJ 12-7"/>
      <sheetName val="ADJ 12-8"/>
      <sheetName val="ADJ 12-9"/>
      <sheetName val="ADJ 12-10"/>
      <sheetName val="ADJ 12-11"/>
      <sheetName val="ADJ 12-12"/>
      <sheetName val="ADJ 12-13"/>
      <sheetName val="ADJ 12-14"/>
      <sheetName val="ADJ 12-15"/>
      <sheetName val="ADJ 12-16"/>
      <sheetName val="Sch 13"/>
      <sheetName val="Sch 14 "/>
      <sheetName val="Sch 15"/>
      <sheetName val="WP 15-1"/>
      <sheetName val="WP 15-1-1"/>
      <sheetName val="WP 15-2"/>
      <sheetName val="WP 15-3"/>
      <sheetName val="WP 15-4"/>
      <sheetName val="Sch 16"/>
      <sheetName val="WP 16-1"/>
      <sheetName val="WP 16-2"/>
      <sheetName val="WP 16-3"/>
      <sheetName val="WP 16-4"/>
      <sheetName val="WP16-5"/>
      <sheetName val="WP 16-6"/>
      <sheetName val="WP 16-7"/>
      <sheetName val="WP 16-8"/>
      <sheetName val="Sch 17"/>
      <sheetName val="ADJ 17-1"/>
      <sheetName val="WP 17-1"/>
      <sheetName val="WP 17-1-1"/>
      <sheetName val="WP 17-1-2 "/>
      <sheetName val="WP 17-1-3"/>
      <sheetName val="ADJ 17- 2"/>
      <sheetName val="Wp 17-2"/>
      <sheetName val="WP 17-2-1"/>
      <sheetName val="Wp 17-2-2"/>
      <sheetName val="ADJ 17-3"/>
      <sheetName val="WP 17-3"/>
      <sheetName val="WP 17-3-1"/>
      <sheetName val="ADJ 17-4"/>
      <sheetName val="ADJ 17-5"/>
      <sheetName val="ADJ 17-6"/>
      <sheetName val="ADJ 17-7"/>
      <sheetName val="Wp 17-7"/>
      <sheetName val="ADJ 17-8"/>
      <sheetName val="WP 17-8"/>
      <sheetName val="ADJ 17-9"/>
      <sheetName val="ADJ 17-10"/>
      <sheetName val="ADJ 17-11"/>
      <sheetName val="ADJ 17-12"/>
      <sheetName val="WP 17-12"/>
      <sheetName val="ADJ 17-13"/>
      <sheetName val="ADJ 17-14"/>
      <sheetName val="ADJ 17-15"/>
      <sheetName val="ADJ 17-16"/>
      <sheetName val="ADJ 17-17"/>
      <sheetName val="WP 17-17-1"/>
      <sheetName val="Wp 17-17-2"/>
      <sheetName val="Wp 17-17-3"/>
      <sheetName val="Wp 17-17-4"/>
      <sheetName val="ADJ 17-18"/>
      <sheetName val="ADJ 17-19"/>
      <sheetName val="ADJ 17-20"/>
      <sheetName val="ADJ 17-21"/>
      <sheetName val="ADJ 17-22"/>
      <sheetName val="ADJ 17-23"/>
      <sheetName val="ADJ 17-24"/>
      <sheetName val="ADJ 17-25"/>
      <sheetName val="ADJ 17-26"/>
      <sheetName val="ADJ 17-27"/>
      <sheetName val="ADJ 17-28"/>
      <sheetName val="ADJ 17-29"/>
      <sheetName val="ADJ 17-30"/>
      <sheetName val="ADJ 17-31"/>
      <sheetName val="ADJ 17-32"/>
      <sheetName val="ADJ 17-33"/>
      <sheetName val="ADJ 17-34"/>
      <sheetName val="ADJ 17-35"/>
      <sheetName val="ADJ 17-36"/>
      <sheetName val="ADJ 17-37"/>
      <sheetName val="ADJ 17-38"/>
      <sheetName val="Sch 18"/>
      <sheetName val="Sch 19"/>
      <sheetName val="Sch 20"/>
      <sheetName val="Sch 21"/>
      <sheetName val="Sch 26A"/>
      <sheetName val="Sch 26B"/>
      <sheetName val="SCH 29"/>
      <sheetName val="Sch 30"/>
      <sheetName val="WP 30-1"/>
      <sheetName val=" WP 30-2 PEAK DAYS"/>
      <sheetName val=" WP 30-3 METER SIZE"/>
      <sheetName val="WP 30-4 BF BY CLASS"/>
      <sheetName val="SCH 31"/>
      <sheetName val="SCH 32"/>
      <sheetName val="WP 32-1"/>
      <sheetName val="SCH 33"/>
      <sheetName val="SCH 34"/>
      <sheetName val="SCH 34A"/>
    </sheetNames>
    <sheetDataSet>
      <sheetData sheetId="0">
        <row r="7">
          <cell r="C7" t="str">
            <v>ATMOS ENERGY CORPORATION</v>
          </cell>
        </row>
        <row r="9">
          <cell r="C9">
            <v>37894</v>
          </cell>
        </row>
        <row r="43">
          <cell r="D43">
            <v>0.218</v>
          </cell>
        </row>
        <row r="53">
          <cell r="D53">
            <v>7.0599999999999996E-2</v>
          </cell>
        </row>
        <row r="57">
          <cell r="D57">
            <v>8.7400000000000005E-2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/>
      <sheetData sheetId="1"/>
      <sheetData sheetId="2">
        <row r="8">
          <cell r="C8" t="str">
            <v>Missouri</v>
          </cell>
        </row>
        <row r="9">
          <cell r="C9" t="str">
            <v>Atmos Energy Mid-States</v>
          </cell>
        </row>
        <row r="10">
          <cell r="C10" t="str">
            <v>September 30, 2005</v>
          </cell>
        </row>
        <row r="23">
          <cell r="C23">
            <v>5.5753243416792088E-2</v>
          </cell>
        </row>
        <row r="24">
          <cell r="C24">
            <v>4.0312366146111597E-2</v>
          </cell>
        </row>
        <row r="25">
          <cell r="C25">
            <v>0.12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2, p 1"/>
      <sheetName val="Sch 2, p 2 "/>
      <sheetName val="Sch 2, p 3"/>
      <sheetName val="Sch 3"/>
      <sheetName val="Sch 4"/>
      <sheetName val="Sch 5"/>
      <sheetName val="Sch 6, p1"/>
      <sheetName val="Sch 6, p 2"/>
      <sheetName val="Sch 6, p 3"/>
      <sheetName val="Company Groups"/>
      <sheetName val="Company Data Inputs"/>
      <sheetName val="Sch 7"/>
      <sheetName val="Sch 8 "/>
      <sheetName val="Sch 9, p1"/>
      <sheetName val="Sch 9, p 2"/>
      <sheetName val="Sch 9, p 3"/>
      <sheetName val="Sch 9, p 4"/>
      <sheetName val="Sch 10"/>
      <sheetName val="Sch 11"/>
      <sheetName val="Sch 12, p 1"/>
      <sheetName val="Sch 12, p 2"/>
      <sheetName val="Sch 13"/>
      <sheetName val="Sch 12 WP"/>
      <sheetName val="Sch 14 "/>
      <sheetName val="Sch 15"/>
      <sheetName val="Sch 16"/>
      <sheetName val="p.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edule 2"/>
      <sheetName val=" Schedule 2"/>
      <sheetName val="  Schedule 2"/>
      <sheetName val="Schedule 3"/>
      <sheetName val="Schedule 4"/>
      <sheetName val="Schedule 5"/>
      <sheetName val=" Schedule 5"/>
      <sheetName val="  Schedule 5"/>
      <sheetName val="Schedule 6"/>
      <sheetName val="Schedule 7"/>
      <sheetName val="Schedule 8"/>
      <sheetName val=" Schedule 8"/>
      <sheetName val="  Schedule 8"/>
      <sheetName val="   Schedule 8"/>
      <sheetName val="Schedule 9"/>
      <sheetName val="Schedule 10"/>
      <sheetName val="Schedule 11"/>
      <sheetName val=" Schedule 11"/>
      <sheetName val="Schedule 12"/>
      <sheetName val="Schedule 13"/>
      <sheetName val="Schedule 14"/>
      <sheetName val="Schedule 15"/>
      <sheetName val="Schedule 16"/>
      <sheetName val="W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view="pageLayout" zoomScaleNormal="100" workbookViewId="0">
      <selection activeCell="E2" sqref="E2:F3"/>
    </sheetView>
  </sheetViews>
  <sheetFormatPr defaultColWidth="8.88671875" defaultRowHeight="15" x14ac:dyDescent="0.2"/>
  <cols>
    <col min="1" max="1" width="8.88671875" style="10"/>
    <col min="2" max="2" width="16.5546875" style="10" customWidth="1"/>
    <col min="3" max="5" width="15.77734375" style="10" customWidth="1"/>
    <col min="6" max="6" width="16.44140625" style="10" customWidth="1"/>
    <col min="7" max="16384" width="8.88671875" style="10"/>
  </cols>
  <sheetData>
    <row r="1" spans="1:7" ht="15.75" x14ac:dyDescent="0.25">
      <c r="A1" s="2"/>
      <c r="B1" s="2"/>
      <c r="C1" s="2"/>
      <c r="D1" s="2"/>
      <c r="E1" s="2"/>
      <c r="F1" s="3"/>
    </row>
    <row r="2" spans="1:7" ht="15.75" x14ac:dyDescent="0.25">
      <c r="A2" s="2"/>
      <c r="B2" s="2"/>
      <c r="C2" s="2"/>
      <c r="D2" s="2"/>
      <c r="E2" s="3"/>
    </row>
    <row r="3" spans="1:7" ht="15.75" x14ac:dyDescent="0.25">
      <c r="A3" s="2"/>
      <c r="B3" s="2"/>
      <c r="C3" s="2"/>
      <c r="D3" s="2"/>
      <c r="E3" s="3"/>
    </row>
    <row r="4" spans="1:7" ht="15.75" x14ac:dyDescent="0.25">
      <c r="A4" s="2"/>
      <c r="B4" s="2"/>
      <c r="C4" s="2"/>
      <c r="D4" s="2"/>
      <c r="E4" s="2"/>
      <c r="F4" s="3"/>
    </row>
    <row r="5" spans="1:7" ht="20.25" x14ac:dyDescent="0.3">
      <c r="A5" s="2"/>
      <c r="B5" s="4" t="s">
        <v>14</v>
      </c>
      <c r="C5" s="4"/>
      <c r="D5" s="4"/>
      <c r="E5" s="4"/>
      <c r="F5" s="4"/>
    </row>
    <row r="6" spans="1:7" ht="20.25" x14ac:dyDescent="0.3">
      <c r="A6" s="2"/>
      <c r="B6" s="4" t="s">
        <v>1</v>
      </c>
      <c r="C6" s="5"/>
      <c r="D6" s="5"/>
      <c r="E6" s="5"/>
      <c r="F6" s="5"/>
    </row>
    <row r="7" spans="1:7" ht="20.25" x14ac:dyDescent="0.3">
      <c r="A7" s="2"/>
      <c r="B7" s="4" t="s">
        <v>30</v>
      </c>
      <c r="C7" s="5"/>
      <c r="D7" s="5"/>
      <c r="E7" s="5"/>
      <c r="F7" s="5"/>
    </row>
    <row r="8" spans="1:7" ht="20.25" x14ac:dyDescent="0.3">
      <c r="A8" s="2"/>
      <c r="B8" s="12" t="s">
        <v>10</v>
      </c>
      <c r="C8" s="5"/>
      <c r="D8" s="5"/>
      <c r="E8" s="5"/>
      <c r="F8" s="5"/>
    </row>
    <row r="9" spans="1:7" x14ac:dyDescent="0.2">
      <c r="A9" s="2"/>
      <c r="B9" s="2"/>
      <c r="C9" s="2"/>
      <c r="D9" s="2"/>
      <c r="E9" s="2"/>
      <c r="F9" s="2"/>
    </row>
    <row r="10" spans="1:7" x14ac:dyDescent="0.2">
      <c r="A10" s="2"/>
      <c r="B10" s="2"/>
      <c r="C10" s="2"/>
      <c r="D10" s="2"/>
      <c r="E10" s="2"/>
      <c r="F10" s="2"/>
    </row>
    <row r="11" spans="1:7" ht="15.75" thickBot="1" x14ac:dyDescent="0.25">
      <c r="A11" s="2"/>
      <c r="B11" s="6"/>
      <c r="C11" s="6"/>
      <c r="D11" s="6"/>
      <c r="E11" s="6"/>
      <c r="F11" s="6"/>
    </row>
    <row r="12" spans="1:7" ht="15.75" thickTop="1" x14ac:dyDescent="0.2">
      <c r="A12" s="2"/>
      <c r="B12" s="13"/>
      <c r="C12" s="13"/>
      <c r="D12" s="13"/>
      <c r="E12" s="13"/>
      <c r="F12" s="13"/>
    </row>
    <row r="13" spans="1:7" x14ac:dyDescent="0.2">
      <c r="A13" s="2"/>
      <c r="B13" s="13"/>
      <c r="C13" s="7" t="s">
        <v>2</v>
      </c>
      <c r="D13" s="7" t="s">
        <v>16</v>
      </c>
      <c r="E13" s="7" t="s">
        <v>5</v>
      </c>
      <c r="F13" s="7" t="s">
        <v>7</v>
      </c>
    </row>
    <row r="14" spans="1:7" x14ac:dyDescent="0.2">
      <c r="A14" s="2"/>
      <c r="B14" s="7" t="s">
        <v>0</v>
      </c>
      <c r="C14" s="7" t="s">
        <v>3</v>
      </c>
      <c r="D14" s="7" t="s">
        <v>4</v>
      </c>
      <c r="E14" s="7" t="s">
        <v>17</v>
      </c>
      <c r="F14" s="7" t="s">
        <v>8</v>
      </c>
      <c r="G14" s="14"/>
    </row>
    <row r="15" spans="1:7" x14ac:dyDescent="0.2">
      <c r="A15" s="2"/>
      <c r="B15" s="15"/>
      <c r="C15" s="15"/>
      <c r="D15" s="15"/>
      <c r="E15" s="15"/>
      <c r="F15" s="15"/>
      <c r="G15" s="14"/>
    </row>
    <row r="16" spans="1:7" x14ac:dyDescent="0.2">
      <c r="A16" s="2"/>
      <c r="B16" s="2"/>
      <c r="C16" s="16"/>
      <c r="D16" s="16"/>
      <c r="E16" s="16"/>
      <c r="F16" s="17"/>
    </row>
    <row r="17" spans="1:7" x14ac:dyDescent="0.2">
      <c r="A17" s="2"/>
      <c r="B17" s="18" t="s">
        <v>18</v>
      </c>
      <c r="C17" s="19">
        <v>4010500</v>
      </c>
      <c r="D17" s="19">
        <f>3700+41300+41300</f>
        <v>86300</v>
      </c>
      <c r="E17" s="19">
        <v>3721000</v>
      </c>
      <c r="F17" s="19">
        <f>216900+184400</f>
        <v>401300</v>
      </c>
    </row>
    <row r="18" spans="1:7" x14ac:dyDescent="0.2">
      <c r="A18" s="2"/>
      <c r="B18" s="9" t="s">
        <v>19</v>
      </c>
      <c r="C18" s="16">
        <f>+C17/SUM($C17:$F17)</f>
        <v>0.48794880218028736</v>
      </c>
      <c r="D18" s="16">
        <f>+D17/SUM($C17:$F17)</f>
        <v>1.0499933082697619E-2</v>
      </c>
      <c r="E18" s="16">
        <f>+E17/SUM($C17:$F17)</f>
        <v>0.45272596756335853</v>
      </c>
      <c r="F18" s="16">
        <f>+F17/SUM($C17:$F17)</f>
        <v>4.8825297173656482E-2</v>
      </c>
      <c r="G18" s="20"/>
    </row>
    <row r="19" spans="1:7" x14ac:dyDescent="0.2">
      <c r="A19" s="2"/>
      <c r="B19" s="9"/>
      <c r="C19" s="16">
        <f>+C17/(SUM($C17:$E17))</f>
        <v>0.51299598352477682</v>
      </c>
      <c r="D19" s="16">
        <f>+D17/(SUM($C17:$E17))</f>
        <v>1.1038911202640129E-2</v>
      </c>
      <c r="E19" s="16">
        <f>+E17/(SUM($C17:$E17))</f>
        <v>0.47596510527258307</v>
      </c>
      <c r="F19" s="16"/>
      <c r="G19" s="20"/>
    </row>
    <row r="20" spans="1:7" x14ac:dyDescent="0.2">
      <c r="A20" s="2"/>
      <c r="B20" s="9"/>
      <c r="C20" s="19"/>
      <c r="D20" s="19"/>
      <c r="E20" s="19"/>
      <c r="F20" s="19"/>
    </row>
    <row r="21" spans="1:7" x14ac:dyDescent="0.2">
      <c r="A21" s="2"/>
      <c r="B21" s="9">
        <v>2006</v>
      </c>
      <c r="C21" s="19">
        <v>4285500</v>
      </c>
      <c r="D21" s="19">
        <f>37500+41300</f>
        <v>78800</v>
      </c>
      <c r="E21" s="19">
        <v>3966800</v>
      </c>
      <c r="F21" s="19">
        <f>126900+397300</f>
        <v>524200</v>
      </c>
    </row>
    <row r="22" spans="1:7" x14ac:dyDescent="0.2">
      <c r="A22" s="2"/>
      <c r="B22" s="9"/>
      <c r="C22" s="16">
        <f>+C21/SUM($C21:$F21)</f>
        <v>0.48394746648899528</v>
      </c>
      <c r="D22" s="16">
        <f>+D21/SUM($C21:$F21)</f>
        <v>8.8986256817950825E-3</v>
      </c>
      <c r="E22" s="16">
        <f>+E21/SUM($C21:$F21)</f>
        <v>0.44795772023533931</v>
      </c>
      <c r="F22" s="16">
        <f>+F21/SUM($C21:$F21)</f>
        <v>5.9196187593870339E-2</v>
      </c>
      <c r="G22" s="20"/>
    </row>
    <row r="23" spans="1:7" x14ac:dyDescent="0.2">
      <c r="A23" s="2"/>
      <c r="B23" s="9"/>
      <c r="C23" s="16">
        <f>+C21/(SUM($C21:$E21))</f>
        <v>0.51439785862611176</v>
      </c>
      <c r="D23" s="16">
        <f>+D21/(SUM($C21:$E21))</f>
        <v>9.4585348873498093E-3</v>
      </c>
      <c r="E23" s="16">
        <f>+E21/(SUM($C21:$E21))</f>
        <v>0.47614360648653842</v>
      </c>
      <c r="F23" s="16"/>
      <c r="G23" s="20"/>
    </row>
    <row r="24" spans="1:7" x14ac:dyDescent="0.2">
      <c r="A24" s="2"/>
      <c r="B24" s="9"/>
      <c r="C24" s="19"/>
      <c r="D24" s="19"/>
      <c r="E24" s="19"/>
      <c r="F24" s="19"/>
    </row>
    <row r="25" spans="1:7" x14ac:dyDescent="0.2">
      <c r="A25" s="2"/>
      <c r="B25" s="9">
        <v>2007</v>
      </c>
      <c r="C25" s="19">
        <v>5039000</v>
      </c>
      <c r="D25" s="19">
        <v>41000</v>
      </c>
      <c r="E25" s="19">
        <v>4753000</v>
      </c>
      <c r="F25" s="19">
        <v>414000</v>
      </c>
    </row>
    <row r="26" spans="1:7" x14ac:dyDescent="0.2">
      <c r="A26" s="2"/>
      <c r="B26" s="9"/>
      <c r="C26" s="16">
        <f>+C25/SUM($C25:$F25)</f>
        <v>0.49175368400507463</v>
      </c>
      <c r="D26" s="16">
        <f>+D25/SUM($C25:$F25)</f>
        <v>4.0011710744608181E-3</v>
      </c>
      <c r="E26" s="16">
        <f>+E25/SUM($C25:$F25)</f>
        <v>0.46384307602225039</v>
      </c>
      <c r="F26" s="16">
        <f>+F25/SUM($C25:$F25)</f>
        <v>4.0402068898214114E-2</v>
      </c>
      <c r="G26" s="20"/>
    </row>
    <row r="27" spans="1:7" x14ac:dyDescent="0.2">
      <c r="A27" s="2"/>
      <c r="B27" s="9"/>
      <c r="C27" s="16">
        <f>+C25/(SUM($C25:$E25))</f>
        <v>0.51245804942540429</v>
      </c>
      <c r="D27" s="16">
        <f>+D25/(SUM($C25:$E25))</f>
        <v>4.1696328689108109E-3</v>
      </c>
      <c r="E27" s="16">
        <f>+E25/(SUM($C25:$E25))</f>
        <v>0.48337231770568495</v>
      </c>
      <c r="F27" s="16"/>
      <c r="G27" s="20"/>
    </row>
    <row r="28" spans="1:7" x14ac:dyDescent="0.2">
      <c r="A28" s="2"/>
      <c r="B28" s="9"/>
      <c r="C28" s="19"/>
      <c r="D28" s="19"/>
      <c r="E28" s="19"/>
      <c r="F28" s="19"/>
    </row>
    <row r="29" spans="1:7" x14ac:dyDescent="0.2">
      <c r="A29" s="2"/>
      <c r="B29" s="9">
        <v>2008</v>
      </c>
      <c r="C29" s="19">
        <v>5946000</v>
      </c>
      <c r="D29" s="19">
        <v>41000</v>
      </c>
      <c r="E29" s="19">
        <v>5424000</v>
      </c>
      <c r="F29" s="19">
        <f>85000+144000</f>
        <v>229000</v>
      </c>
    </row>
    <row r="30" spans="1:7" x14ac:dyDescent="0.2">
      <c r="A30" s="2"/>
      <c r="B30" s="2"/>
      <c r="C30" s="16">
        <f>+C29/SUM($C29:$F29)</f>
        <v>0.5108247422680412</v>
      </c>
      <c r="D30" s="16">
        <f>+D29/SUM($C29:$F29)</f>
        <v>3.5223367697594502E-3</v>
      </c>
      <c r="E30" s="16">
        <f>+E29/SUM($C29:$F29)</f>
        <v>0.46597938144329898</v>
      </c>
      <c r="F30" s="16">
        <f>+F29/SUM($C29:$F29)</f>
        <v>1.9673539518900343E-2</v>
      </c>
      <c r="G30" s="20"/>
    </row>
    <row r="31" spans="1:7" x14ac:dyDescent="0.2">
      <c r="A31" s="2"/>
      <c r="B31" s="2"/>
      <c r="C31" s="16">
        <f>+C29/(SUM($C29:$E29))</f>
        <v>0.52107615458767853</v>
      </c>
      <c r="D31" s="16">
        <f>+D29/(SUM($C29:$E29))</f>
        <v>3.5930242748225395E-3</v>
      </c>
      <c r="E31" s="16">
        <f>+E29/(SUM($C29:$E29))</f>
        <v>0.47533082113749892</v>
      </c>
      <c r="F31" s="16"/>
      <c r="G31" s="20"/>
    </row>
    <row r="32" spans="1:7" x14ac:dyDescent="0.2">
      <c r="A32" s="2"/>
      <c r="B32" s="2"/>
      <c r="C32" s="16"/>
      <c r="D32" s="16"/>
      <c r="E32" s="16"/>
      <c r="F32" s="17"/>
    </row>
    <row r="33" spans="1:7" x14ac:dyDescent="0.2">
      <c r="A33" s="2"/>
      <c r="B33" s="9">
        <v>2009</v>
      </c>
      <c r="C33" s="19">
        <v>6607121</v>
      </c>
      <c r="D33" s="19">
        <v>41463</v>
      </c>
      <c r="E33" s="19">
        <v>6372343</v>
      </c>
      <c r="F33" s="19">
        <v>0</v>
      </c>
    </row>
    <row r="34" spans="1:7" x14ac:dyDescent="0.2">
      <c r="A34" s="2"/>
      <c r="B34" s="2"/>
      <c r="C34" s="16">
        <f>+C33/SUM($C33:$F33)</f>
        <v>0.50742324260016203</v>
      </c>
      <c r="D34" s="16">
        <f>+D33/SUM($C33:$F33)</f>
        <v>3.1843354931641965E-3</v>
      </c>
      <c r="E34" s="16">
        <f>+E33/SUM($C33:$F33)</f>
        <v>0.48939242190667376</v>
      </c>
      <c r="F34" s="16">
        <f>+F33/SUM($C33:$F33)</f>
        <v>0</v>
      </c>
      <c r="G34" s="20"/>
    </row>
    <row r="35" spans="1:7" x14ac:dyDescent="0.2">
      <c r="A35" s="2"/>
      <c r="B35" s="2"/>
      <c r="C35" s="16">
        <f>+C33/(SUM($C33:$E33))</f>
        <v>0.50742324260016203</v>
      </c>
      <c r="D35" s="16">
        <f>+D33/(SUM($C33:$E33))</f>
        <v>3.1843354931641965E-3</v>
      </c>
      <c r="E35" s="16">
        <f>+E33/(SUM($C33:$E33))</f>
        <v>0.48939242190667376</v>
      </c>
      <c r="F35" s="16"/>
      <c r="G35" s="20"/>
    </row>
    <row r="36" spans="1:7" x14ac:dyDescent="0.2">
      <c r="A36" s="2"/>
      <c r="B36" s="2"/>
      <c r="C36" s="16"/>
      <c r="D36" s="16"/>
      <c r="E36" s="16"/>
      <c r="F36" s="17"/>
    </row>
    <row r="37" spans="1:7" x14ac:dyDescent="0.2">
      <c r="A37" s="2"/>
      <c r="B37" s="18" t="s">
        <v>11</v>
      </c>
      <c r="C37" s="19">
        <v>7270501</v>
      </c>
      <c r="D37" s="19">
        <v>40733</v>
      </c>
      <c r="E37" s="19">
        <v>6357741</v>
      </c>
      <c r="F37" s="19">
        <v>36000</v>
      </c>
    </row>
    <row r="38" spans="1:7" x14ac:dyDescent="0.2">
      <c r="A38" s="2"/>
      <c r="B38" s="2"/>
      <c r="C38" s="16">
        <f>+C37/SUM($C37:$F37)</f>
        <v>0.53050085826497317</v>
      </c>
      <c r="D38" s="16">
        <f>+D37/SUM($C37:$F37)</f>
        <v>2.9721323825836967E-3</v>
      </c>
      <c r="E38" s="16">
        <f>+E37/SUM($C37:$F37)</f>
        <v>0.4639002260128165</v>
      </c>
      <c r="F38" s="16">
        <f>+F37/SUM($C37:$F37)</f>
        <v>2.6267833396266685E-3</v>
      </c>
      <c r="G38" s="20"/>
    </row>
    <row r="39" spans="1:7" x14ac:dyDescent="0.2">
      <c r="A39" s="2"/>
      <c r="B39" s="13"/>
      <c r="C39" s="16">
        <f>+C37/(SUM($C37:$E37))</f>
        <v>0.53189803917265188</v>
      </c>
      <c r="D39" s="16">
        <f>+D37/(SUM($C37:$E37))</f>
        <v>2.9799600921063944E-3</v>
      </c>
      <c r="E39" s="16">
        <f>+E37/(SUM($C37:$E37))</f>
        <v>0.46512200073524168</v>
      </c>
      <c r="F39" s="16"/>
      <c r="G39" s="20"/>
    </row>
    <row r="40" spans="1:7" x14ac:dyDescent="0.2">
      <c r="A40" s="2"/>
      <c r="B40" s="13"/>
      <c r="C40" s="16"/>
      <c r="D40" s="16"/>
      <c r="E40" s="16"/>
      <c r="F40" s="17"/>
    </row>
    <row r="41" spans="1:7" x14ac:dyDescent="0.2">
      <c r="A41" s="2"/>
      <c r="B41" s="7">
        <v>2011</v>
      </c>
      <c r="C41" s="19">
        <v>7271166</v>
      </c>
      <c r="D41" s="19">
        <v>40733</v>
      </c>
      <c r="E41" s="19">
        <v>6171055</v>
      </c>
      <c r="F41" s="19">
        <v>688527</v>
      </c>
    </row>
    <row r="42" spans="1:7" x14ac:dyDescent="0.2">
      <c r="A42" s="2"/>
      <c r="B42" s="13"/>
      <c r="C42" s="16">
        <f>+C41/SUM($C41:$F41)</f>
        <v>0.51308441227843438</v>
      </c>
      <c r="D42" s="16">
        <f>+D41/SUM($C41:$F41)</f>
        <v>2.8742938017557941E-3</v>
      </c>
      <c r="E42" s="16">
        <f>+E41/SUM($C41:$F41)</f>
        <v>0.43545589906940568</v>
      </c>
      <c r="F42" s="16">
        <f>+F41/SUM($C41:$F41)</f>
        <v>4.8585394850404133E-2</v>
      </c>
      <c r="G42" s="20"/>
    </row>
    <row r="43" spans="1:7" x14ac:dyDescent="0.2">
      <c r="A43" s="2"/>
      <c r="B43" s="13"/>
      <c r="C43" s="16">
        <f>+C41/(SUM($C41:$E41))</f>
        <v>0.53928582712660744</v>
      </c>
      <c r="D43" s="16">
        <f>+D41/(SUM($C41:$E41))</f>
        <v>3.0210738685305908E-3</v>
      </c>
      <c r="E43" s="16">
        <f>+E41/(SUM($C41:$E41))</f>
        <v>0.45769309900486199</v>
      </c>
      <c r="F43" s="16"/>
      <c r="G43" s="20"/>
    </row>
    <row r="44" spans="1:7" x14ac:dyDescent="0.2">
      <c r="A44" s="2"/>
      <c r="B44" s="13"/>
      <c r="C44" s="16"/>
      <c r="D44" s="16"/>
      <c r="E44" s="16"/>
      <c r="F44" s="17"/>
    </row>
    <row r="45" spans="1:7" x14ac:dyDescent="0.2">
      <c r="A45" s="2"/>
      <c r="B45" s="7">
        <v>2012</v>
      </c>
      <c r="C45" s="19">
        <v>7603505</v>
      </c>
      <c r="D45" s="19">
        <v>40733</v>
      </c>
      <c r="E45" s="19">
        <v>6820029</v>
      </c>
      <c r="F45" s="19">
        <v>11110</v>
      </c>
    </row>
    <row r="46" spans="1:7" x14ac:dyDescent="0.2">
      <c r="A46" s="2"/>
      <c r="B46" s="13"/>
      <c r="C46" s="16">
        <f>+C45/SUM($C45:$F45)</f>
        <v>0.52527163886646955</v>
      </c>
      <c r="D46" s="16">
        <f>+D45/SUM($C45:$F45)</f>
        <v>2.8139508905363915E-3</v>
      </c>
      <c r="E46" s="16">
        <f>+E45/SUM($C45:$F45)</f>
        <v>0.47114690000820014</v>
      </c>
      <c r="F46" s="16">
        <f>+F45/SUM($C45:$F45)</f>
        <v>7.6751023479388486E-4</v>
      </c>
      <c r="G46" s="20"/>
    </row>
    <row r="47" spans="1:7" x14ac:dyDescent="0.2">
      <c r="A47" s="2"/>
      <c r="B47" s="13"/>
      <c r="C47" s="16">
        <f>+C45/(SUM($C45:$E45))</f>
        <v>0.52567509988580829</v>
      </c>
      <c r="D47" s="16">
        <f>+D45/(SUM($C45:$E45))</f>
        <v>2.8161122855378706E-3</v>
      </c>
      <c r="E47" s="16">
        <f>+E45/(SUM($C45:$E45))</f>
        <v>0.47150878782865391</v>
      </c>
      <c r="F47" s="16"/>
      <c r="G47" s="20"/>
    </row>
    <row r="48" spans="1:7" x14ac:dyDescent="0.2">
      <c r="A48" s="2"/>
      <c r="B48" s="13"/>
      <c r="C48" s="16"/>
      <c r="D48" s="16"/>
      <c r="E48" s="16"/>
      <c r="F48" s="17"/>
    </row>
    <row r="49" spans="1:7" x14ac:dyDescent="0.2">
      <c r="A49" s="2"/>
      <c r="B49" s="7">
        <v>2013</v>
      </c>
      <c r="C49" s="19">
        <v>7785144</v>
      </c>
      <c r="D49" s="19">
        <v>2398</v>
      </c>
      <c r="E49" s="19">
        <v>6842300</v>
      </c>
      <c r="F49" s="19">
        <v>8617</v>
      </c>
    </row>
    <row r="50" spans="1:7" x14ac:dyDescent="0.2">
      <c r="A50" s="2"/>
      <c r="B50" s="13"/>
      <c r="C50" s="16">
        <f>+C49/SUM($C49:$F49)</f>
        <v>0.53182811114202666</v>
      </c>
      <c r="D50" s="16">
        <f>+D49/SUM($C49:$F49)</f>
        <v>1.6381505730896946E-4</v>
      </c>
      <c r="E50" s="16">
        <f>+E49/SUM($C49:$F49)</f>
        <v>0.46741941894293654</v>
      </c>
      <c r="F50" s="16">
        <f>+F49/SUM($C49:$F49)</f>
        <v>5.8865485772785237E-4</v>
      </c>
      <c r="G50" s="20"/>
    </row>
    <row r="51" spans="1:7" x14ac:dyDescent="0.2">
      <c r="A51" s="2"/>
      <c r="B51" s="13"/>
      <c r="C51" s="16">
        <f>+C49/(SUM($C49:$E49))</f>
        <v>0.53214135873784552</v>
      </c>
      <c r="D51" s="16">
        <f>+D49/(SUM($C49:$E49))</f>
        <v>1.6391154463595711E-4</v>
      </c>
      <c r="E51" s="16">
        <f>+E49/(SUM($C49:$E49))</f>
        <v>0.46769472971751846</v>
      </c>
      <c r="F51" s="16"/>
      <c r="G51" s="20"/>
    </row>
    <row r="52" spans="1:7" x14ac:dyDescent="0.2">
      <c r="A52" s="2"/>
      <c r="B52" s="13"/>
      <c r="C52" s="16"/>
      <c r="D52" s="16"/>
      <c r="E52" s="16"/>
      <c r="F52" s="17"/>
    </row>
    <row r="53" spans="1:7" x14ac:dyDescent="0.2">
      <c r="A53" s="2"/>
      <c r="B53" s="7">
        <v>2014</v>
      </c>
      <c r="C53" s="19">
        <v>7753267</v>
      </c>
      <c r="D53" s="19">
        <v>2398</v>
      </c>
      <c r="E53" s="19">
        <v>7031538</v>
      </c>
      <c r="F53" s="19">
        <v>20000</v>
      </c>
    </row>
    <row r="54" spans="1:7" x14ac:dyDescent="0.2">
      <c r="A54" s="2"/>
      <c r="B54" s="13"/>
      <c r="C54" s="16">
        <f>+C53/SUM($C53:$F53)</f>
        <v>0.52361455434898807</v>
      </c>
      <c r="D54" s="16">
        <f>+D53/SUM($C53:$F53)</f>
        <v>1.619482085847003E-4</v>
      </c>
      <c r="E54" s="16">
        <f>+E53/SUM($C53:$F53)</f>
        <v>0.47487280345923533</v>
      </c>
      <c r="F54" s="16">
        <f>+F53/SUM($C53:$F53)</f>
        <v>1.350693983191829E-3</v>
      </c>
      <c r="G54" s="20"/>
    </row>
    <row r="55" spans="1:7" x14ac:dyDescent="0.2">
      <c r="A55" s="2"/>
      <c r="B55" s="13"/>
      <c r="C55" s="16">
        <f>+C53/(SUM($C53:$E53))</f>
        <v>0.52432275393798278</v>
      </c>
      <c r="D55" s="16">
        <f>+D53/(SUM($C53:$E53))</f>
        <v>1.6216724690937156E-4</v>
      </c>
      <c r="E55" s="16">
        <f>+E53/(SUM($C53:$E53))</f>
        <v>0.47551507881510791</v>
      </c>
      <c r="F55" s="16"/>
      <c r="G55" s="20"/>
    </row>
    <row r="56" spans="1:7" x14ac:dyDescent="0.2">
      <c r="A56" s="2"/>
      <c r="B56" s="13"/>
      <c r="C56" s="16"/>
      <c r="D56" s="16"/>
      <c r="E56" s="16"/>
      <c r="F56" s="17"/>
    </row>
    <row r="57" spans="1:7" x14ac:dyDescent="0.2">
      <c r="A57" s="2"/>
      <c r="B57" s="7">
        <v>2015</v>
      </c>
      <c r="C57" s="19">
        <v>7503000</v>
      </c>
      <c r="D57" s="19">
        <v>2398</v>
      </c>
      <c r="E57" s="19">
        <f>7078000+68000</f>
        <v>7146000</v>
      </c>
      <c r="F57" s="19">
        <v>20000</v>
      </c>
    </row>
    <row r="58" spans="1:7" x14ac:dyDescent="0.2">
      <c r="A58" s="2"/>
      <c r="B58" s="13"/>
      <c r="C58" s="16">
        <f>+C57/SUM($C57:$F57)</f>
        <v>0.51140320779246806</v>
      </c>
      <c r="D58" s="16">
        <f>+D57/SUM($C57:$F57)</f>
        <v>1.6344727339548691E-4</v>
      </c>
      <c r="E58" s="16">
        <f>+E57/SUM($C57:$F57)</f>
        <v>0.48707014832533341</v>
      </c>
      <c r="F58" s="16">
        <f>+F57/SUM($C57:$F57)</f>
        <v>1.3631966088030602E-3</v>
      </c>
      <c r="G58" s="20"/>
    </row>
    <row r="59" spans="1:7" x14ac:dyDescent="0.2">
      <c r="A59" s="2"/>
      <c r="B59" s="13"/>
      <c r="C59" s="16">
        <f>+C57/(SUM($C57:$E57))</f>
        <v>0.51210130255146979</v>
      </c>
      <c r="D59" s="16">
        <f>+D57/(SUM($C57:$E57))</f>
        <v>1.6367038831379777E-4</v>
      </c>
      <c r="E59" s="16">
        <f>+E57/(SUM($C57:$E57))</f>
        <v>0.48773502706021638</v>
      </c>
      <c r="F59" s="16"/>
      <c r="G59" s="20"/>
    </row>
    <row r="60" spans="1:7" ht="15.75" thickBot="1" x14ac:dyDescent="0.25">
      <c r="A60" s="2"/>
      <c r="B60" s="6"/>
      <c r="C60" s="21"/>
      <c r="D60" s="21"/>
      <c r="E60" s="21"/>
      <c r="F60" s="21"/>
      <c r="G60" s="22"/>
    </row>
    <row r="61" spans="1:7" ht="15.75" thickTop="1" x14ac:dyDescent="0.2">
      <c r="A61" s="2"/>
      <c r="B61" s="2"/>
      <c r="C61" s="23"/>
      <c r="D61" s="23"/>
      <c r="E61" s="23"/>
      <c r="F61" s="23"/>
      <c r="G61" s="22"/>
    </row>
    <row r="62" spans="1:7" x14ac:dyDescent="0.2">
      <c r="A62" s="2"/>
      <c r="B62" s="2" t="str">
        <f>+'[16]DCP-6, p 2'!B35</f>
        <v>Note:  Percentages may not total 100.0% due to rounding.</v>
      </c>
      <c r="C62" s="2"/>
      <c r="D62" s="2"/>
      <c r="E62" s="2"/>
      <c r="F62" s="2"/>
    </row>
    <row r="64" spans="1:7" x14ac:dyDescent="0.2">
      <c r="B64" s="2" t="s">
        <v>31</v>
      </c>
    </row>
  </sheetData>
  <pageMargins left="0.75" right="0.75" top="1" bottom="1" header="0.5" footer="0.5"/>
  <pageSetup scale="66" orientation="portrait" r:id="rId1"/>
  <headerFooter alignWithMargins="0">
    <oddHeader>&amp;R&amp;"Times New Roman,Regular"&amp;10Exhibit No. DCP-6
Docket UE-152253
Page 1 of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zoomScaleNormal="100" workbookViewId="0">
      <selection activeCell="D38" sqref="D38"/>
    </sheetView>
  </sheetViews>
  <sheetFormatPr defaultColWidth="8.88671875" defaultRowHeight="15" x14ac:dyDescent="0.2"/>
  <cols>
    <col min="1" max="1" width="14.77734375" style="10" customWidth="1"/>
    <col min="2" max="2" width="17.21875" style="10" customWidth="1"/>
    <col min="3" max="3" width="16.88671875" style="10" customWidth="1"/>
    <col min="4" max="4" width="20.21875" style="10" customWidth="1"/>
    <col min="5" max="16384" width="8.88671875" style="10"/>
  </cols>
  <sheetData>
    <row r="1" spans="1:5" ht="15.75" x14ac:dyDescent="0.25">
      <c r="D1" s="1"/>
    </row>
    <row r="2" spans="1:5" ht="15.75" x14ac:dyDescent="0.25">
      <c r="A2" s="2"/>
      <c r="B2" s="2"/>
      <c r="C2" s="2"/>
      <c r="D2" s="1"/>
    </row>
    <row r="3" spans="1:5" ht="15.75" x14ac:dyDescent="0.25">
      <c r="A3" s="2"/>
      <c r="B3" s="2"/>
      <c r="C3" s="2"/>
      <c r="D3" s="1"/>
    </row>
    <row r="4" spans="1:5" ht="15.75" x14ac:dyDescent="0.25">
      <c r="A4" s="2"/>
      <c r="B4" s="2"/>
      <c r="C4" s="2"/>
      <c r="D4" s="1"/>
    </row>
    <row r="5" spans="1:5" ht="20.25" x14ac:dyDescent="0.3">
      <c r="A5" s="31" t="s">
        <v>20</v>
      </c>
      <c r="B5" s="31"/>
      <c r="C5" s="31"/>
      <c r="D5" s="31"/>
    </row>
    <row r="6" spans="1:5" ht="20.25" x14ac:dyDescent="0.3">
      <c r="A6" s="31" t="s">
        <v>1</v>
      </c>
      <c r="B6" s="31"/>
      <c r="C6" s="31"/>
      <c r="D6" s="31"/>
    </row>
    <row r="7" spans="1:5" ht="20.25" x14ac:dyDescent="0.3">
      <c r="A7" s="31" t="s">
        <v>12</v>
      </c>
      <c r="B7" s="31"/>
      <c r="C7" s="31"/>
      <c r="D7" s="31"/>
    </row>
    <row r="8" spans="1:5" ht="20.25" x14ac:dyDescent="0.3">
      <c r="A8" s="32" t="s">
        <v>21</v>
      </c>
      <c r="B8" s="33"/>
      <c r="C8" s="33"/>
      <c r="D8" s="33"/>
    </row>
    <row r="9" spans="1:5" ht="21" thickBot="1" x14ac:dyDescent="0.35">
      <c r="A9" s="24"/>
      <c r="B9" s="24"/>
      <c r="C9" s="24"/>
      <c r="D9" s="24"/>
    </row>
    <row r="10" spans="1:5" ht="21" thickTop="1" x14ac:dyDescent="0.3">
      <c r="A10" s="25"/>
      <c r="B10" s="25"/>
      <c r="C10" s="25"/>
      <c r="D10" s="25"/>
    </row>
    <row r="11" spans="1:5" x14ac:dyDescent="0.2">
      <c r="A11" s="13"/>
      <c r="B11" s="7" t="s">
        <v>2</v>
      </c>
      <c r="C11" s="7" t="s">
        <v>5</v>
      </c>
      <c r="D11" s="7" t="s">
        <v>7</v>
      </c>
    </row>
    <row r="12" spans="1:5" x14ac:dyDescent="0.2">
      <c r="A12" s="9" t="s">
        <v>0</v>
      </c>
      <c r="B12" s="9" t="s">
        <v>3</v>
      </c>
      <c r="C12" s="9" t="s">
        <v>6</v>
      </c>
      <c r="D12" s="9" t="s">
        <v>8</v>
      </c>
    </row>
    <row r="13" spans="1:5" x14ac:dyDescent="0.2">
      <c r="A13" s="15"/>
      <c r="B13" s="15"/>
      <c r="C13" s="15"/>
      <c r="D13" s="15"/>
      <c r="E13" s="14"/>
    </row>
    <row r="14" spans="1:5" x14ac:dyDescent="0.2">
      <c r="A14" s="11"/>
      <c r="B14" s="11"/>
      <c r="C14" s="11"/>
      <c r="D14" s="11"/>
      <c r="E14" s="14"/>
    </row>
    <row r="15" spans="1:5" x14ac:dyDescent="0.2">
      <c r="A15" s="9">
        <v>2011</v>
      </c>
      <c r="B15" s="19">
        <v>14092</v>
      </c>
      <c r="C15" s="19">
        <f>5363+13687+22</f>
        <v>19072</v>
      </c>
      <c r="D15" s="19">
        <v>865</v>
      </c>
    </row>
    <row r="16" spans="1:5" x14ac:dyDescent="0.2">
      <c r="A16" s="9"/>
      <c r="B16" s="16">
        <f>B15/(SUM($B15:$D15))</f>
        <v>0.41411737047812158</v>
      </c>
      <c r="C16" s="16">
        <f>C15/(SUM($B15:$D15))</f>
        <v>0.5604631343853772</v>
      </c>
      <c r="D16" s="16">
        <f>D15/(SUM($B15:$D15))</f>
        <v>2.541949513650122E-2</v>
      </c>
    </row>
    <row r="17" spans="1:4" x14ac:dyDescent="0.2">
      <c r="A17" s="9"/>
      <c r="B17" s="16">
        <f>+B15/SUM($B15:$C15)</f>
        <v>0.42491858641900854</v>
      </c>
      <c r="C17" s="16">
        <f>+C15/SUM($B15:$C15)</f>
        <v>0.57508141358099141</v>
      </c>
      <c r="D17" s="17"/>
    </row>
    <row r="18" spans="1:4" x14ac:dyDescent="0.2">
      <c r="A18" s="9"/>
      <c r="B18" s="19"/>
      <c r="C18" s="19"/>
      <c r="D18" s="19"/>
    </row>
    <row r="19" spans="1:4" x14ac:dyDescent="0.2">
      <c r="A19" s="9">
        <v>2012</v>
      </c>
      <c r="B19" s="19">
        <v>15742</v>
      </c>
      <c r="C19" s="19">
        <f>4621+16114</f>
        <v>20735</v>
      </c>
      <c r="D19" s="19">
        <v>887</v>
      </c>
    </row>
    <row r="20" spans="1:4" x14ac:dyDescent="0.2">
      <c r="A20" s="9"/>
      <c r="B20" s="16">
        <f>B19/(SUM($B19:$D19))</f>
        <v>0.42131463440745104</v>
      </c>
      <c r="C20" s="16">
        <f>C19/(SUM($B19:$D19))</f>
        <v>0.55494593726581731</v>
      </c>
      <c r="D20" s="16">
        <f>D19/(SUM($B19:$D19))</f>
        <v>2.3739428326731614E-2</v>
      </c>
    </row>
    <row r="21" spans="1:4" x14ac:dyDescent="0.2">
      <c r="A21" s="9"/>
      <c r="B21" s="16">
        <f>+B19/SUM($B19:$C19)</f>
        <v>0.43155961290676315</v>
      </c>
      <c r="C21" s="16">
        <f>+C19/SUM($B19:$C19)</f>
        <v>0.56844038709323685</v>
      </c>
      <c r="D21" s="17"/>
    </row>
    <row r="22" spans="1:4" x14ac:dyDescent="0.2">
      <c r="A22" s="9"/>
      <c r="B22" s="19"/>
      <c r="C22" s="19"/>
      <c r="D22" s="19"/>
    </row>
    <row r="23" spans="1:4" x14ac:dyDescent="0.2">
      <c r="A23" s="9">
        <v>2013</v>
      </c>
      <c r="B23" s="19">
        <v>18711</v>
      </c>
      <c r="C23" s="19">
        <v>32012</v>
      </c>
      <c r="D23" s="19">
        <v>232</v>
      </c>
    </row>
    <row r="24" spans="1:4" x14ac:dyDescent="0.2">
      <c r="A24" s="9"/>
      <c r="B24" s="16">
        <f>B23/(SUM($B23:$D23))</f>
        <v>0.36720635855166323</v>
      </c>
      <c r="C24" s="16">
        <f>C23/(SUM($B23:$D23))</f>
        <v>0.62824060445491114</v>
      </c>
      <c r="D24" s="16">
        <f>D23/(SUM($B23:$D23))</f>
        <v>4.5530369934255717E-3</v>
      </c>
    </row>
    <row r="25" spans="1:4" x14ac:dyDescent="0.2">
      <c r="A25" s="9"/>
      <c r="B25" s="16">
        <f>+B23/SUM($B23:$C23)</f>
        <v>0.36888590974508606</v>
      </c>
      <c r="C25" s="16">
        <f>+C23/SUM($B23:$C23)</f>
        <v>0.63111409025491394</v>
      </c>
      <c r="D25" s="17"/>
    </row>
    <row r="26" spans="1:4" x14ac:dyDescent="0.2">
      <c r="A26" s="9"/>
      <c r="B26" s="16"/>
      <c r="C26" s="16"/>
      <c r="D26" s="17"/>
    </row>
    <row r="27" spans="1:4" x14ac:dyDescent="0.2">
      <c r="A27" s="9">
        <v>2014</v>
      </c>
      <c r="B27" s="19">
        <v>20442</v>
      </c>
      <c r="C27" s="19">
        <f>7860+3794+25763+1232</f>
        <v>38649</v>
      </c>
      <c r="D27" s="19">
        <v>1445</v>
      </c>
    </row>
    <row r="28" spans="1:4" x14ac:dyDescent="0.2">
      <c r="A28" s="9"/>
      <c r="B28" s="16">
        <f>B27/(SUM($B27:$D27))</f>
        <v>0.33768336196643317</v>
      </c>
      <c r="C28" s="16">
        <f>C27/(SUM($B27:$D27))</f>
        <v>0.63844654420510105</v>
      </c>
      <c r="D28" s="16">
        <f>D27/(SUM($B27:$D27))</f>
        <v>2.3870093828465708E-2</v>
      </c>
    </row>
    <row r="29" spans="1:4" x14ac:dyDescent="0.2">
      <c r="A29" s="9"/>
      <c r="B29" s="16">
        <f>+B27/SUM($B27:$C27)</f>
        <v>0.34594100624460578</v>
      </c>
      <c r="C29" s="16">
        <f>+C27/SUM($B27:$C27)</f>
        <v>0.65405899375539422</v>
      </c>
      <c r="D29" s="17"/>
    </row>
    <row r="30" spans="1:4" x14ac:dyDescent="0.2">
      <c r="A30" s="9"/>
      <c r="B30" s="16"/>
      <c r="C30" s="16"/>
      <c r="D30" s="17"/>
    </row>
    <row r="31" spans="1:4" x14ac:dyDescent="0.2">
      <c r="A31" s="9">
        <v>2015</v>
      </c>
      <c r="B31" s="19">
        <v>22401</v>
      </c>
      <c r="C31" s="34">
        <f>7814+2944+26066+1148</f>
        <v>37972</v>
      </c>
      <c r="D31" s="19">
        <v>974</v>
      </c>
    </row>
    <row r="32" spans="1:4" x14ac:dyDescent="0.2">
      <c r="A32" s="9"/>
      <c r="B32" s="35">
        <f>B31/(SUM($B31:$D31))</f>
        <v>0.3651523301872952</v>
      </c>
      <c r="C32" s="35">
        <f>C31/(SUM($B31:$D31))</f>
        <v>0.6189707728169267</v>
      </c>
      <c r="D32" s="16">
        <f>D31/(SUM($B31:$D31))</f>
        <v>1.5876896995778114E-2</v>
      </c>
    </row>
    <row r="33" spans="1:4" x14ac:dyDescent="0.2">
      <c r="A33" s="9"/>
      <c r="B33" s="35">
        <f>+B31/SUM($B31:$C31)</f>
        <v>0.37104334719162541</v>
      </c>
      <c r="C33" s="35">
        <f>+C31/SUM($B31:$C31)</f>
        <v>0.62895665280837465</v>
      </c>
      <c r="D33" s="17"/>
    </row>
    <row r="34" spans="1:4" ht="15.75" thickBot="1" x14ac:dyDescent="0.25">
      <c r="A34" s="26"/>
      <c r="B34" s="27"/>
      <c r="C34" s="27"/>
      <c r="D34" s="28"/>
    </row>
    <row r="35" spans="1:4" ht="15.75" thickTop="1" x14ac:dyDescent="0.2">
      <c r="A35" s="7"/>
      <c r="B35" s="11"/>
      <c r="C35" s="11"/>
      <c r="D35" s="11"/>
    </row>
    <row r="36" spans="1:4" x14ac:dyDescent="0.2">
      <c r="A36" s="2" t="s">
        <v>32</v>
      </c>
      <c r="B36" s="2"/>
      <c r="C36" s="2"/>
      <c r="D36" s="2"/>
    </row>
    <row r="37" spans="1:4" x14ac:dyDescent="0.2">
      <c r="A37" s="2"/>
      <c r="B37" s="2"/>
      <c r="C37" s="2"/>
      <c r="D37" s="2"/>
    </row>
    <row r="38" spans="1:4" x14ac:dyDescent="0.2">
      <c r="A38" s="2"/>
      <c r="B38" s="2"/>
      <c r="C38" s="2"/>
      <c r="D38" s="2"/>
    </row>
  </sheetData>
  <mergeCells count="4">
    <mergeCell ref="A5:D5"/>
    <mergeCell ref="A6:D6"/>
    <mergeCell ref="A7:D7"/>
    <mergeCell ref="A8:D8"/>
  </mergeCells>
  <printOptions horizontalCentered="1" verticalCentered="1"/>
  <pageMargins left="0.5" right="0.5" top="0.5" bottom="0.5" header="0.5" footer="0.5"/>
  <pageSetup orientation="portrait" r:id="rId1"/>
  <headerFooter alignWithMargins="0">
    <oddHeader>&amp;R&amp;"Times New Roman,Regular"&amp;10Exhibit No. DCP-6
Docket UE-152253
Page 2 of 3
CORRECTED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1"/>
  <sheetViews>
    <sheetView tabSelected="1" showOutlineSymbols="0" view="pageLayout" zoomScaleNormal="100" workbookViewId="0">
      <selection activeCell="E41" sqref="E41"/>
    </sheetView>
  </sheetViews>
  <sheetFormatPr defaultColWidth="9.77734375" defaultRowHeight="15" x14ac:dyDescent="0.2"/>
  <cols>
    <col min="1" max="1" width="6.77734375" style="2" customWidth="1"/>
    <col min="2" max="2" width="20.77734375" style="2" customWidth="1"/>
    <col min="3" max="4" width="15.77734375" style="2" customWidth="1"/>
    <col min="5" max="5" width="14.77734375" style="2" customWidth="1"/>
    <col min="6" max="6" width="15.77734375" style="2" customWidth="1"/>
    <col min="7" max="7" width="4.77734375" style="2" customWidth="1"/>
    <col min="8" max="8" width="15.109375" style="2" customWidth="1"/>
    <col min="9" max="16384" width="9.77734375" style="2"/>
  </cols>
  <sheetData>
    <row r="1" spans="2:8" ht="15.75" x14ac:dyDescent="0.25">
      <c r="F1" s="3"/>
    </row>
    <row r="2" spans="2:8" ht="15.75" x14ac:dyDescent="0.25">
      <c r="E2" s="3"/>
    </row>
    <row r="3" spans="2:8" ht="15.75" x14ac:dyDescent="0.25">
      <c r="E3" s="3"/>
    </row>
    <row r="4" spans="2:8" ht="15.75" x14ac:dyDescent="0.25">
      <c r="E4" s="3"/>
    </row>
    <row r="5" spans="2:8" ht="20.25" x14ac:dyDescent="0.3">
      <c r="B5" s="4" t="s">
        <v>34</v>
      </c>
      <c r="C5" s="4"/>
      <c r="D5" s="4"/>
      <c r="E5" s="4"/>
      <c r="F5" s="4"/>
    </row>
    <row r="6" spans="2:8" ht="20.25" x14ac:dyDescent="0.3">
      <c r="B6" s="4" t="s">
        <v>1</v>
      </c>
      <c r="C6" s="5"/>
      <c r="D6" s="5"/>
      <c r="E6" s="5"/>
      <c r="F6" s="5"/>
    </row>
    <row r="7" spans="2:8" ht="20.25" x14ac:dyDescent="0.3">
      <c r="B7" s="4" t="s">
        <v>33</v>
      </c>
      <c r="C7" s="5"/>
      <c r="D7" s="5"/>
      <c r="E7" s="5"/>
      <c r="F7" s="5"/>
    </row>
    <row r="8" spans="2:8" ht="20.25" x14ac:dyDescent="0.3">
      <c r="B8" s="12" t="s">
        <v>10</v>
      </c>
      <c r="C8" s="5"/>
      <c r="D8" s="5"/>
      <c r="E8" s="5"/>
      <c r="F8" s="5"/>
    </row>
    <row r="10" spans="2:8" ht="15.75" thickBot="1" x14ac:dyDescent="0.25">
      <c r="B10" s="6"/>
      <c r="C10" s="6"/>
      <c r="D10" s="6"/>
      <c r="E10" s="6"/>
      <c r="F10" s="6"/>
    </row>
    <row r="11" spans="2:8" ht="15.75" thickTop="1" x14ac:dyDescent="0.2">
      <c r="B11" s="13"/>
      <c r="C11" s="13"/>
      <c r="D11" s="13"/>
      <c r="E11" s="13"/>
      <c r="F11" s="13"/>
    </row>
    <row r="12" spans="2:8" x14ac:dyDescent="0.2">
      <c r="B12" s="13"/>
      <c r="C12" s="7" t="s">
        <v>2</v>
      </c>
      <c r="D12" s="7" t="s">
        <v>16</v>
      </c>
      <c r="E12" s="7" t="s">
        <v>22</v>
      </c>
      <c r="F12" s="7" t="s">
        <v>7</v>
      </c>
    </row>
    <row r="13" spans="2:8" x14ac:dyDescent="0.2">
      <c r="B13" s="7" t="s">
        <v>9</v>
      </c>
      <c r="C13" s="7" t="s">
        <v>3</v>
      </c>
      <c r="D13" s="7" t="s">
        <v>23</v>
      </c>
      <c r="E13" s="7" t="s">
        <v>6</v>
      </c>
      <c r="F13" s="7" t="s">
        <v>8</v>
      </c>
    </row>
    <row r="14" spans="2:8" x14ac:dyDescent="0.2">
      <c r="B14" s="15"/>
      <c r="C14" s="15"/>
      <c r="D14" s="15"/>
      <c r="E14" s="15"/>
      <c r="F14" s="15"/>
    </row>
    <row r="15" spans="2:8" ht="20.45" customHeight="1" x14ac:dyDescent="0.2">
      <c r="B15" s="11"/>
      <c r="C15" s="11"/>
      <c r="D15" s="11"/>
      <c r="E15" s="11"/>
      <c r="F15" s="11"/>
    </row>
    <row r="16" spans="2:8" ht="18.600000000000001" customHeight="1" x14ac:dyDescent="0.2">
      <c r="B16" s="8" t="s">
        <v>24</v>
      </c>
      <c r="C16" s="19">
        <v>3163000</v>
      </c>
      <c r="D16" s="19">
        <v>0</v>
      </c>
      <c r="E16" s="19">
        <f>3060000+225000</f>
        <v>3285000</v>
      </c>
      <c r="F16" s="19"/>
      <c r="H16" s="29"/>
    </row>
    <row r="17" spans="2:12" x14ac:dyDescent="0.2">
      <c r="B17" s="8"/>
      <c r="C17" s="16">
        <f>+C16/SUM(C16:F16)</f>
        <v>0.49053970223325061</v>
      </c>
      <c r="D17" s="16">
        <f>+D16/SUM(C16:F16)</f>
        <v>0</v>
      </c>
      <c r="E17" s="16">
        <f>+E16/SUM(C16:F16)</f>
        <v>0.50946029776674939</v>
      </c>
      <c r="F17" s="16">
        <f>+F16/SUM(C16:F16)</f>
        <v>0</v>
      </c>
      <c r="H17" s="29"/>
    </row>
    <row r="18" spans="2:12" x14ac:dyDescent="0.2">
      <c r="B18" s="8"/>
      <c r="C18" s="16">
        <f>+C16/(SUM(C16:E16))</f>
        <v>0.49053970223325061</v>
      </c>
      <c r="D18" s="16">
        <f>+D16/(SUM(C16:E16))</f>
        <v>0</v>
      </c>
      <c r="E18" s="16">
        <f>+E16/(SUM(C16:E16))</f>
        <v>0.50946029776674939</v>
      </c>
      <c r="F18" s="17"/>
    </row>
    <row r="19" spans="2:12" x14ac:dyDescent="0.2">
      <c r="B19" s="8"/>
      <c r="C19" s="16"/>
      <c r="D19" s="16"/>
      <c r="E19" s="16"/>
      <c r="F19" s="17"/>
    </row>
    <row r="20" spans="2:12" x14ac:dyDescent="0.2">
      <c r="B20" s="8" t="s">
        <v>15</v>
      </c>
      <c r="C20" s="19">
        <v>1076000</v>
      </c>
      <c r="D20" s="19">
        <v>0</v>
      </c>
      <c r="E20" s="19">
        <f>749000+453000</f>
        <v>1202000</v>
      </c>
      <c r="F20" s="19"/>
    </row>
    <row r="21" spans="2:12" x14ac:dyDescent="0.2">
      <c r="B21" s="8"/>
      <c r="C21" s="16">
        <f>+C20/SUM(C20:F20)</f>
        <v>0.47234416154521508</v>
      </c>
      <c r="D21" s="16">
        <f>+D20/SUM(C20:F20)</f>
        <v>0</v>
      </c>
      <c r="E21" s="16">
        <f>+E20/SUM(C20:F20)</f>
        <v>0.52765583845478492</v>
      </c>
      <c r="F21" s="16">
        <f>+F20/SUM(C20:F20)</f>
        <v>0</v>
      </c>
    </row>
    <row r="22" spans="2:12" x14ac:dyDescent="0.2">
      <c r="B22" s="8"/>
      <c r="C22" s="16">
        <f>+C20/(SUM(C20:E20))</f>
        <v>0.47234416154521508</v>
      </c>
      <c r="D22" s="16">
        <f>+D20/(SUM(C20:E20))</f>
        <v>0</v>
      </c>
      <c r="E22" s="16">
        <f>+E20/(SUM(C20:E20))</f>
        <v>0.52765583845478492</v>
      </c>
      <c r="F22" s="17"/>
    </row>
    <row r="23" spans="2:12" x14ac:dyDescent="0.2">
      <c r="B23" s="8"/>
      <c r="C23" s="16"/>
      <c r="D23" s="16"/>
      <c r="E23" s="16"/>
      <c r="F23" s="17"/>
    </row>
    <row r="24" spans="2:12" x14ac:dyDescent="0.2">
      <c r="B24" s="8" t="s">
        <v>25</v>
      </c>
      <c r="C24" s="30">
        <v>4705000</v>
      </c>
      <c r="D24" s="30">
        <v>0</v>
      </c>
      <c r="E24" s="30">
        <f>4237000+34000</f>
        <v>4271000</v>
      </c>
      <c r="F24" s="30">
        <v>50000</v>
      </c>
    </row>
    <row r="25" spans="2:12" x14ac:dyDescent="0.2">
      <c r="B25" s="8"/>
      <c r="C25" s="16">
        <f>+C24/SUM(C24:F24)</f>
        <v>0.52127188123199641</v>
      </c>
      <c r="D25" s="16">
        <f>+D24/SUM(C24:F24)</f>
        <v>0</v>
      </c>
      <c r="E25" s="16">
        <f>+E24/SUM(C24:F24)</f>
        <v>0.47318856636383783</v>
      </c>
      <c r="F25" s="16">
        <f>+F24/SUM(C24:F24)</f>
        <v>5.5395524041657431E-3</v>
      </c>
    </row>
    <row r="26" spans="2:12" x14ac:dyDescent="0.2">
      <c r="B26" s="8"/>
      <c r="C26" s="16">
        <f>+C24/(SUM(C24:E24))</f>
        <v>0.52417557932263814</v>
      </c>
      <c r="D26" s="16">
        <f>+D24/(SUM(C24:E24))</f>
        <v>0</v>
      </c>
      <c r="E26" s="16">
        <f>+E24/(SUM(C24:E24))</f>
        <v>0.47582442067736186</v>
      </c>
      <c r="F26" s="17"/>
    </row>
    <row r="27" spans="2:12" x14ac:dyDescent="0.2">
      <c r="B27" s="8"/>
      <c r="C27" s="16"/>
      <c r="D27" s="16"/>
      <c r="E27" s="16"/>
      <c r="F27" s="17"/>
    </row>
    <row r="28" spans="2:12" ht="19.149999999999999" customHeight="1" x14ac:dyDescent="0.2">
      <c r="B28" s="8" t="s">
        <v>13</v>
      </c>
      <c r="C28" s="19">
        <v>7503000</v>
      </c>
      <c r="D28" s="19">
        <v>2000</v>
      </c>
      <c r="E28" s="19">
        <f>7078000+68000</f>
        <v>7146000</v>
      </c>
      <c r="F28" s="19">
        <v>20000</v>
      </c>
      <c r="I28" s="13"/>
      <c r="J28" s="13"/>
      <c r="K28" s="13"/>
      <c r="L28" s="13"/>
    </row>
    <row r="29" spans="2:12" x14ac:dyDescent="0.2">
      <c r="B29" s="8"/>
      <c r="C29" s="16">
        <f>+C28/SUM(C28:F28)</f>
        <v>0.51141708131688368</v>
      </c>
      <c r="D29" s="16">
        <f>+D28/SUM(C28:F28)</f>
        <v>1.3632335900756593E-4</v>
      </c>
      <c r="E29" s="16">
        <f>+E28/SUM(C28:F28)</f>
        <v>0.4870833617340331</v>
      </c>
      <c r="F29" s="16">
        <f>+F28/SUM(C28:F28)</f>
        <v>1.3632335900756595E-3</v>
      </c>
      <c r="I29" s="7"/>
      <c r="J29" s="7"/>
      <c r="K29" s="7"/>
      <c r="L29" s="7"/>
    </row>
    <row r="30" spans="2:12" x14ac:dyDescent="0.2">
      <c r="B30" s="8"/>
      <c r="C30" s="16">
        <f>+C28/(SUM(C28:E28))</f>
        <v>0.51211521397856796</v>
      </c>
      <c r="D30" s="16">
        <f>+D28/(SUM(C28:E28))</f>
        <v>1.3650945327963962E-4</v>
      </c>
      <c r="E30" s="16">
        <f>+E28/(SUM(C28:E28))</f>
        <v>0.48774827656815234</v>
      </c>
      <c r="F30" s="17"/>
      <c r="I30" s="7"/>
      <c r="J30" s="7"/>
      <c r="K30" s="7"/>
      <c r="L30" s="7"/>
    </row>
    <row r="31" spans="2:12" x14ac:dyDescent="0.2">
      <c r="B31" s="8"/>
      <c r="C31" s="16"/>
      <c r="D31" s="16"/>
      <c r="E31" s="16"/>
      <c r="F31" s="17"/>
      <c r="I31" s="7"/>
      <c r="J31" s="7"/>
      <c r="K31" s="7"/>
      <c r="L31" s="7"/>
    </row>
    <row r="32" spans="2:12" x14ac:dyDescent="0.2">
      <c r="B32" s="8"/>
      <c r="C32" s="16"/>
      <c r="D32" s="16"/>
      <c r="E32" s="16"/>
      <c r="F32" s="17"/>
      <c r="I32" s="16"/>
      <c r="J32" s="16"/>
      <c r="K32" s="16"/>
      <c r="L32" s="17"/>
    </row>
    <row r="33" spans="2:12" x14ac:dyDescent="0.2">
      <c r="B33" s="8" t="s">
        <v>26</v>
      </c>
      <c r="C33" s="19">
        <v>22401000</v>
      </c>
      <c r="D33" s="19">
        <v>0</v>
      </c>
      <c r="E33" s="34">
        <f>7814000+2944000+26066000+1148000</f>
        <v>37972000</v>
      </c>
      <c r="F33" s="19">
        <v>974000</v>
      </c>
      <c r="I33" s="16"/>
      <c r="J33" s="16"/>
      <c r="K33" s="16"/>
      <c r="L33" s="17"/>
    </row>
    <row r="34" spans="2:12" x14ac:dyDescent="0.2">
      <c r="B34" s="2" t="s">
        <v>27</v>
      </c>
      <c r="C34" s="35">
        <f>+C33/SUM(C33:F33)</f>
        <v>0.3651523301872952</v>
      </c>
      <c r="D34" s="16">
        <f>+D33/SUM(C33:F33)</f>
        <v>0</v>
      </c>
      <c r="E34" s="35">
        <f>+E33/SUM(C33:F33)</f>
        <v>0.6189707728169267</v>
      </c>
      <c r="F34" s="16">
        <f>+F33/SUM(C33:F33)</f>
        <v>1.5876896995778114E-2</v>
      </c>
      <c r="I34" s="16"/>
      <c r="J34" s="16"/>
      <c r="K34" s="16"/>
      <c r="L34" s="17"/>
    </row>
    <row r="35" spans="2:12" x14ac:dyDescent="0.2">
      <c r="B35" s="8" t="s">
        <v>28</v>
      </c>
      <c r="C35" s="35">
        <f>+C33/(SUM(C33:E33))</f>
        <v>0.37104334719162541</v>
      </c>
      <c r="D35" s="16">
        <f>+D33/(SUM(C33:E33))</f>
        <v>0</v>
      </c>
      <c r="E35" s="35">
        <f>+E33/(SUM(C33:E33))</f>
        <v>0.62895665280837465</v>
      </c>
      <c r="F35" s="17"/>
      <c r="I35" s="16"/>
      <c r="J35" s="16"/>
      <c r="K35" s="16"/>
      <c r="L35" s="17"/>
    </row>
    <row r="36" spans="2:12" x14ac:dyDescent="0.2">
      <c r="C36" s="16"/>
      <c r="D36" s="16"/>
      <c r="E36" s="16"/>
      <c r="F36" s="17"/>
      <c r="I36" s="16"/>
      <c r="J36" s="16"/>
      <c r="K36" s="16"/>
      <c r="L36" s="17"/>
    </row>
    <row r="37" spans="2:12" ht="15.75" thickBot="1" x14ac:dyDescent="0.25">
      <c r="B37" s="6"/>
      <c r="C37" s="6"/>
      <c r="D37" s="6"/>
      <c r="E37" s="6"/>
      <c r="F37" s="6"/>
    </row>
    <row r="38" spans="2:12" ht="15.75" thickTop="1" x14ac:dyDescent="0.2">
      <c r="B38" s="11"/>
      <c r="C38" s="11"/>
      <c r="D38" s="11"/>
      <c r="E38" s="11"/>
      <c r="F38" s="11"/>
    </row>
    <row r="39" spans="2:12" x14ac:dyDescent="0.2">
      <c r="B39" s="2" t="s">
        <v>29</v>
      </c>
    </row>
    <row r="41" spans="2:12" x14ac:dyDescent="0.2">
      <c r="B41" s="2" t="s">
        <v>35</v>
      </c>
    </row>
  </sheetData>
  <printOptions horizontalCentered="1"/>
  <pageMargins left="0.5" right="0.5" top="0.5" bottom="0.55000000000000004" header="0" footer="0"/>
  <pageSetup scale="89" orientation="portrait" r:id="rId1"/>
  <headerFooter alignWithMargins="0">
    <oddHeader>&amp;R&amp;"Times New Roman,Regular"&amp;10Exhibit No. DCP-6
Docket UE-152253
Page 3 of 3
CORRECTED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587" workbookViewId="0"/>
  </sheetViews>
  <sheetFormatPr defaultRowHeight="15" x14ac:dyDescent="0.2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2015-11-25T08:00:00+00:00</OpenedDate>
    <Date1 xmlns="dc463f71-b30c-4ab2-9473-d307f9d35888">2016-04-07T15:05:05+00:00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152253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5E2AA379E88449A4F511BF799667C" ma:contentTypeVersion="119" ma:contentTypeDescription="" ma:contentTypeScope="" ma:versionID="bb6eb7831c5f97d5faa43925b617fe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373CBA-0E37-4DE8-8E02-301075F58DD3}"/>
</file>

<file path=customXml/itemProps2.xml><?xml version="1.0" encoding="utf-8"?>
<ds:datastoreItem xmlns:ds="http://schemas.openxmlformats.org/officeDocument/2006/customXml" ds:itemID="{21BA77CA-713A-48CD-9276-91DB3493D441}"/>
</file>

<file path=customXml/itemProps3.xml><?xml version="1.0" encoding="utf-8"?>
<ds:datastoreItem xmlns:ds="http://schemas.openxmlformats.org/officeDocument/2006/customXml" ds:itemID="{FA44CBCC-3F54-439C-BE93-B8BC6C87CBCE}"/>
</file>

<file path=customXml/itemProps4.xml><?xml version="1.0" encoding="utf-8"?>
<ds:datastoreItem xmlns:ds="http://schemas.openxmlformats.org/officeDocument/2006/customXml" ds:itemID="{B85A263A-6CE8-4F7D-9E03-19F8D0804B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 DCP-6, P 1</vt:lpstr>
      <vt:lpstr>DCP-6, P 2 </vt:lpstr>
      <vt:lpstr>DCP-6, p 3</vt:lpstr>
      <vt:lpstr>Sheet2</vt:lpstr>
      <vt:lpstr>'DCP-6, p 3'!DDD</vt:lpstr>
      <vt:lpstr>'DCP-6, P 2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gaw</dc:creator>
  <cp:lastModifiedBy>Information Services</cp:lastModifiedBy>
  <cp:lastPrinted>2016-04-06T16:31:45Z</cp:lastPrinted>
  <dcterms:created xsi:type="dcterms:W3CDTF">2001-11-16T16:54:37Z</dcterms:created>
  <dcterms:modified xsi:type="dcterms:W3CDTF">2016-04-06T23:28:09Z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0x0101006E56B4D1795A2E4DB2F0B01679ED314A007595E2AA379E88449A4F511BF799667C</vt:lpwstr>
  </property>
  <property fmtid="{D5CDD505-2E9C-101B-9397-08002B2CF9AE}" pid="3" name="_docset_NoMedatataSyncRequired">
    <vt:lpwstr>False</vt:lpwstr>
  </property>
</Properties>
</file>