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AG\SCAN\Temp\"/>
    </mc:Choice>
  </mc:AlternateContent>
  <bookViews>
    <workbookView xWindow="9600" yWindow="-15" windowWidth="9645" windowHeight="11010" tabRatio="599" activeTab="2"/>
  </bookViews>
  <sheets>
    <sheet name=" DCP-6, P 1" sheetId="103" r:id="rId1"/>
    <sheet name="DCP-6, P 2 " sheetId="104" r:id="rId2"/>
    <sheet name="DCP-6, p 3" sheetId="105" r:id="rId3"/>
    <sheet name="Sheet2" sheetId="8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22" localSheetId="0">'[1]Jun 99'!#REF!</definedName>
    <definedName name="\22" localSheetId="1">'[1]Jun 99'!#REF!</definedName>
    <definedName name="\22" localSheetId="2">'[1]Jun 99'!#REF!</definedName>
    <definedName name="\22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>'[1]Jun 99'!#REF!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 localSheetId="1">#REF!</definedName>
    <definedName name="\U" localSheetId="2">#REF!</definedName>
    <definedName name="\U">#REF!</definedName>
    <definedName name="__Div02">'[2]Alloc factors'!$D$12</definedName>
    <definedName name="__div10" localSheetId="0">'[3]WP 1-2'!#REF!</definedName>
    <definedName name="__div10" localSheetId="2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2">'[3]WP 1-2'!#REF!</definedName>
    <definedName name="__div21">'[3]WP 1-2'!#REF!</definedName>
    <definedName name="__EXH1" localSheetId="0">#REF!</definedName>
    <definedName name="__EXH1" localSheetId="2">#REF!</definedName>
    <definedName name="__EXH1">#REF!</definedName>
    <definedName name="__EXH6" localSheetId="0">#REF!</definedName>
    <definedName name="__EXH6" localSheetId="2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2">'[3]WP 1-2'!#REF!</definedName>
    <definedName name="_div10">'[3]WP 1-2'!#REF!</definedName>
    <definedName name="_DIV12">'[4]Alloc factors'!$D$13</definedName>
    <definedName name="_div21" localSheetId="2">'[3]WP 1-2'!#REF!</definedName>
    <definedName name="_div21">'[3]WP 1-2'!#REF!</definedName>
    <definedName name="_EXH1" localSheetId="2">#REF!</definedName>
    <definedName name="_EXH1">#REF!</definedName>
    <definedName name="_EXH6" localSheetId="2">#REF!</definedName>
    <definedName name="_EXH6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_swe80">[5]Input!$E$29</definedName>
    <definedName name="_ucg80">[5]Input!$E$31</definedName>
    <definedName name="a" localSheetId="0">#REF!</definedName>
    <definedName name="a" localSheetId="1">#REF!</definedName>
    <definedName name="a" localSheetId="2">#REF!</definedName>
    <definedName name="a">#REF!</definedName>
    <definedName name="AAA" localSheetId="1">#REF!</definedName>
    <definedName name="AAA" localSheetId="2">#REF!</definedName>
    <definedName name="AAA">#REF!</definedName>
    <definedName name="atmos" localSheetId="2">#REF!</definedName>
    <definedName name="atmos">#REF!</definedName>
    <definedName name="AVG_RESIDUAL_PROFORMA">'[6]DATA INPUT'!$D$43</definedName>
    <definedName name="BBB" localSheetId="0">#REF!</definedName>
    <definedName name="BBB" localSheetId="1">#REF!</definedName>
    <definedName name="BBB" localSheetId="2">#REF!</definedName>
    <definedName name="BBB">#REF!</definedName>
    <definedName name="BUSUNIT">'[7]Input '!$C$9</definedName>
    <definedName name="BUTLER" localSheetId="2">#REF!</definedName>
    <definedName name="BUTLER">#REF!</definedName>
    <definedName name="C_" localSheetId="2">'[4]Schedule 4 O&amp;M'!#REF!</definedName>
    <definedName name="C_">'[4]Schedule 4 O&amp;M'!#REF!</definedName>
    <definedName name="CC" localSheetId="1">#REF!</definedName>
    <definedName name="CC" localSheetId="2">#REF!</definedName>
    <definedName name="CC">#REF!</definedName>
    <definedName name="CCC" localSheetId="1">#REF!</definedName>
    <definedName name="CCC" localSheetId="2">#REF!</definedName>
    <definedName name="CCC">#REF!</definedName>
    <definedName name="Central_Only" localSheetId="2">'[4]Alloc factors'!#REF!</definedName>
    <definedName name="Central_Only">'[4]Alloc factors'!#REF!</definedName>
    <definedName name="company" localSheetId="0">'[8]Company Groups'!#REF!</definedName>
    <definedName name="company" localSheetId="2">'[8]Company Groups'!#REF!</definedName>
    <definedName name="company">'[9]Company Groups'!#REF!</definedName>
    <definedName name="Cortez" localSheetId="2">'[4]Alloc factors'!#REF!</definedName>
    <definedName name="Cortez">'[4]Alloc factors'!#REF!</definedName>
    <definedName name="csDesignMode">1</definedName>
    <definedName name="customerinput" localSheetId="2">#REF!</definedName>
    <definedName name="customerinput">#REF!</definedName>
    <definedName name="dataset" localSheetId="2">#REF!</definedName>
    <definedName name="dataset">#REF!</definedName>
    <definedName name="date" localSheetId="2">#REF!</definedName>
    <definedName name="date">#REF!</definedName>
    <definedName name="DDD" localSheetId="0">#REF!</definedName>
    <definedName name="DDD" localSheetId="1">#REF!</definedName>
    <definedName name="DDD" localSheetId="2">'DCP-6, p 3'!$A$3:$F$46</definedName>
    <definedName name="DDD">#REF!</definedName>
    <definedName name="DEPRECIATION" localSheetId="2">'[1]Jun 99'!#REF!</definedName>
    <definedName name="DEPRECIATION">'[1]Jun 99'!#REF!</definedName>
    <definedName name="DJInd" localSheetId="2">#REF!</definedName>
    <definedName name="DJInd">#REF!</definedName>
    <definedName name="DJUtil" localSheetId="2">#REF!</definedName>
    <definedName name="DJUtil">#REF!</definedName>
    <definedName name="Durango" localSheetId="2">'[4]Alloc factors'!#REF!</definedName>
    <definedName name="Durango">'[4]Alloc factors'!#REF!</definedName>
    <definedName name="EEE" localSheetId="1">#REF!</definedName>
    <definedName name="EEE" localSheetId="2">#REF!</definedName>
    <definedName name="EEE">#REF!</definedName>
    <definedName name="EXH1A" localSheetId="2">#REF!</definedName>
    <definedName name="EXH1A">#REF!</definedName>
    <definedName name="FFF" localSheetId="1">#REF!</definedName>
    <definedName name="FFF" localSheetId="2">#REF!</definedName>
    <definedName name="FFF">#REF!</definedName>
    <definedName name="Fremont" localSheetId="2">'[4]Alloc factors'!#REF!</definedName>
    <definedName name="Fremont">'[4]Alloc factors'!#REF!</definedName>
    <definedName name="GGG" localSheetId="1">#REF!</definedName>
    <definedName name="GGG" localSheetId="2">#REF!</definedName>
    <definedName name="GGG">#REF!</definedName>
    <definedName name="GOEXP" localSheetId="2">'[7]Input '!#REF!</definedName>
    <definedName name="GOEXP">'[7]Input '!#REF!</definedName>
    <definedName name="GOEXP_PROFORMA">'[6]DATA INPUT'!$D$53</definedName>
    <definedName name="GOPLANT" localSheetId="2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2">#REF!</definedName>
    <definedName name="KIRK">#REF!</definedName>
    <definedName name="Kirk_Plant" localSheetId="2">#REF!</definedName>
    <definedName name="Kirk_Plant">#REF!</definedName>
    <definedName name="LDCs" localSheetId="2">#REF!</definedName>
    <definedName name="LDCs">#REF!</definedName>
    <definedName name="LTD_Rate">'[7]Input '!$C$23</definedName>
    <definedName name="LTDcostrate" localSheetId="2">#REF!</definedName>
    <definedName name="LTDcostrate">#REF!</definedName>
    <definedName name="Market_Return" localSheetId="2">#REF!</definedName>
    <definedName name="Market_Return">#REF!</definedName>
    <definedName name="MS" localSheetId="2">#REF!</definedName>
    <definedName name="MS">#REF!</definedName>
    <definedName name="MS_Plant" localSheetId="2">#REF!</definedName>
    <definedName name="MS_Plant">#REF!</definedName>
    <definedName name="NEadit" localSheetId="2">#REF!</definedName>
    <definedName name="NEadit">#REF!</definedName>
    <definedName name="NEadv" localSheetId="2">#REF!</definedName>
    <definedName name="NEadv">#REF!</definedName>
    <definedName name="NEcash" localSheetId="2">#REF!</definedName>
    <definedName name="NEcash">#REF!</definedName>
    <definedName name="NEcwip" localSheetId="2">#REF!</definedName>
    <definedName name="NEcwip">#REF!</definedName>
    <definedName name="NEdep" localSheetId="2">#REF!</definedName>
    <definedName name="NEdep">#REF!</definedName>
    <definedName name="NEmatsup" localSheetId="2">#REF!</definedName>
    <definedName name="NEmatsup">#REF!</definedName>
    <definedName name="NEplant" localSheetId="2">#REF!</definedName>
    <definedName name="NEplant">#REF!</definedName>
    <definedName name="NEpp" localSheetId="2">#REF!</definedName>
    <definedName name="NEpp">#REF!</definedName>
    <definedName name="NEstorg" localSheetId="2">#REF!</definedName>
    <definedName name="NEstorg">#REF!</definedName>
    <definedName name="NW_Only" localSheetId="2">'[4]Alloc factors'!#REF!</definedName>
    <definedName name="NW_Only">'[4]Alloc factors'!#REF!</definedName>
    <definedName name="NWadit" localSheetId="2">#REF!</definedName>
    <definedName name="NWadit">#REF!</definedName>
    <definedName name="NWadv" localSheetId="2">#REF!</definedName>
    <definedName name="NWadv">#REF!</definedName>
    <definedName name="NWcash" localSheetId="2">#REF!</definedName>
    <definedName name="NWcash">#REF!</definedName>
    <definedName name="NWcwip" localSheetId="2">#REF!</definedName>
    <definedName name="NWcwip">#REF!</definedName>
    <definedName name="NWdep" localSheetId="2">#REF!</definedName>
    <definedName name="NWdep">#REF!</definedName>
    <definedName name="NWmatsup" localSheetId="2">#REF!</definedName>
    <definedName name="NWmatsup">#REF!</definedName>
    <definedName name="NWplant" localSheetId="2">#REF!</definedName>
    <definedName name="NWplant">#REF!</definedName>
    <definedName name="NWpp" localSheetId="2">#REF!</definedName>
    <definedName name="NWpp">#REF!</definedName>
    <definedName name="NWstorg" localSheetId="2">#REF!</definedName>
    <definedName name="NWstorg">#REF!</definedName>
    <definedName name="PAGE1">#N/A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GE8" localSheetId="2">#REF!</definedName>
    <definedName name="PAGE8">#REF!</definedName>
    <definedName name="Parent_Company" localSheetId="0">'[10]Company Groups'!$B$3</definedName>
    <definedName name="Parent_Company" localSheetId="2">'[10]Company Groups'!$B$3</definedName>
    <definedName name="Parent_Company">'[11]Company Groups'!$B$3</definedName>
    <definedName name="PPP" localSheetId="1">#REF!</definedName>
    <definedName name="PPP">#REF!</definedName>
    <definedName name="_xlnm.Print_Area" localSheetId="0">#REF!</definedName>
    <definedName name="_xlnm.Print_Area" localSheetId="1">'DCP-6, P 2 '!$A$1:$D$36</definedName>
    <definedName name="_xlnm.Print_Area" localSheetId="2">#REF!</definedName>
    <definedName name="_xlnm.Print_Area">#REF!</definedName>
    <definedName name="Print_Area_MI" localSheetId="2">'[1]Jun 99'!#REF!</definedName>
    <definedName name="Print_Area_MI">'[1]Jun 99'!#REF!</definedName>
    <definedName name="_xlnm.Print_Titles">#N/A</definedName>
    <definedName name="PROPERTY" localSheetId="2">'[1]Jun 99'!#REF!</definedName>
    <definedName name="PROPERTY">'[1]Jun 99'!#REF!</definedName>
    <definedName name="Risk_Free_Rate" localSheetId="2">#REF!</definedName>
    <definedName name="Risk_Free_Rate">#REF!</definedName>
    <definedName name="ROEXP" localSheetId="2">'[7]Input '!#REF!</definedName>
    <definedName name="ROEXP">'[7]Input '!#REF!</definedName>
    <definedName name="ROPLANT" localSheetId="2">'[7]Input '!#REF!</definedName>
    <definedName name="ROPLANT">'[7]Input '!#REF!</definedName>
    <definedName name="ROR_Rate">'[7]Input '!$C$25</definedName>
    <definedName name="RRR" localSheetId="1">#REF!</definedName>
    <definedName name="RRR">#REF!</definedName>
    <definedName name="sch">[12]WP_H9!$A$1:$Q$46</definedName>
    <definedName name="SCH_B1">[13]SCH_B1!$A$1:$G$30</definedName>
    <definedName name="SCH_B3">[13]SCH_B3!$A$1:$G$42</definedName>
    <definedName name="SCH_C2">[13]SCH_C2!$A$1:$G$42</definedName>
    <definedName name="SCH_D2">[13]SCH_D2!$A$1:$G$42</definedName>
    <definedName name="SCH_H2">[13]SCH_H2!$A$1:$G$42</definedName>
    <definedName name="SE_Only" localSheetId="2">'[4]Alloc factors'!#REF!</definedName>
    <definedName name="SE_Only">'[4]Alloc factors'!#REF!</definedName>
    <definedName name="SEadit" localSheetId="2">#REF!</definedName>
    <definedName name="SEadit">#REF!</definedName>
    <definedName name="SEadv" localSheetId="2">#REF!</definedName>
    <definedName name="SEadv">#REF!</definedName>
    <definedName name="SEcash" localSheetId="2">#REF!</definedName>
    <definedName name="SEcash">#REF!</definedName>
    <definedName name="SEcwip" localSheetId="2">#REF!</definedName>
    <definedName name="SEcwip">#REF!</definedName>
    <definedName name="SEdep" localSheetId="2">#REF!</definedName>
    <definedName name="SEdep">#REF!</definedName>
    <definedName name="SEmatsup" localSheetId="2">#REF!</definedName>
    <definedName name="SEmatsup">#REF!</definedName>
    <definedName name="SEMO" localSheetId="2">#REF!</definedName>
    <definedName name="SEMO">#REF!</definedName>
    <definedName name="SEMO_Plant" localSheetId="2">#REF!</definedName>
    <definedName name="SEMO_Plant">#REF!</definedName>
    <definedName name="SEplant" localSheetId="2">#REF!</definedName>
    <definedName name="SEplant">#REF!</definedName>
    <definedName name="SEpp" localSheetId="2">#REF!</definedName>
    <definedName name="SEpp">#REF!</definedName>
    <definedName name="SEstorg" localSheetId="2">#REF!</definedName>
    <definedName name="SEstorg">#REF!</definedName>
    <definedName name="sp" localSheetId="2">#REF!</definedName>
    <definedName name="sp">#REF!</definedName>
    <definedName name="SSExp" localSheetId="2">'[7]Input '!#REF!</definedName>
    <definedName name="SSExp">'[7]Input '!#REF!</definedName>
    <definedName name="SSPlant" localSheetId="2">'[7]Input '!#REF!</definedName>
    <definedName name="SSPlant">'[7]Input '!#REF!</definedName>
    <definedName name="SSS" localSheetId="1">#REF!</definedName>
    <definedName name="SSS" localSheetId="2">#REF!</definedName>
    <definedName name="SSS">#REF!</definedName>
    <definedName name="STD_Rate">'[7]Input '!$C$24</definedName>
    <definedName name="Sttax" localSheetId="2">#REF!</definedName>
    <definedName name="Sttax">#REF!</definedName>
    <definedName name="Study_Company" localSheetId="2">#REF!</definedName>
    <definedName name="Study_Company">#REF!</definedName>
    <definedName name="SWadit" localSheetId="2">#REF!</definedName>
    <definedName name="SWadit">#REF!</definedName>
    <definedName name="SWadv" localSheetId="2">#REF!</definedName>
    <definedName name="SWadv">#REF!</definedName>
    <definedName name="SWcash" localSheetId="2">#REF!</definedName>
    <definedName name="SWcash">#REF!</definedName>
    <definedName name="SWcwip" localSheetId="2">#REF!</definedName>
    <definedName name="SWcwip">#REF!</definedName>
    <definedName name="SWdep" localSheetId="2">#REF!</definedName>
    <definedName name="SWdep">#REF!</definedName>
    <definedName name="SWmatsup" localSheetId="2">#REF!</definedName>
    <definedName name="SWmatsup">#REF!</definedName>
    <definedName name="SWplant" localSheetId="2">#REF!</definedName>
    <definedName name="SWplant">#REF!</definedName>
    <definedName name="SWpp" localSheetId="2">#REF!</definedName>
    <definedName name="SWpp">#REF!</definedName>
    <definedName name="SWstorg" localSheetId="2">#REF!</definedName>
    <definedName name="SWstorg">#REF!</definedName>
    <definedName name="TESTPERIOD">'[7]Input '!$C$10</definedName>
    <definedName name="TestPeriodDate">[14]Inputs!$D$20</definedName>
    <definedName name="TESTYEAR">'[6]DATA INPUT'!$C$9</definedName>
    <definedName name="TOTadit" localSheetId="2">#REF!</definedName>
    <definedName name="TOTadit">#REF!</definedName>
    <definedName name="TOTadv" localSheetId="2">#REF!</definedName>
    <definedName name="TOTadv">#REF!</definedName>
    <definedName name="TOTcash" localSheetId="2">#REF!</definedName>
    <definedName name="TOTcash">#REF!</definedName>
    <definedName name="TOTcwip" localSheetId="2">#REF!</definedName>
    <definedName name="TOTcwip">#REF!</definedName>
    <definedName name="TOTdep" localSheetId="2">#REF!</definedName>
    <definedName name="TOTdep">#REF!</definedName>
    <definedName name="TOTmatsup" localSheetId="2">#REF!</definedName>
    <definedName name="TOTmatsup">#REF!</definedName>
    <definedName name="TOTplant" localSheetId="2">#REF!</definedName>
    <definedName name="TOTplant">#REF!</definedName>
    <definedName name="TOTpp" localSheetId="2">#REF!</definedName>
    <definedName name="TOTpp">#REF!</definedName>
    <definedName name="TOTstorg" localSheetId="2">#REF!</definedName>
    <definedName name="TOTstorg">#REF!</definedName>
    <definedName name="Trans" localSheetId="2">#REF!</definedName>
    <definedName name="Trans">#REF!</definedName>
    <definedName name="valueline" localSheetId="2">#REF!</definedName>
    <definedName name="valueline">#REF!</definedName>
    <definedName name="WP_2_3" localSheetId="2">#REF!</definedName>
    <definedName name="WP_2_3">#REF!</definedName>
    <definedName name="WP_3_1" localSheetId="2">#REF!</definedName>
    <definedName name="WP_3_1">#REF!</definedName>
    <definedName name="WP_6_1" localSheetId="2">#REF!</definedName>
    <definedName name="WP_6_1">#REF!</definedName>
    <definedName name="WP_6_1_1" localSheetId="2">#REF!</definedName>
    <definedName name="WP_6_1_1">#REF!</definedName>
    <definedName name="WP_6_2" localSheetId="2">#REF!</definedName>
    <definedName name="WP_6_2">#REF!</definedName>
    <definedName name="WP_6_2_1" localSheetId="2">#REF!</definedName>
    <definedName name="WP_6_2_1">#REF!</definedName>
    <definedName name="WP_6_3" localSheetId="2">#REF!</definedName>
    <definedName name="WP_6_3">#REF!</definedName>
    <definedName name="WP_6_3_1" localSheetId="2">#REF!</definedName>
    <definedName name="WP_6_3_1">#REF!</definedName>
    <definedName name="WP_7_3" localSheetId="2">#REF!</definedName>
    <definedName name="WP_7_3">#REF!</definedName>
    <definedName name="WP_7_6" localSheetId="2">#REF!</definedName>
    <definedName name="WP_7_6">#REF!</definedName>
    <definedName name="WP_9_1" localSheetId="2">#REF!</definedName>
    <definedName name="WP_9_1">#REF!</definedName>
    <definedName name="WP_B9a">[15]WP_B9!$A$30:$U$49</definedName>
    <definedName name="WP_B9b" localSheetId="2">[15]WP_B9!#REF!</definedName>
    <definedName name="WP_B9b">[15]WP_B9!#REF!</definedName>
    <definedName name="WP_G6">[15]WP_B5!$A$13:$J$349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52511"/>
</workbook>
</file>

<file path=xl/calcChain.xml><?xml version="1.0" encoding="utf-8"?>
<calcChain xmlns="http://schemas.openxmlformats.org/spreadsheetml/2006/main">
  <c r="E33" i="105" l="1"/>
  <c r="C27" i="104"/>
  <c r="C31" i="104"/>
  <c r="E35" i="105" l="1"/>
  <c r="D35" i="105"/>
  <c r="C35" i="105"/>
  <c r="F34" i="105"/>
  <c r="E34" i="105"/>
  <c r="D34" i="105"/>
  <c r="C34" i="105"/>
  <c r="C33" i="104"/>
  <c r="B33" i="104"/>
  <c r="D32" i="104"/>
  <c r="C32" i="104"/>
  <c r="B32" i="104"/>
  <c r="C29" i="104"/>
  <c r="B29" i="104"/>
  <c r="D28" i="104"/>
  <c r="C28" i="104"/>
  <c r="B28" i="104"/>
  <c r="C25" i="104"/>
  <c r="B25" i="104"/>
  <c r="D24" i="104"/>
  <c r="C24" i="104"/>
  <c r="B24" i="104"/>
  <c r="E55" i="103"/>
  <c r="D55" i="103"/>
  <c r="C55" i="103"/>
  <c r="F54" i="103"/>
  <c r="E54" i="103"/>
  <c r="D54" i="103"/>
  <c r="C54" i="103"/>
  <c r="E51" i="103"/>
  <c r="D51" i="103"/>
  <c r="C51" i="103"/>
  <c r="F50" i="103"/>
  <c r="E50" i="103"/>
  <c r="D50" i="103"/>
  <c r="C50" i="103"/>
  <c r="E47" i="103"/>
  <c r="D47" i="103"/>
  <c r="C47" i="103"/>
  <c r="F46" i="103"/>
  <c r="E46" i="103"/>
  <c r="D46" i="103"/>
  <c r="C46" i="103"/>
  <c r="E43" i="103"/>
  <c r="D43" i="103"/>
  <c r="C43" i="103"/>
  <c r="F42" i="103"/>
  <c r="E42" i="103"/>
  <c r="D42" i="103"/>
  <c r="C42" i="103"/>
  <c r="E39" i="103"/>
  <c r="D39" i="103"/>
  <c r="C39" i="103"/>
  <c r="F38" i="103"/>
  <c r="E38" i="103"/>
  <c r="D38" i="103"/>
  <c r="C38" i="103"/>
  <c r="E35" i="103"/>
  <c r="D35" i="103"/>
  <c r="C35" i="103"/>
  <c r="F34" i="103"/>
  <c r="E34" i="103"/>
  <c r="D34" i="103"/>
  <c r="C34" i="103"/>
  <c r="E31" i="103"/>
  <c r="D31" i="103"/>
  <c r="C31" i="103"/>
  <c r="E27" i="103"/>
  <c r="D27" i="103"/>
  <c r="C27" i="103"/>
  <c r="F26" i="103"/>
  <c r="E26" i="103"/>
  <c r="D26" i="103"/>
  <c r="C26" i="103"/>
  <c r="E28" i="105" l="1"/>
  <c r="E24" i="105"/>
  <c r="E20" i="105"/>
  <c r="E16" i="105"/>
  <c r="E57" i="103"/>
  <c r="C58" i="103" l="1"/>
  <c r="F58" i="103"/>
  <c r="E59" i="103"/>
  <c r="E58" i="103"/>
  <c r="D59" i="103"/>
  <c r="D58" i="103"/>
  <c r="C59" i="103"/>
  <c r="C30" i="105"/>
  <c r="C29" i="105"/>
  <c r="F29" i="105"/>
  <c r="E30" i="105"/>
  <c r="E29" i="105"/>
  <c r="D30" i="105"/>
  <c r="D29" i="105"/>
  <c r="C17" i="105"/>
  <c r="E18" i="105"/>
  <c r="E17" i="105"/>
  <c r="C18" i="105"/>
  <c r="F17" i="105"/>
  <c r="E22" i="105"/>
  <c r="E21" i="105"/>
  <c r="D22" i="105"/>
  <c r="D21" i="105"/>
  <c r="C22" i="105"/>
  <c r="C21" i="105"/>
  <c r="F21" i="105"/>
  <c r="C25" i="105"/>
  <c r="F25" i="105"/>
  <c r="E26" i="105"/>
  <c r="E25" i="105"/>
  <c r="D26" i="105"/>
  <c r="D25" i="105"/>
  <c r="C26" i="105"/>
  <c r="D18" i="105" l="1"/>
  <c r="D17" i="105"/>
  <c r="C19" i="104"/>
  <c r="C15" i="104"/>
  <c r="B62" i="103"/>
  <c r="F29" i="103"/>
  <c r="F21" i="103"/>
  <c r="D21" i="103"/>
  <c r="F17" i="103"/>
  <c r="D17" i="103"/>
  <c r="F22" i="103" l="1"/>
  <c r="B20" i="104"/>
  <c r="B21" i="104"/>
  <c r="D20" i="104"/>
  <c r="C20" i="104"/>
  <c r="C21" i="104"/>
  <c r="D30" i="103"/>
  <c r="C30" i="103"/>
  <c r="F30" i="103"/>
  <c r="E30" i="103"/>
  <c r="F18" i="103"/>
  <c r="E22" i="103"/>
  <c r="D23" i="103"/>
  <c r="D22" i="103"/>
  <c r="C23" i="103"/>
  <c r="C22" i="103"/>
  <c r="E23" i="103"/>
  <c r="C17" i="104"/>
  <c r="B16" i="104"/>
  <c r="B17" i="104"/>
  <c r="D16" i="104"/>
  <c r="C16" i="104"/>
  <c r="E18" i="103"/>
  <c r="C18" i="103"/>
  <c r="C19" i="103"/>
  <c r="D19" i="103"/>
  <c r="D18" i="103"/>
  <c r="E19" i="103"/>
</calcChain>
</file>

<file path=xl/sharedStrings.xml><?xml version="1.0" encoding="utf-8"?>
<sst xmlns="http://schemas.openxmlformats.org/spreadsheetml/2006/main" count="51" uniqueCount="36">
  <si>
    <t>YEAR</t>
  </si>
  <si>
    <t>CAPITAL STRUCTURE RATIOS</t>
  </si>
  <si>
    <t>COMMON</t>
  </si>
  <si>
    <t>EQUITY</t>
  </si>
  <si>
    <t>STOCK</t>
  </si>
  <si>
    <t>LONG-TERM</t>
  </si>
  <si>
    <t xml:space="preserve">  DEBT</t>
  </si>
  <si>
    <t>SHORT-TERM</t>
  </si>
  <si>
    <t>DEBT</t>
  </si>
  <si>
    <t>COMPANY</t>
  </si>
  <si>
    <t>($000)</t>
  </si>
  <si>
    <t>2010</t>
  </si>
  <si>
    <t>2010 - 2014</t>
  </si>
  <si>
    <t>PacifiCorp</t>
  </si>
  <si>
    <t>PACIFICORP</t>
  </si>
  <si>
    <t>Sierra Pacific Power Co.</t>
  </si>
  <si>
    <t>PREFERRED</t>
  </si>
  <si>
    <t xml:space="preserve">  DEBT </t>
  </si>
  <si>
    <t>March 31, 2006</t>
  </si>
  <si>
    <t>(Time of Merger)</t>
  </si>
  <si>
    <t>BERKSHIRE HATHAWAY ENERGY HOLDINGS COMPANY</t>
  </si>
  <si>
    <t>($ Millions)</t>
  </si>
  <si>
    <t xml:space="preserve">LONG-TERM </t>
  </si>
  <si>
    <t>SECURITIES</t>
  </si>
  <si>
    <t>Nevada Power Co</t>
  </si>
  <si>
    <t>MidAmerican Energy</t>
  </si>
  <si>
    <t>Berkshire Hathaway</t>
  </si>
  <si>
    <t>Energy Company</t>
  </si>
  <si>
    <t>Consolidated</t>
  </si>
  <si>
    <t>Note:  Percentages may not total 100.0% due to rounding.</t>
  </si>
  <si>
    <t>2006 - 2015</t>
  </si>
  <si>
    <t>Source:  Response to WUTC 144, PacifiCorp Form 10-Ks.</t>
  </si>
  <si>
    <t>Source:  Berkshire Hathaway Energy, Form 10-K.</t>
  </si>
  <si>
    <t>AS OF DECEMBER 31, 2015</t>
  </si>
  <si>
    <t>BERKSHIRE HATHAWAY ENERGY  &amp; UTILITY SUBSIDIARIES</t>
  </si>
  <si>
    <t xml:space="preserve">Source:  2015 PacifiCorp Form 10-K.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</si>
</sst>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6" formatCode="[$$-409]#,##0"/>
    <numFmt numFmtId="167" formatCode="[$$-409]#,##0.00"/>
    <numFmt numFmtId="169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</fonts>
  <fills count="8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0">
    <xf numFmtId="0" fontId="0" fillId="0" borderId="0"/>
    <xf numFmtId="3" fontId="5" fillId="0" borderId="0" applyFont="0" applyFill="0" applyBorder="0" applyAlignment="0" applyProtection="0"/>
    <xf numFmtId="5" fontId="5" fillId="0" borderId="0" applyFill="0" applyBorder="0" applyAlignment="0" applyProtection="0"/>
    <xf numFmtId="0" fontId="6" fillId="0" borderId="0"/>
    <xf numFmtId="0" fontId="6" fillId="0" borderId="0"/>
    <xf numFmtId="0" fontId="6" fillId="0" borderId="1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" borderId="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9" fillId="3" borderId="0">
      <alignment horizontal="right"/>
    </xf>
    <xf numFmtId="0" fontId="10" fillId="4" borderId="0">
      <alignment horizontal="center"/>
    </xf>
    <xf numFmtId="0" fontId="11" fillId="5" borderId="2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0" fontId="6" fillId="0" borderId="0"/>
    <xf numFmtId="0" fontId="6" fillId="0" borderId="0"/>
    <xf numFmtId="0" fontId="6" fillId="0" borderId="1"/>
    <xf numFmtId="0" fontId="6" fillId="0" borderId="1"/>
    <xf numFmtId="0" fontId="14" fillId="6" borderId="0"/>
    <xf numFmtId="0" fontId="14" fillId="6" borderId="0"/>
    <xf numFmtId="0" fontId="5" fillId="0" borderId="3" applyNumberFormat="0" applyFont="0" applyFill="0" applyAlignment="0" applyProtection="0"/>
    <xf numFmtId="0" fontId="8" fillId="0" borderId="4"/>
    <xf numFmtId="0" fontId="8" fillId="0" borderId="4"/>
    <xf numFmtId="0" fontId="8" fillId="0" borderId="1"/>
    <xf numFmtId="0" fontId="8" fillId="0" borderId="1"/>
    <xf numFmtId="0" fontId="4" fillId="0" borderId="0"/>
    <xf numFmtId="167" fontId="4" fillId="0" borderId="0"/>
    <xf numFmtId="167" fontId="4" fillId="0" borderId="0"/>
    <xf numFmtId="0" fontId="1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35" applyFont="1"/>
    <xf numFmtId="0" fontId="4" fillId="0" borderId="0" xfId="35" applyNumberFormat="1" applyFont="1" applyAlignment="1"/>
    <xf numFmtId="0" fontId="2" fillId="0" borderId="0" xfId="35" applyNumberFormat="1" applyFont="1" applyAlignment="1"/>
    <xf numFmtId="0" fontId="3" fillId="0" borderId="0" xfId="35" applyNumberFormat="1" applyFont="1" applyAlignment="1">
      <alignment horizontal="centerContinuous"/>
    </xf>
    <xf numFmtId="0" fontId="4" fillId="0" borderId="0" xfId="35" applyNumberFormat="1" applyFont="1" applyAlignment="1">
      <alignment horizontal="centerContinuous"/>
    </xf>
    <xf numFmtId="0" fontId="4" fillId="0" borderId="6" xfId="35" applyNumberFormat="1" applyFont="1" applyBorder="1" applyAlignment="1"/>
    <xf numFmtId="0" fontId="4" fillId="0" borderId="0" xfId="35" applyNumberFormat="1" applyFont="1" applyBorder="1" applyAlignment="1">
      <alignment horizontal="center"/>
    </xf>
    <xf numFmtId="0" fontId="4" fillId="0" borderId="0" xfId="35" applyNumberFormat="1" applyFont="1" applyAlignment="1">
      <alignment horizontal="left"/>
    </xf>
    <xf numFmtId="0" fontId="4" fillId="0" borderId="0" xfId="35" applyNumberFormat="1" applyFont="1" applyAlignment="1">
      <alignment horizontal="center"/>
    </xf>
    <xf numFmtId="0" fontId="4" fillId="0" borderId="0" xfId="35" applyFont="1"/>
    <xf numFmtId="0" fontId="4" fillId="0" borderId="0" xfId="35" applyNumberFormat="1" applyFont="1" applyBorder="1"/>
    <xf numFmtId="6" fontId="3" fillId="0" borderId="0" xfId="35" quotePrefix="1" applyNumberFormat="1" applyFont="1" applyAlignment="1">
      <alignment horizontal="centerContinuous"/>
    </xf>
    <xf numFmtId="0" fontId="4" fillId="0" borderId="0" xfId="35" applyNumberFormat="1" applyFont="1" applyBorder="1" applyAlignment="1"/>
    <xf numFmtId="0" fontId="4" fillId="0" borderId="0" xfId="35" applyFont="1" applyBorder="1"/>
    <xf numFmtId="0" fontId="4" fillId="0" borderId="5" xfId="35" applyNumberFormat="1" applyFont="1" applyBorder="1"/>
    <xf numFmtId="164" fontId="4" fillId="0" borderId="0" xfId="35" applyNumberFormat="1" applyFont="1" applyAlignment="1">
      <alignment horizontal="center"/>
    </xf>
    <xf numFmtId="166" fontId="4" fillId="0" borderId="0" xfId="35" applyNumberFormat="1" applyFont="1" applyAlignment="1">
      <alignment horizontal="center"/>
    </xf>
    <xf numFmtId="15" fontId="4" fillId="0" borderId="0" xfId="35" quotePrefix="1" applyNumberFormat="1" applyFont="1" applyAlignment="1">
      <alignment horizontal="center"/>
    </xf>
    <xf numFmtId="169" fontId="4" fillId="0" borderId="0" xfId="35" applyNumberFormat="1" applyFont="1" applyAlignment="1">
      <alignment horizontal="center"/>
    </xf>
    <xf numFmtId="164" fontId="4" fillId="0" borderId="0" xfId="35" applyNumberFormat="1" applyFont="1"/>
    <xf numFmtId="169" fontId="4" fillId="0" borderId="6" xfId="35" applyNumberFormat="1" applyFont="1" applyBorder="1" applyAlignment="1">
      <alignment horizontal="center"/>
    </xf>
    <xf numFmtId="169" fontId="4" fillId="0" borderId="0" xfId="35" applyNumberFormat="1" applyFont="1"/>
    <xf numFmtId="169" fontId="4" fillId="0" borderId="0" xfId="35" applyNumberFormat="1" applyFont="1" applyAlignment="1"/>
    <xf numFmtId="6" fontId="3" fillId="0" borderId="6" xfId="35" quotePrefix="1" applyNumberFormat="1" applyFont="1" applyBorder="1" applyAlignment="1">
      <alignment horizontal="center"/>
    </xf>
    <xf numFmtId="6" fontId="3" fillId="0" borderId="0" xfId="35" quotePrefix="1" applyNumberFormat="1" applyFont="1" applyBorder="1" applyAlignment="1">
      <alignment horizontal="center"/>
    </xf>
    <xf numFmtId="0" fontId="4" fillId="0" borderId="6" xfId="35" applyNumberFormat="1" applyFont="1" applyBorder="1" applyAlignment="1">
      <alignment horizontal="center"/>
    </xf>
    <xf numFmtId="164" fontId="4" fillId="0" borderId="6" xfId="35" applyNumberFormat="1" applyFont="1" applyBorder="1" applyAlignment="1">
      <alignment horizontal="center"/>
    </xf>
    <xf numFmtId="166" fontId="4" fillId="0" borderId="6" xfId="35" applyNumberFormat="1" applyFont="1" applyBorder="1" applyAlignment="1">
      <alignment horizontal="center"/>
    </xf>
    <xf numFmtId="164" fontId="4" fillId="0" borderId="0" xfId="35" applyNumberFormat="1" applyFont="1" applyAlignment="1"/>
    <xf numFmtId="3" fontId="4" fillId="0" borderId="0" xfId="35" applyNumberFormat="1" applyFont="1" applyAlignment="1">
      <alignment horizontal="center"/>
    </xf>
    <xf numFmtId="0" fontId="3" fillId="0" borderId="0" xfId="35" applyNumberFormat="1" applyFont="1" applyAlignment="1">
      <alignment horizontal="center"/>
    </xf>
    <xf numFmtId="6" fontId="3" fillId="0" borderId="0" xfId="35" applyNumberFormat="1" applyFont="1" applyAlignment="1">
      <alignment horizontal="center"/>
    </xf>
    <xf numFmtId="6" fontId="3" fillId="0" borderId="0" xfId="35" quotePrefix="1" applyNumberFormat="1" applyFont="1" applyAlignment="1">
      <alignment horizontal="center"/>
    </xf>
    <xf numFmtId="169" fontId="4" fillId="7" borderId="0" xfId="35" applyNumberFormat="1" applyFont="1" applyFill="1" applyAlignment="1">
      <alignment horizontal="center"/>
    </xf>
    <xf numFmtId="164" fontId="4" fillId="7" borderId="0" xfId="35" applyNumberFormat="1" applyFont="1" applyFill="1" applyBorder="1" applyAlignment="1">
      <alignment horizontal="center"/>
    </xf>
  </cellXfs>
  <cellStyles count="40">
    <cellStyle name="Comma0" xfId="1"/>
    <cellStyle name="Currency 2" xfId="39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3" xfId="36"/>
    <cellStyle name="Normal 3 2" xfId="37"/>
    <cellStyle name="Normal 4" xfId="38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%20CASES\1143%20Entergy\Entergy%20Schedule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2"/>
      <sheetName val="DCP-3, P 1"/>
      <sheetName val="DCP-3, P 2"/>
      <sheetName val="DCP-3, P 3"/>
      <sheetName val="DCP-3, P 4"/>
      <sheetName val="DCP-3, P 5"/>
      <sheetName val="DCP-3, P 6"/>
      <sheetName val="DCP-4"/>
      <sheetName val="DCP-6, p1"/>
      <sheetName val="DCP-6, p 2"/>
      <sheetName val="DCP-6, p 3"/>
      <sheetName val="DCP-7"/>
      <sheetName val="DCP-8"/>
      <sheetName val="DCP-9, p1"/>
      <sheetName val="DCP-9, p2"/>
      <sheetName val="DCP-9, p3"/>
      <sheetName val="DCP-9, p4"/>
      <sheetName val="DCP-10"/>
      <sheetName val="DCP-11"/>
      <sheetName val="DCP-12, p 1"/>
      <sheetName val="DCP-13, p 2"/>
      <sheetName val="DCP-13"/>
      <sheetName val="DCP-14, P 1"/>
      <sheetName val="DCP-14, P 2"/>
      <sheetName val="DCP-15"/>
      <sheetName val="DCP-16, p 1"/>
      <sheetName val="DCP-16, p 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5">
          <cell r="B35" t="str">
            <v>Note:  Percentages may not total 100.0% due to rounding.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Layout" zoomScaleNormal="100" workbookViewId="0">
      <selection activeCell="E2" sqref="E2:F3"/>
    </sheetView>
  </sheetViews>
  <sheetFormatPr defaultColWidth="8.88671875" defaultRowHeight="15" x14ac:dyDescent="0.2"/>
  <cols>
    <col min="1" max="1" width="8.88671875" style="10"/>
    <col min="2" max="2" width="16.5546875" style="10" customWidth="1"/>
    <col min="3" max="5" width="15.77734375" style="10" customWidth="1"/>
    <col min="6" max="6" width="16.44140625" style="10" customWidth="1"/>
    <col min="7" max="16384" width="8.88671875" style="10"/>
  </cols>
  <sheetData>
    <row r="1" spans="1:7" ht="15.75" x14ac:dyDescent="0.25">
      <c r="A1" s="2"/>
      <c r="B1" s="2"/>
      <c r="C1" s="2"/>
      <c r="D1" s="2"/>
      <c r="E1" s="2"/>
      <c r="F1" s="3"/>
    </row>
    <row r="2" spans="1:7" ht="15.75" x14ac:dyDescent="0.25">
      <c r="A2" s="2"/>
      <c r="B2" s="2"/>
      <c r="C2" s="2"/>
      <c r="D2" s="2"/>
      <c r="E2" s="3"/>
    </row>
    <row r="3" spans="1:7" ht="15.75" x14ac:dyDescent="0.25">
      <c r="A3" s="2"/>
      <c r="B3" s="2"/>
      <c r="C3" s="2"/>
      <c r="D3" s="2"/>
      <c r="E3" s="3"/>
    </row>
    <row r="4" spans="1:7" ht="15.75" x14ac:dyDescent="0.25">
      <c r="A4" s="2"/>
      <c r="B4" s="2"/>
      <c r="C4" s="2"/>
      <c r="D4" s="2"/>
      <c r="E4" s="2"/>
      <c r="F4" s="3"/>
    </row>
    <row r="5" spans="1:7" ht="20.25" x14ac:dyDescent="0.3">
      <c r="A5" s="2"/>
      <c r="B5" s="4" t="s">
        <v>14</v>
      </c>
      <c r="C5" s="4"/>
      <c r="D5" s="4"/>
      <c r="E5" s="4"/>
      <c r="F5" s="4"/>
    </row>
    <row r="6" spans="1:7" ht="20.25" x14ac:dyDescent="0.3">
      <c r="A6" s="2"/>
      <c r="B6" s="4" t="s">
        <v>1</v>
      </c>
      <c r="C6" s="5"/>
      <c r="D6" s="5"/>
      <c r="E6" s="5"/>
      <c r="F6" s="5"/>
    </row>
    <row r="7" spans="1:7" ht="20.25" x14ac:dyDescent="0.3">
      <c r="A7" s="2"/>
      <c r="B7" s="4" t="s">
        <v>30</v>
      </c>
      <c r="C7" s="5"/>
      <c r="D7" s="5"/>
      <c r="E7" s="5"/>
      <c r="F7" s="5"/>
    </row>
    <row r="8" spans="1:7" ht="20.25" x14ac:dyDescent="0.3">
      <c r="A8" s="2"/>
      <c r="B8" s="12" t="s">
        <v>10</v>
      </c>
      <c r="C8" s="5"/>
      <c r="D8" s="5"/>
      <c r="E8" s="5"/>
      <c r="F8" s="5"/>
    </row>
    <row r="9" spans="1:7" x14ac:dyDescent="0.2">
      <c r="A9" s="2"/>
      <c r="B9" s="2"/>
      <c r="C9" s="2"/>
      <c r="D9" s="2"/>
      <c r="E9" s="2"/>
      <c r="F9" s="2"/>
    </row>
    <row r="10" spans="1:7" x14ac:dyDescent="0.2">
      <c r="A10" s="2"/>
      <c r="B10" s="2"/>
      <c r="C10" s="2"/>
      <c r="D10" s="2"/>
      <c r="E10" s="2"/>
      <c r="F10" s="2"/>
    </row>
    <row r="11" spans="1:7" ht="15.75" thickBot="1" x14ac:dyDescent="0.25">
      <c r="A11" s="2"/>
      <c r="B11" s="6"/>
      <c r="C11" s="6"/>
      <c r="D11" s="6"/>
      <c r="E11" s="6"/>
      <c r="F11" s="6"/>
    </row>
    <row r="12" spans="1:7" ht="15.75" thickTop="1" x14ac:dyDescent="0.2">
      <c r="A12" s="2"/>
      <c r="B12" s="13"/>
      <c r="C12" s="13"/>
      <c r="D12" s="13"/>
      <c r="E12" s="13"/>
      <c r="F12" s="13"/>
    </row>
    <row r="13" spans="1:7" x14ac:dyDescent="0.2">
      <c r="A13" s="2"/>
      <c r="B13" s="13"/>
      <c r="C13" s="7" t="s">
        <v>2</v>
      </c>
      <c r="D13" s="7" t="s">
        <v>16</v>
      </c>
      <c r="E13" s="7" t="s">
        <v>5</v>
      </c>
      <c r="F13" s="7" t="s">
        <v>7</v>
      </c>
    </row>
    <row r="14" spans="1:7" x14ac:dyDescent="0.2">
      <c r="A14" s="2"/>
      <c r="B14" s="7" t="s">
        <v>0</v>
      </c>
      <c r="C14" s="7" t="s">
        <v>3</v>
      </c>
      <c r="D14" s="7" t="s">
        <v>4</v>
      </c>
      <c r="E14" s="7" t="s">
        <v>17</v>
      </c>
      <c r="F14" s="7" t="s">
        <v>8</v>
      </c>
      <c r="G14" s="14"/>
    </row>
    <row r="15" spans="1:7" x14ac:dyDescent="0.2">
      <c r="A15" s="2"/>
      <c r="B15" s="15"/>
      <c r="C15" s="15"/>
      <c r="D15" s="15"/>
      <c r="E15" s="15"/>
      <c r="F15" s="15"/>
      <c r="G15" s="14"/>
    </row>
    <row r="16" spans="1:7" x14ac:dyDescent="0.2">
      <c r="A16" s="2"/>
      <c r="B16" s="2"/>
      <c r="C16" s="16"/>
      <c r="D16" s="16"/>
      <c r="E16" s="16"/>
      <c r="F16" s="17"/>
    </row>
    <row r="17" spans="1:7" x14ac:dyDescent="0.2">
      <c r="A17" s="2"/>
      <c r="B17" s="18" t="s">
        <v>18</v>
      </c>
      <c r="C17" s="19">
        <v>4010500</v>
      </c>
      <c r="D17" s="19">
        <f>3700+41300+41300</f>
        <v>86300</v>
      </c>
      <c r="E17" s="19">
        <v>3721000</v>
      </c>
      <c r="F17" s="19">
        <f>216900+184400</f>
        <v>401300</v>
      </c>
    </row>
    <row r="18" spans="1:7" x14ac:dyDescent="0.2">
      <c r="A18" s="2"/>
      <c r="B18" s="9" t="s">
        <v>19</v>
      </c>
      <c r="C18" s="16">
        <f>+C17/SUM($C17:$F17)</f>
        <v>0.48794880218028736</v>
      </c>
      <c r="D18" s="16">
        <f>+D17/SUM($C17:$F17)</f>
        <v>1.0499933082697619E-2</v>
      </c>
      <c r="E18" s="16">
        <f>+E17/SUM($C17:$F17)</f>
        <v>0.45272596756335853</v>
      </c>
      <c r="F18" s="16">
        <f>+F17/SUM($C17:$F17)</f>
        <v>4.8825297173656482E-2</v>
      </c>
      <c r="G18" s="20"/>
    </row>
    <row r="19" spans="1:7" x14ac:dyDescent="0.2">
      <c r="A19" s="2"/>
      <c r="B19" s="9"/>
      <c r="C19" s="16">
        <f>+C17/(SUM($C17:$E17))</f>
        <v>0.51299598352477682</v>
      </c>
      <c r="D19" s="16">
        <f>+D17/(SUM($C17:$E17))</f>
        <v>1.1038911202640129E-2</v>
      </c>
      <c r="E19" s="16">
        <f>+E17/(SUM($C17:$E17))</f>
        <v>0.47596510527258307</v>
      </c>
      <c r="F19" s="16"/>
      <c r="G19" s="20"/>
    </row>
    <row r="20" spans="1:7" x14ac:dyDescent="0.2">
      <c r="A20" s="2"/>
      <c r="B20" s="9"/>
      <c r="C20" s="19"/>
      <c r="D20" s="19"/>
      <c r="E20" s="19"/>
      <c r="F20" s="19"/>
    </row>
    <row r="21" spans="1:7" x14ac:dyDescent="0.2">
      <c r="A21" s="2"/>
      <c r="B21" s="9">
        <v>2006</v>
      </c>
      <c r="C21" s="19">
        <v>4285500</v>
      </c>
      <c r="D21" s="19">
        <f>37500+41300</f>
        <v>78800</v>
      </c>
      <c r="E21" s="19">
        <v>3966800</v>
      </c>
      <c r="F21" s="19">
        <f>126900+397300</f>
        <v>524200</v>
      </c>
    </row>
    <row r="22" spans="1:7" x14ac:dyDescent="0.2">
      <c r="A22" s="2"/>
      <c r="B22" s="9"/>
      <c r="C22" s="16">
        <f>+C21/SUM($C21:$F21)</f>
        <v>0.48394746648899528</v>
      </c>
      <c r="D22" s="16">
        <f>+D21/SUM($C21:$F21)</f>
        <v>8.8986256817950825E-3</v>
      </c>
      <c r="E22" s="16">
        <f>+E21/SUM($C21:$F21)</f>
        <v>0.44795772023533931</v>
      </c>
      <c r="F22" s="16">
        <f>+F21/SUM($C21:$F21)</f>
        <v>5.9196187593870339E-2</v>
      </c>
      <c r="G22" s="20"/>
    </row>
    <row r="23" spans="1:7" x14ac:dyDescent="0.2">
      <c r="A23" s="2"/>
      <c r="B23" s="9"/>
      <c r="C23" s="16">
        <f>+C21/(SUM($C21:$E21))</f>
        <v>0.51439785862611176</v>
      </c>
      <c r="D23" s="16">
        <f>+D21/(SUM($C21:$E21))</f>
        <v>9.4585348873498093E-3</v>
      </c>
      <c r="E23" s="16">
        <f>+E21/(SUM($C21:$E21))</f>
        <v>0.47614360648653842</v>
      </c>
      <c r="F23" s="16"/>
      <c r="G23" s="20"/>
    </row>
    <row r="24" spans="1:7" x14ac:dyDescent="0.2">
      <c r="A24" s="2"/>
      <c r="B24" s="9"/>
      <c r="C24" s="19"/>
      <c r="D24" s="19"/>
      <c r="E24" s="19"/>
      <c r="F24" s="19"/>
    </row>
    <row r="25" spans="1:7" x14ac:dyDescent="0.2">
      <c r="A25" s="2"/>
      <c r="B25" s="9">
        <v>2007</v>
      </c>
      <c r="C25" s="19">
        <v>5039000</v>
      </c>
      <c r="D25" s="19">
        <v>41000</v>
      </c>
      <c r="E25" s="19">
        <v>4753000</v>
      </c>
      <c r="F25" s="19">
        <v>414000</v>
      </c>
    </row>
    <row r="26" spans="1:7" x14ac:dyDescent="0.2">
      <c r="A26" s="2"/>
      <c r="B26" s="9"/>
      <c r="C26" s="16">
        <f>+C25/SUM($C25:$F25)</f>
        <v>0.49175368400507463</v>
      </c>
      <c r="D26" s="16">
        <f>+D25/SUM($C25:$F25)</f>
        <v>4.0011710744608181E-3</v>
      </c>
      <c r="E26" s="16">
        <f>+E25/SUM($C25:$F25)</f>
        <v>0.46384307602225039</v>
      </c>
      <c r="F26" s="16">
        <f>+F25/SUM($C25:$F25)</f>
        <v>4.0402068898214114E-2</v>
      </c>
      <c r="G26" s="20"/>
    </row>
    <row r="27" spans="1:7" x14ac:dyDescent="0.2">
      <c r="A27" s="2"/>
      <c r="B27" s="9"/>
      <c r="C27" s="16">
        <f>+C25/(SUM($C25:$E25))</f>
        <v>0.51245804942540429</v>
      </c>
      <c r="D27" s="16">
        <f>+D25/(SUM($C25:$E25))</f>
        <v>4.1696328689108109E-3</v>
      </c>
      <c r="E27" s="16">
        <f>+E25/(SUM($C25:$E25))</f>
        <v>0.48337231770568495</v>
      </c>
      <c r="F27" s="16"/>
      <c r="G27" s="20"/>
    </row>
    <row r="28" spans="1:7" x14ac:dyDescent="0.2">
      <c r="A28" s="2"/>
      <c r="B28" s="9"/>
      <c r="C28" s="19"/>
      <c r="D28" s="19"/>
      <c r="E28" s="19"/>
      <c r="F28" s="19"/>
    </row>
    <row r="29" spans="1:7" x14ac:dyDescent="0.2">
      <c r="A29" s="2"/>
      <c r="B29" s="9">
        <v>2008</v>
      </c>
      <c r="C29" s="19">
        <v>5946000</v>
      </c>
      <c r="D29" s="19">
        <v>41000</v>
      </c>
      <c r="E29" s="19">
        <v>5424000</v>
      </c>
      <c r="F29" s="19">
        <f>85000+144000</f>
        <v>229000</v>
      </c>
    </row>
    <row r="30" spans="1:7" x14ac:dyDescent="0.2">
      <c r="A30" s="2"/>
      <c r="B30" s="2"/>
      <c r="C30" s="16">
        <f>+C29/SUM($C29:$F29)</f>
        <v>0.5108247422680412</v>
      </c>
      <c r="D30" s="16">
        <f>+D29/SUM($C29:$F29)</f>
        <v>3.5223367697594502E-3</v>
      </c>
      <c r="E30" s="16">
        <f>+E29/SUM($C29:$F29)</f>
        <v>0.46597938144329898</v>
      </c>
      <c r="F30" s="16">
        <f>+F29/SUM($C29:$F29)</f>
        <v>1.9673539518900343E-2</v>
      </c>
      <c r="G30" s="20"/>
    </row>
    <row r="31" spans="1:7" x14ac:dyDescent="0.2">
      <c r="A31" s="2"/>
      <c r="B31" s="2"/>
      <c r="C31" s="16">
        <f>+C29/(SUM($C29:$E29))</f>
        <v>0.52107615458767853</v>
      </c>
      <c r="D31" s="16">
        <f>+D29/(SUM($C29:$E29))</f>
        <v>3.5930242748225395E-3</v>
      </c>
      <c r="E31" s="16">
        <f>+E29/(SUM($C29:$E29))</f>
        <v>0.47533082113749892</v>
      </c>
      <c r="F31" s="16"/>
      <c r="G31" s="20"/>
    </row>
    <row r="32" spans="1:7" x14ac:dyDescent="0.2">
      <c r="A32" s="2"/>
      <c r="B32" s="2"/>
      <c r="C32" s="16"/>
      <c r="D32" s="16"/>
      <c r="E32" s="16"/>
      <c r="F32" s="17"/>
    </row>
    <row r="33" spans="1:7" x14ac:dyDescent="0.2">
      <c r="A33" s="2"/>
      <c r="B33" s="9">
        <v>2009</v>
      </c>
      <c r="C33" s="19">
        <v>6607121</v>
      </c>
      <c r="D33" s="19">
        <v>41463</v>
      </c>
      <c r="E33" s="19">
        <v>6372343</v>
      </c>
      <c r="F33" s="19">
        <v>0</v>
      </c>
    </row>
    <row r="34" spans="1:7" x14ac:dyDescent="0.2">
      <c r="A34" s="2"/>
      <c r="B34" s="2"/>
      <c r="C34" s="16">
        <f>+C33/SUM($C33:$F33)</f>
        <v>0.50742324260016203</v>
      </c>
      <c r="D34" s="16">
        <f>+D33/SUM($C33:$F33)</f>
        <v>3.1843354931641965E-3</v>
      </c>
      <c r="E34" s="16">
        <f>+E33/SUM($C33:$F33)</f>
        <v>0.48939242190667376</v>
      </c>
      <c r="F34" s="16">
        <f>+F33/SUM($C33:$F33)</f>
        <v>0</v>
      </c>
      <c r="G34" s="20"/>
    </row>
    <row r="35" spans="1:7" x14ac:dyDescent="0.2">
      <c r="A35" s="2"/>
      <c r="B35" s="2"/>
      <c r="C35" s="16">
        <f>+C33/(SUM($C33:$E33))</f>
        <v>0.50742324260016203</v>
      </c>
      <c r="D35" s="16">
        <f>+D33/(SUM($C33:$E33))</f>
        <v>3.1843354931641965E-3</v>
      </c>
      <c r="E35" s="16">
        <f>+E33/(SUM($C33:$E33))</f>
        <v>0.48939242190667376</v>
      </c>
      <c r="F35" s="16"/>
      <c r="G35" s="20"/>
    </row>
    <row r="36" spans="1:7" x14ac:dyDescent="0.2">
      <c r="A36" s="2"/>
      <c r="B36" s="2"/>
      <c r="C36" s="16"/>
      <c r="D36" s="16"/>
      <c r="E36" s="16"/>
      <c r="F36" s="17"/>
    </row>
    <row r="37" spans="1:7" x14ac:dyDescent="0.2">
      <c r="A37" s="2"/>
      <c r="B37" s="18" t="s">
        <v>11</v>
      </c>
      <c r="C37" s="19">
        <v>7270501</v>
      </c>
      <c r="D37" s="19">
        <v>40733</v>
      </c>
      <c r="E37" s="19">
        <v>6357741</v>
      </c>
      <c r="F37" s="19">
        <v>36000</v>
      </c>
    </row>
    <row r="38" spans="1:7" x14ac:dyDescent="0.2">
      <c r="A38" s="2"/>
      <c r="B38" s="2"/>
      <c r="C38" s="16">
        <f>+C37/SUM($C37:$F37)</f>
        <v>0.53050085826497317</v>
      </c>
      <c r="D38" s="16">
        <f>+D37/SUM($C37:$F37)</f>
        <v>2.9721323825836967E-3</v>
      </c>
      <c r="E38" s="16">
        <f>+E37/SUM($C37:$F37)</f>
        <v>0.4639002260128165</v>
      </c>
      <c r="F38" s="16">
        <f>+F37/SUM($C37:$F37)</f>
        <v>2.6267833396266685E-3</v>
      </c>
      <c r="G38" s="20"/>
    </row>
    <row r="39" spans="1:7" x14ac:dyDescent="0.2">
      <c r="A39" s="2"/>
      <c r="B39" s="13"/>
      <c r="C39" s="16">
        <f>+C37/(SUM($C37:$E37))</f>
        <v>0.53189803917265188</v>
      </c>
      <c r="D39" s="16">
        <f>+D37/(SUM($C37:$E37))</f>
        <v>2.9799600921063944E-3</v>
      </c>
      <c r="E39" s="16">
        <f>+E37/(SUM($C37:$E37))</f>
        <v>0.46512200073524168</v>
      </c>
      <c r="F39" s="16"/>
      <c r="G39" s="20"/>
    </row>
    <row r="40" spans="1:7" x14ac:dyDescent="0.2">
      <c r="A40" s="2"/>
      <c r="B40" s="13"/>
      <c r="C40" s="16"/>
      <c r="D40" s="16"/>
      <c r="E40" s="16"/>
      <c r="F40" s="17"/>
    </row>
    <row r="41" spans="1:7" x14ac:dyDescent="0.2">
      <c r="A41" s="2"/>
      <c r="B41" s="7">
        <v>2011</v>
      </c>
      <c r="C41" s="19">
        <v>7271166</v>
      </c>
      <c r="D41" s="19">
        <v>40733</v>
      </c>
      <c r="E41" s="19">
        <v>6171055</v>
      </c>
      <c r="F41" s="19">
        <v>688527</v>
      </c>
    </row>
    <row r="42" spans="1:7" x14ac:dyDescent="0.2">
      <c r="A42" s="2"/>
      <c r="B42" s="13"/>
      <c r="C42" s="16">
        <f>+C41/SUM($C41:$F41)</f>
        <v>0.51308441227843438</v>
      </c>
      <c r="D42" s="16">
        <f>+D41/SUM($C41:$F41)</f>
        <v>2.8742938017557941E-3</v>
      </c>
      <c r="E42" s="16">
        <f>+E41/SUM($C41:$F41)</f>
        <v>0.43545589906940568</v>
      </c>
      <c r="F42" s="16">
        <f>+F41/SUM($C41:$F41)</f>
        <v>4.8585394850404133E-2</v>
      </c>
      <c r="G42" s="20"/>
    </row>
    <row r="43" spans="1:7" x14ac:dyDescent="0.2">
      <c r="A43" s="2"/>
      <c r="B43" s="13"/>
      <c r="C43" s="16">
        <f>+C41/(SUM($C41:$E41))</f>
        <v>0.53928582712660744</v>
      </c>
      <c r="D43" s="16">
        <f>+D41/(SUM($C41:$E41))</f>
        <v>3.0210738685305908E-3</v>
      </c>
      <c r="E43" s="16">
        <f>+E41/(SUM($C41:$E41))</f>
        <v>0.45769309900486199</v>
      </c>
      <c r="F43" s="16"/>
      <c r="G43" s="20"/>
    </row>
    <row r="44" spans="1:7" x14ac:dyDescent="0.2">
      <c r="A44" s="2"/>
      <c r="B44" s="13"/>
      <c r="C44" s="16"/>
      <c r="D44" s="16"/>
      <c r="E44" s="16"/>
      <c r="F44" s="17"/>
    </row>
    <row r="45" spans="1:7" x14ac:dyDescent="0.2">
      <c r="A45" s="2"/>
      <c r="B45" s="7">
        <v>2012</v>
      </c>
      <c r="C45" s="19">
        <v>7603505</v>
      </c>
      <c r="D45" s="19">
        <v>40733</v>
      </c>
      <c r="E45" s="19">
        <v>6820029</v>
      </c>
      <c r="F45" s="19">
        <v>11110</v>
      </c>
    </row>
    <row r="46" spans="1:7" x14ac:dyDescent="0.2">
      <c r="A46" s="2"/>
      <c r="B46" s="13"/>
      <c r="C46" s="16">
        <f>+C45/SUM($C45:$F45)</f>
        <v>0.52527163886646955</v>
      </c>
      <c r="D46" s="16">
        <f>+D45/SUM($C45:$F45)</f>
        <v>2.8139508905363915E-3</v>
      </c>
      <c r="E46" s="16">
        <f>+E45/SUM($C45:$F45)</f>
        <v>0.47114690000820014</v>
      </c>
      <c r="F46" s="16">
        <f>+F45/SUM($C45:$F45)</f>
        <v>7.6751023479388486E-4</v>
      </c>
      <c r="G46" s="20"/>
    </row>
    <row r="47" spans="1:7" x14ac:dyDescent="0.2">
      <c r="A47" s="2"/>
      <c r="B47" s="13"/>
      <c r="C47" s="16">
        <f>+C45/(SUM($C45:$E45))</f>
        <v>0.52567509988580829</v>
      </c>
      <c r="D47" s="16">
        <f>+D45/(SUM($C45:$E45))</f>
        <v>2.8161122855378706E-3</v>
      </c>
      <c r="E47" s="16">
        <f>+E45/(SUM($C45:$E45))</f>
        <v>0.47150878782865391</v>
      </c>
      <c r="F47" s="16"/>
      <c r="G47" s="20"/>
    </row>
    <row r="48" spans="1:7" x14ac:dyDescent="0.2">
      <c r="A48" s="2"/>
      <c r="B48" s="13"/>
      <c r="C48" s="16"/>
      <c r="D48" s="16"/>
      <c r="E48" s="16"/>
      <c r="F48" s="17"/>
    </row>
    <row r="49" spans="1:7" x14ac:dyDescent="0.2">
      <c r="A49" s="2"/>
      <c r="B49" s="7">
        <v>2013</v>
      </c>
      <c r="C49" s="19">
        <v>7785144</v>
      </c>
      <c r="D49" s="19">
        <v>2398</v>
      </c>
      <c r="E49" s="19">
        <v>6842300</v>
      </c>
      <c r="F49" s="19">
        <v>8617</v>
      </c>
    </row>
    <row r="50" spans="1:7" x14ac:dyDescent="0.2">
      <c r="A50" s="2"/>
      <c r="B50" s="13"/>
      <c r="C50" s="16">
        <f>+C49/SUM($C49:$F49)</f>
        <v>0.53182811114202666</v>
      </c>
      <c r="D50" s="16">
        <f>+D49/SUM($C49:$F49)</f>
        <v>1.6381505730896946E-4</v>
      </c>
      <c r="E50" s="16">
        <f>+E49/SUM($C49:$F49)</f>
        <v>0.46741941894293654</v>
      </c>
      <c r="F50" s="16">
        <f>+F49/SUM($C49:$F49)</f>
        <v>5.8865485772785237E-4</v>
      </c>
      <c r="G50" s="20"/>
    </row>
    <row r="51" spans="1:7" x14ac:dyDescent="0.2">
      <c r="A51" s="2"/>
      <c r="B51" s="13"/>
      <c r="C51" s="16">
        <f>+C49/(SUM($C49:$E49))</f>
        <v>0.53214135873784552</v>
      </c>
      <c r="D51" s="16">
        <f>+D49/(SUM($C49:$E49))</f>
        <v>1.6391154463595711E-4</v>
      </c>
      <c r="E51" s="16">
        <f>+E49/(SUM($C49:$E49))</f>
        <v>0.46769472971751846</v>
      </c>
      <c r="F51" s="16"/>
      <c r="G51" s="20"/>
    </row>
    <row r="52" spans="1:7" x14ac:dyDescent="0.2">
      <c r="A52" s="2"/>
      <c r="B52" s="13"/>
      <c r="C52" s="16"/>
      <c r="D52" s="16"/>
      <c r="E52" s="16"/>
      <c r="F52" s="17"/>
    </row>
    <row r="53" spans="1:7" x14ac:dyDescent="0.2">
      <c r="A53" s="2"/>
      <c r="B53" s="7">
        <v>2014</v>
      </c>
      <c r="C53" s="19">
        <v>7753267</v>
      </c>
      <c r="D53" s="19">
        <v>2398</v>
      </c>
      <c r="E53" s="19">
        <v>7031538</v>
      </c>
      <c r="F53" s="19">
        <v>20000</v>
      </c>
    </row>
    <row r="54" spans="1:7" x14ac:dyDescent="0.2">
      <c r="A54" s="2"/>
      <c r="B54" s="13"/>
      <c r="C54" s="16">
        <f>+C53/SUM($C53:$F53)</f>
        <v>0.52361455434898807</v>
      </c>
      <c r="D54" s="16">
        <f>+D53/SUM($C53:$F53)</f>
        <v>1.619482085847003E-4</v>
      </c>
      <c r="E54" s="16">
        <f>+E53/SUM($C53:$F53)</f>
        <v>0.47487280345923533</v>
      </c>
      <c r="F54" s="16">
        <f>+F53/SUM($C53:$F53)</f>
        <v>1.350693983191829E-3</v>
      </c>
      <c r="G54" s="20"/>
    </row>
    <row r="55" spans="1:7" x14ac:dyDescent="0.2">
      <c r="A55" s="2"/>
      <c r="B55" s="13"/>
      <c r="C55" s="16">
        <f>+C53/(SUM($C53:$E53))</f>
        <v>0.52432275393798278</v>
      </c>
      <c r="D55" s="16">
        <f>+D53/(SUM($C53:$E53))</f>
        <v>1.6216724690937156E-4</v>
      </c>
      <c r="E55" s="16">
        <f>+E53/(SUM($C53:$E53))</f>
        <v>0.47551507881510791</v>
      </c>
      <c r="F55" s="16"/>
      <c r="G55" s="20"/>
    </row>
    <row r="56" spans="1:7" x14ac:dyDescent="0.2">
      <c r="A56" s="2"/>
      <c r="B56" s="13"/>
      <c r="C56" s="16"/>
      <c r="D56" s="16"/>
      <c r="E56" s="16"/>
      <c r="F56" s="17"/>
    </row>
    <row r="57" spans="1:7" x14ac:dyDescent="0.2">
      <c r="A57" s="2"/>
      <c r="B57" s="7">
        <v>2015</v>
      </c>
      <c r="C57" s="19">
        <v>7503000</v>
      </c>
      <c r="D57" s="19">
        <v>2398</v>
      </c>
      <c r="E57" s="19">
        <f>7078000+68000</f>
        <v>7146000</v>
      </c>
      <c r="F57" s="19">
        <v>20000</v>
      </c>
    </row>
    <row r="58" spans="1:7" x14ac:dyDescent="0.2">
      <c r="A58" s="2"/>
      <c r="B58" s="13"/>
      <c r="C58" s="16">
        <f>+C57/SUM($C57:$F57)</f>
        <v>0.51140320779246806</v>
      </c>
      <c r="D58" s="16">
        <f>+D57/SUM($C57:$F57)</f>
        <v>1.6344727339548691E-4</v>
      </c>
      <c r="E58" s="16">
        <f>+E57/SUM($C57:$F57)</f>
        <v>0.48707014832533341</v>
      </c>
      <c r="F58" s="16">
        <f>+F57/SUM($C57:$F57)</f>
        <v>1.3631966088030602E-3</v>
      </c>
      <c r="G58" s="20"/>
    </row>
    <row r="59" spans="1:7" x14ac:dyDescent="0.2">
      <c r="A59" s="2"/>
      <c r="B59" s="13"/>
      <c r="C59" s="16">
        <f>+C57/(SUM($C57:$E57))</f>
        <v>0.51210130255146979</v>
      </c>
      <c r="D59" s="16">
        <f>+D57/(SUM($C57:$E57))</f>
        <v>1.6367038831379777E-4</v>
      </c>
      <c r="E59" s="16">
        <f>+E57/(SUM($C57:$E57))</f>
        <v>0.48773502706021638</v>
      </c>
      <c r="F59" s="16"/>
      <c r="G59" s="20"/>
    </row>
    <row r="60" spans="1:7" ht="15.75" thickBot="1" x14ac:dyDescent="0.25">
      <c r="A60" s="2"/>
      <c r="B60" s="6"/>
      <c r="C60" s="21"/>
      <c r="D60" s="21"/>
      <c r="E60" s="21"/>
      <c r="F60" s="21"/>
      <c r="G60" s="22"/>
    </row>
    <row r="61" spans="1:7" ht="15.75" thickTop="1" x14ac:dyDescent="0.2">
      <c r="A61" s="2"/>
      <c r="B61" s="2"/>
      <c r="C61" s="23"/>
      <c r="D61" s="23"/>
      <c r="E61" s="23"/>
      <c r="F61" s="23"/>
      <c r="G61" s="22"/>
    </row>
    <row r="62" spans="1:7" x14ac:dyDescent="0.2">
      <c r="A62" s="2"/>
      <c r="B62" s="2" t="str">
        <f>+'[16]DCP-6, p 2'!B35</f>
        <v>Note:  Percentages may not total 100.0% due to rounding.</v>
      </c>
      <c r="C62" s="2"/>
      <c r="D62" s="2"/>
      <c r="E62" s="2"/>
      <c r="F62" s="2"/>
    </row>
    <row r="64" spans="1:7" x14ac:dyDescent="0.2">
      <c r="B64" s="2" t="s">
        <v>31</v>
      </c>
    </row>
  </sheetData>
  <pageMargins left="0.75" right="0.75" top="1" bottom="1" header="0.5" footer="0.5"/>
  <pageSetup scale="66" orientation="portrait" r:id="rId1"/>
  <headerFooter alignWithMargins="0">
    <oddHeader>&amp;R&amp;"Times New Roman,Regular"&amp;10Exhibit No. DCP-6
Docket UE-152253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D38" sqref="D38"/>
    </sheetView>
  </sheetViews>
  <sheetFormatPr defaultColWidth="8.88671875" defaultRowHeight="15" x14ac:dyDescent="0.2"/>
  <cols>
    <col min="1" max="1" width="14.77734375" style="10" customWidth="1"/>
    <col min="2" max="2" width="17.21875" style="10" customWidth="1"/>
    <col min="3" max="3" width="16.88671875" style="10" customWidth="1"/>
    <col min="4" max="4" width="20.21875" style="10" customWidth="1"/>
    <col min="5" max="16384" width="8.88671875" style="10"/>
  </cols>
  <sheetData>
    <row r="1" spans="1:5" ht="15.75" x14ac:dyDescent="0.25">
      <c r="D1" s="1"/>
    </row>
    <row r="2" spans="1:5" ht="15.75" x14ac:dyDescent="0.25">
      <c r="A2" s="2"/>
      <c r="B2" s="2"/>
      <c r="C2" s="2"/>
      <c r="D2" s="1"/>
    </row>
    <row r="3" spans="1:5" ht="15.75" x14ac:dyDescent="0.25">
      <c r="A3" s="2"/>
      <c r="B3" s="2"/>
      <c r="C3" s="2"/>
      <c r="D3" s="1"/>
    </row>
    <row r="4" spans="1:5" ht="15.75" x14ac:dyDescent="0.25">
      <c r="A4" s="2"/>
      <c r="B4" s="2"/>
      <c r="C4" s="2"/>
      <c r="D4" s="1"/>
    </row>
    <row r="5" spans="1:5" ht="20.25" x14ac:dyDescent="0.3">
      <c r="A5" s="31" t="s">
        <v>20</v>
      </c>
      <c r="B5" s="31"/>
      <c r="C5" s="31"/>
      <c r="D5" s="31"/>
    </row>
    <row r="6" spans="1:5" ht="20.25" x14ac:dyDescent="0.3">
      <c r="A6" s="31" t="s">
        <v>1</v>
      </c>
      <c r="B6" s="31"/>
      <c r="C6" s="31"/>
      <c r="D6" s="31"/>
    </row>
    <row r="7" spans="1:5" ht="20.25" x14ac:dyDescent="0.3">
      <c r="A7" s="31" t="s">
        <v>12</v>
      </c>
      <c r="B7" s="31"/>
      <c r="C7" s="31"/>
      <c r="D7" s="31"/>
    </row>
    <row r="8" spans="1:5" ht="20.25" x14ac:dyDescent="0.3">
      <c r="A8" s="32" t="s">
        <v>21</v>
      </c>
      <c r="B8" s="33"/>
      <c r="C8" s="33"/>
      <c r="D8" s="33"/>
    </row>
    <row r="9" spans="1:5" ht="21" thickBot="1" x14ac:dyDescent="0.35">
      <c r="A9" s="24"/>
      <c r="B9" s="24"/>
      <c r="C9" s="24"/>
      <c r="D9" s="24"/>
    </row>
    <row r="10" spans="1:5" ht="21" thickTop="1" x14ac:dyDescent="0.3">
      <c r="A10" s="25"/>
      <c r="B10" s="25"/>
      <c r="C10" s="25"/>
      <c r="D10" s="25"/>
    </row>
    <row r="11" spans="1:5" x14ac:dyDescent="0.2">
      <c r="A11" s="13"/>
      <c r="B11" s="7" t="s">
        <v>2</v>
      </c>
      <c r="C11" s="7" t="s">
        <v>5</v>
      </c>
      <c r="D11" s="7" t="s">
        <v>7</v>
      </c>
    </row>
    <row r="12" spans="1:5" x14ac:dyDescent="0.2">
      <c r="A12" s="9" t="s">
        <v>0</v>
      </c>
      <c r="B12" s="9" t="s">
        <v>3</v>
      </c>
      <c r="C12" s="9" t="s">
        <v>6</v>
      </c>
      <c r="D12" s="9" t="s">
        <v>8</v>
      </c>
    </row>
    <row r="13" spans="1:5" x14ac:dyDescent="0.2">
      <c r="A13" s="15"/>
      <c r="B13" s="15"/>
      <c r="C13" s="15"/>
      <c r="D13" s="15"/>
      <c r="E13" s="14"/>
    </row>
    <row r="14" spans="1:5" x14ac:dyDescent="0.2">
      <c r="A14" s="11"/>
      <c r="B14" s="11"/>
      <c r="C14" s="11"/>
      <c r="D14" s="11"/>
      <c r="E14" s="14"/>
    </row>
    <row r="15" spans="1:5" x14ac:dyDescent="0.2">
      <c r="A15" s="9">
        <v>2011</v>
      </c>
      <c r="B15" s="19">
        <v>14092</v>
      </c>
      <c r="C15" s="19">
        <f>5363+13687+22</f>
        <v>19072</v>
      </c>
      <c r="D15" s="19">
        <v>865</v>
      </c>
    </row>
    <row r="16" spans="1:5" x14ac:dyDescent="0.2">
      <c r="A16" s="9"/>
      <c r="B16" s="16">
        <f>B15/(SUM($B15:$D15))</f>
        <v>0.41411737047812158</v>
      </c>
      <c r="C16" s="16">
        <f>C15/(SUM($B15:$D15))</f>
        <v>0.5604631343853772</v>
      </c>
      <c r="D16" s="16">
        <f>D15/(SUM($B15:$D15))</f>
        <v>2.541949513650122E-2</v>
      </c>
    </row>
    <row r="17" spans="1:4" x14ac:dyDescent="0.2">
      <c r="A17" s="9"/>
      <c r="B17" s="16">
        <f>+B15/SUM($B15:$C15)</f>
        <v>0.42491858641900854</v>
      </c>
      <c r="C17" s="16">
        <f>+C15/SUM($B15:$C15)</f>
        <v>0.57508141358099141</v>
      </c>
      <c r="D17" s="17"/>
    </row>
    <row r="18" spans="1:4" x14ac:dyDescent="0.2">
      <c r="A18" s="9"/>
      <c r="B18" s="19"/>
      <c r="C18" s="19"/>
      <c r="D18" s="19"/>
    </row>
    <row r="19" spans="1:4" x14ac:dyDescent="0.2">
      <c r="A19" s="9">
        <v>2012</v>
      </c>
      <c r="B19" s="19">
        <v>15742</v>
      </c>
      <c r="C19" s="19">
        <f>4621+16114</f>
        <v>20735</v>
      </c>
      <c r="D19" s="19">
        <v>887</v>
      </c>
    </row>
    <row r="20" spans="1:4" x14ac:dyDescent="0.2">
      <c r="A20" s="9"/>
      <c r="B20" s="16">
        <f>B19/(SUM($B19:$D19))</f>
        <v>0.42131463440745104</v>
      </c>
      <c r="C20" s="16">
        <f>C19/(SUM($B19:$D19))</f>
        <v>0.55494593726581731</v>
      </c>
      <c r="D20" s="16">
        <f>D19/(SUM($B19:$D19))</f>
        <v>2.3739428326731614E-2</v>
      </c>
    </row>
    <row r="21" spans="1:4" x14ac:dyDescent="0.2">
      <c r="A21" s="9"/>
      <c r="B21" s="16">
        <f>+B19/SUM($B19:$C19)</f>
        <v>0.43155961290676315</v>
      </c>
      <c r="C21" s="16">
        <f>+C19/SUM($B19:$C19)</f>
        <v>0.56844038709323685</v>
      </c>
      <c r="D21" s="17"/>
    </row>
    <row r="22" spans="1:4" x14ac:dyDescent="0.2">
      <c r="A22" s="9"/>
      <c r="B22" s="19"/>
      <c r="C22" s="19"/>
      <c r="D22" s="19"/>
    </row>
    <row r="23" spans="1:4" x14ac:dyDescent="0.2">
      <c r="A23" s="9">
        <v>2013</v>
      </c>
      <c r="B23" s="19">
        <v>18711</v>
      </c>
      <c r="C23" s="19">
        <v>32012</v>
      </c>
      <c r="D23" s="19">
        <v>232</v>
      </c>
    </row>
    <row r="24" spans="1:4" x14ac:dyDescent="0.2">
      <c r="A24" s="9"/>
      <c r="B24" s="16">
        <f>B23/(SUM($B23:$D23))</f>
        <v>0.36720635855166323</v>
      </c>
      <c r="C24" s="16">
        <f>C23/(SUM($B23:$D23))</f>
        <v>0.62824060445491114</v>
      </c>
      <c r="D24" s="16">
        <f>D23/(SUM($B23:$D23))</f>
        <v>4.5530369934255717E-3</v>
      </c>
    </row>
    <row r="25" spans="1:4" x14ac:dyDescent="0.2">
      <c r="A25" s="9"/>
      <c r="B25" s="16">
        <f>+B23/SUM($B23:$C23)</f>
        <v>0.36888590974508606</v>
      </c>
      <c r="C25" s="16">
        <f>+C23/SUM($B23:$C23)</f>
        <v>0.63111409025491394</v>
      </c>
      <c r="D25" s="17"/>
    </row>
    <row r="26" spans="1:4" x14ac:dyDescent="0.2">
      <c r="A26" s="9"/>
      <c r="B26" s="16"/>
      <c r="C26" s="16"/>
      <c r="D26" s="17"/>
    </row>
    <row r="27" spans="1:4" x14ac:dyDescent="0.2">
      <c r="A27" s="9">
        <v>2014</v>
      </c>
      <c r="B27" s="19">
        <v>20442</v>
      </c>
      <c r="C27" s="19">
        <f>7860+3794+25763+1232</f>
        <v>38649</v>
      </c>
      <c r="D27" s="19">
        <v>1445</v>
      </c>
    </row>
    <row r="28" spans="1:4" x14ac:dyDescent="0.2">
      <c r="A28" s="9"/>
      <c r="B28" s="16">
        <f>B27/(SUM($B27:$D27))</f>
        <v>0.33768336196643317</v>
      </c>
      <c r="C28" s="16">
        <f>C27/(SUM($B27:$D27))</f>
        <v>0.63844654420510105</v>
      </c>
      <c r="D28" s="16">
        <f>D27/(SUM($B27:$D27))</f>
        <v>2.3870093828465708E-2</v>
      </c>
    </row>
    <row r="29" spans="1:4" x14ac:dyDescent="0.2">
      <c r="A29" s="9"/>
      <c r="B29" s="16">
        <f>+B27/SUM($B27:$C27)</f>
        <v>0.34594100624460578</v>
      </c>
      <c r="C29" s="16">
        <f>+C27/SUM($B27:$C27)</f>
        <v>0.65405899375539422</v>
      </c>
      <c r="D29" s="17"/>
    </row>
    <row r="30" spans="1:4" x14ac:dyDescent="0.2">
      <c r="A30" s="9"/>
      <c r="B30" s="16"/>
      <c r="C30" s="16"/>
      <c r="D30" s="17"/>
    </row>
    <row r="31" spans="1:4" x14ac:dyDescent="0.2">
      <c r="A31" s="9">
        <v>2015</v>
      </c>
      <c r="B31" s="19">
        <v>22401</v>
      </c>
      <c r="C31" s="34">
        <f>7814+2944+26066+1148</f>
        <v>37972</v>
      </c>
      <c r="D31" s="19">
        <v>974</v>
      </c>
    </row>
    <row r="32" spans="1:4" x14ac:dyDescent="0.2">
      <c r="A32" s="9"/>
      <c r="B32" s="35">
        <f>B31/(SUM($B31:$D31))</f>
        <v>0.3651523301872952</v>
      </c>
      <c r="C32" s="35">
        <f>C31/(SUM($B31:$D31))</f>
        <v>0.6189707728169267</v>
      </c>
      <c r="D32" s="16">
        <f>D31/(SUM($B31:$D31))</f>
        <v>1.5876896995778114E-2</v>
      </c>
    </row>
    <row r="33" spans="1:4" x14ac:dyDescent="0.2">
      <c r="A33" s="9"/>
      <c r="B33" s="35">
        <f>+B31/SUM($B31:$C31)</f>
        <v>0.37104334719162541</v>
      </c>
      <c r="C33" s="35">
        <f>+C31/SUM($B31:$C31)</f>
        <v>0.62895665280837465</v>
      </c>
      <c r="D33" s="17"/>
    </row>
    <row r="34" spans="1:4" ht="15.75" thickBot="1" x14ac:dyDescent="0.25">
      <c r="A34" s="26"/>
      <c r="B34" s="27"/>
      <c r="C34" s="27"/>
      <c r="D34" s="28"/>
    </row>
    <row r="35" spans="1:4" ht="15.75" thickTop="1" x14ac:dyDescent="0.2">
      <c r="A35" s="7"/>
      <c r="B35" s="11"/>
      <c r="C35" s="11"/>
      <c r="D35" s="11"/>
    </row>
    <row r="36" spans="1:4" x14ac:dyDescent="0.2">
      <c r="A36" s="2" t="s">
        <v>32</v>
      </c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</sheetData>
  <mergeCells count="4">
    <mergeCell ref="A5:D5"/>
    <mergeCell ref="A6:D6"/>
    <mergeCell ref="A7:D7"/>
    <mergeCell ref="A8:D8"/>
  </mergeCells>
  <printOptions horizontalCentered="1" verticalCentered="1"/>
  <pageMargins left="0.5" right="0.5" top="0.5" bottom="0.5" header="0.5" footer="0.5"/>
  <pageSetup orientation="portrait" r:id="rId1"/>
  <headerFooter alignWithMargins="0">
    <oddHeader>&amp;R&amp;"Times New Roman,Regular"&amp;10Exhibit No. DCP-6
Docket UE-152253
Page 2 of 3
CORRECTED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showOutlineSymbols="0" view="pageLayout" zoomScaleNormal="100" workbookViewId="0">
      <selection activeCell="E41" sqref="E41"/>
    </sheetView>
  </sheetViews>
  <sheetFormatPr defaultColWidth="9.77734375" defaultRowHeight="15" x14ac:dyDescent="0.2"/>
  <cols>
    <col min="1" max="1" width="6.77734375" style="2" customWidth="1"/>
    <col min="2" max="2" width="20.77734375" style="2" customWidth="1"/>
    <col min="3" max="4" width="15.77734375" style="2" customWidth="1"/>
    <col min="5" max="5" width="14.77734375" style="2" customWidth="1"/>
    <col min="6" max="6" width="15.77734375" style="2" customWidth="1"/>
    <col min="7" max="7" width="4.77734375" style="2" customWidth="1"/>
    <col min="8" max="8" width="15.109375" style="2" customWidth="1"/>
    <col min="9" max="16384" width="9.77734375" style="2"/>
  </cols>
  <sheetData>
    <row r="1" spans="2:8" ht="15.75" x14ac:dyDescent="0.25">
      <c r="F1" s="3"/>
    </row>
    <row r="2" spans="2:8" ht="15.75" x14ac:dyDescent="0.25">
      <c r="E2" s="3"/>
    </row>
    <row r="3" spans="2:8" ht="15.75" x14ac:dyDescent="0.25">
      <c r="E3" s="3"/>
    </row>
    <row r="4" spans="2:8" ht="15.75" x14ac:dyDescent="0.25">
      <c r="E4" s="3"/>
    </row>
    <row r="5" spans="2:8" ht="20.25" x14ac:dyDescent="0.3">
      <c r="B5" s="4" t="s">
        <v>34</v>
      </c>
      <c r="C5" s="4"/>
      <c r="D5" s="4"/>
      <c r="E5" s="4"/>
      <c r="F5" s="4"/>
    </row>
    <row r="6" spans="2:8" ht="20.25" x14ac:dyDescent="0.3">
      <c r="B6" s="4" t="s">
        <v>1</v>
      </c>
      <c r="C6" s="5"/>
      <c r="D6" s="5"/>
      <c r="E6" s="5"/>
      <c r="F6" s="5"/>
    </row>
    <row r="7" spans="2:8" ht="20.25" x14ac:dyDescent="0.3">
      <c r="B7" s="4" t="s">
        <v>33</v>
      </c>
      <c r="C7" s="5"/>
      <c r="D7" s="5"/>
      <c r="E7" s="5"/>
      <c r="F7" s="5"/>
    </row>
    <row r="8" spans="2:8" ht="20.25" x14ac:dyDescent="0.3">
      <c r="B8" s="12" t="s">
        <v>10</v>
      </c>
      <c r="C8" s="5"/>
      <c r="D8" s="5"/>
      <c r="E8" s="5"/>
      <c r="F8" s="5"/>
    </row>
    <row r="10" spans="2:8" ht="15.75" thickBot="1" x14ac:dyDescent="0.25">
      <c r="B10" s="6"/>
      <c r="C10" s="6"/>
      <c r="D10" s="6"/>
      <c r="E10" s="6"/>
      <c r="F10" s="6"/>
    </row>
    <row r="11" spans="2:8" ht="15.75" thickTop="1" x14ac:dyDescent="0.2">
      <c r="B11" s="13"/>
      <c r="C11" s="13"/>
      <c r="D11" s="13"/>
      <c r="E11" s="13"/>
      <c r="F11" s="13"/>
    </row>
    <row r="12" spans="2:8" x14ac:dyDescent="0.2">
      <c r="B12" s="13"/>
      <c r="C12" s="7" t="s">
        <v>2</v>
      </c>
      <c r="D12" s="7" t="s">
        <v>16</v>
      </c>
      <c r="E12" s="7" t="s">
        <v>22</v>
      </c>
      <c r="F12" s="7" t="s">
        <v>7</v>
      </c>
    </row>
    <row r="13" spans="2:8" x14ac:dyDescent="0.2">
      <c r="B13" s="7" t="s">
        <v>9</v>
      </c>
      <c r="C13" s="7" t="s">
        <v>3</v>
      </c>
      <c r="D13" s="7" t="s">
        <v>23</v>
      </c>
      <c r="E13" s="7" t="s">
        <v>6</v>
      </c>
      <c r="F13" s="7" t="s">
        <v>8</v>
      </c>
    </row>
    <row r="14" spans="2:8" x14ac:dyDescent="0.2">
      <c r="B14" s="15"/>
      <c r="C14" s="15"/>
      <c r="D14" s="15"/>
      <c r="E14" s="15"/>
      <c r="F14" s="15"/>
    </row>
    <row r="15" spans="2:8" ht="20.45" customHeight="1" x14ac:dyDescent="0.2">
      <c r="B15" s="11"/>
      <c r="C15" s="11"/>
      <c r="D15" s="11"/>
      <c r="E15" s="11"/>
      <c r="F15" s="11"/>
    </row>
    <row r="16" spans="2:8" ht="18.600000000000001" customHeight="1" x14ac:dyDescent="0.2">
      <c r="B16" s="8" t="s">
        <v>24</v>
      </c>
      <c r="C16" s="19">
        <v>3163000</v>
      </c>
      <c r="D16" s="19">
        <v>0</v>
      </c>
      <c r="E16" s="19">
        <f>3060000+225000</f>
        <v>3285000</v>
      </c>
      <c r="F16" s="19"/>
      <c r="H16" s="29"/>
    </row>
    <row r="17" spans="2:12" x14ac:dyDescent="0.2">
      <c r="B17" s="8"/>
      <c r="C17" s="16">
        <f>+C16/SUM(C16:F16)</f>
        <v>0.49053970223325061</v>
      </c>
      <c r="D17" s="16">
        <f>+D16/SUM(C16:F16)</f>
        <v>0</v>
      </c>
      <c r="E17" s="16">
        <f>+E16/SUM(C16:F16)</f>
        <v>0.50946029776674939</v>
      </c>
      <c r="F17" s="16">
        <f>+F16/SUM(C16:F16)</f>
        <v>0</v>
      </c>
      <c r="H17" s="29"/>
    </row>
    <row r="18" spans="2:12" x14ac:dyDescent="0.2">
      <c r="B18" s="8"/>
      <c r="C18" s="16">
        <f>+C16/(SUM(C16:E16))</f>
        <v>0.49053970223325061</v>
      </c>
      <c r="D18" s="16">
        <f>+D16/(SUM(C16:E16))</f>
        <v>0</v>
      </c>
      <c r="E18" s="16">
        <f>+E16/(SUM(C16:E16))</f>
        <v>0.50946029776674939</v>
      </c>
      <c r="F18" s="17"/>
    </row>
    <row r="19" spans="2:12" x14ac:dyDescent="0.2">
      <c r="B19" s="8"/>
      <c r="C19" s="16"/>
      <c r="D19" s="16"/>
      <c r="E19" s="16"/>
      <c r="F19" s="17"/>
    </row>
    <row r="20" spans="2:12" x14ac:dyDescent="0.2">
      <c r="B20" s="8" t="s">
        <v>15</v>
      </c>
      <c r="C20" s="19">
        <v>1076000</v>
      </c>
      <c r="D20" s="19">
        <v>0</v>
      </c>
      <c r="E20" s="19">
        <f>749000+453000</f>
        <v>1202000</v>
      </c>
      <c r="F20" s="19"/>
    </row>
    <row r="21" spans="2:12" x14ac:dyDescent="0.2">
      <c r="B21" s="8"/>
      <c r="C21" s="16">
        <f>+C20/SUM(C20:F20)</f>
        <v>0.47234416154521508</v>
      </c>
      <c r="D21" s="16">
        <f>+D20/SUM(C20:F20)</f>
        <v>0</v>
      </c>
      <c r="E21" s="16">
        <f>+E20/SUM(C20:F20)</f>
        <v>0.52765583845478492</v>
      </c>
      <c r="F21" s="16">
        <f>+F20/SUM(C20:F20)</f>
        <v>0</v>
      </c>
    </row>
    <row r="22" spans="2:12" x14ac:dyDescent="0.2">
      <c r="B22" s="8"/>
      <c r="C22" s="16">
        <f>+C20/(SUM(C20:E20))</f>
        <v>0.47234416154521508</v>
      </c>
      <c r="D22" s="16">
        <f>+D20/(SUM(C20:E20))</f>
        <v>0</v>
      </c>
      <c r="E22" s="16">
        <f>+E20/(SUM(C20:E20))</f>
        <v>0.52765583845478492</v>
      </c>
      <c r="F22" s="17"/>
    </row>
    <row r="23" spans="2:12" x14ac:dyDescent="0.2">
      <c r="B23" s="8"/>
      <c r="C23" s="16"/>
      <c r="D23" s="16"/>
      <c r="E23" s="16"/>
      <c r="F23" s="17"/>
    </row>
    <row r="24" spans="2:12" x14ac:dyDescent="0.2">
      <c r="B24" s="8" t="s">
        <v>25</v>
      </c>
      <c r="C24" s="30">
        <v>4705000</v>
      </c>
      <c r="D24" s="30">
        <v>0</v>
      </c>
      <c r="E24" s="30">
        <f>4237000+34000</f>
        <v>4271000</v>
      </c>
      <c r="F24" s="30">
        <v>50000</v>
      </c>
    </row>
    <row r="25" spans="2:12" x14ac:dyDescent="0.2">
      <c r="B25" s="8"/>
      <c r="C25" s="16">
        <f>+C24/SUM(C24:F24)</f>
        <v>0.52127188123199641</v>
      </c>
      <c r="D25" s="16">
        <f>+D24/SUM(C24:F24)</f>
        <v>0</v>
      </c>
      <c r="E25" s="16">
        <f>+E24/SUM(C24:F24)</f>
        <v>0.47318856636383783</v>
      </c>
      <c r="F25" s="16">
        <f>+F24/SUM(C24:F24)</f>
        <v>5.5395524041657431E-3</v>
      </c>
    </row>
    <row r="26" spans="2:12" x14ac:dyDescent="0.2">
      <c r="B26" s="8"/>
      <c r="C26" s="16">
        <f>+C24/(SUM(C24:E24))</f>
        <v>0.52417557932263814</v>
      </c>
      <c r="D26" s="16">
        <f>+D24/(SUM(C24:E24))</f>
        <v>0</v>
      </c>
      <c r="E26" s="16">
        <f>+E24/(SUM(C24:E24))</f>
        <v>0.47582442067736186</v>
      </c>
      <c r="F26" s="17"/>
    </row>
    <row r="27" spans="2:12" x14ac:dyDescent="0.2">
      <c r="B27" s="8"/>
      <c r="C27" s="16"/>
      <c r="D27" s="16"/>
      <c r="E27" s="16"/>
      <c r="F27" s="17"/>
    </row>
    <row r="28" spans="2:12" ht="19.149999999999999" customHeight="1" x14ac:dyDescent="0.2">
      <c r="B28" s="8" t="s">
        <v>13</v>
      </c>
      <c r="C28" s="19">
        <v>7503000</v>
      </c>
      <c r="D28" s="19">
        <v>2000</v>
      </c>
      <c r="E28" s="19">
        <f>7078000+68000</f>
        <v>7146000</v>
      </c>
      <c r="F28" s="19">
        <v>20000</v>
      </c>
      <c r="I28" s="13"/>
      <c r="J28" s="13"/>
      <c r="K28" s="13"/>
      <c r="L28" s="13"/>
    </row>
    <row r="29" spans="2:12" x14ac:dyDescent="0.2">
      <c r="B29" s="8"/>
      <c r="C29" s="16">
        <f>+C28/SUM(C28:F28)</f>
        <v>0.51141708131688368</v>
      </c>
      <c r="D29" s="16">
        <f>+D28/SUM(C28:F28)</f>
        <v>1.3632335900756593E-4</v>
      </c>
      <c r="E29" s="16">
        <f>+E28/SUM(C28:F28)</f>
        <v>0.4870833617340331</v>
      </c>
      <c r="F29" s="16">
        <f>+F28/SUM(C28:F28)</f>
        <v>1.3632335900756595E-3</v>
      </c>
      <c r="I29" s="7"/>
      <c r="J29" s="7"/>
      <c r="K29" s="7"/>
      <c r="L29" s="7"/>
    </row>
    <row r="30" spans="2:12" x14ac:dyDescent="0.2">
      <c r="B30" s="8"/>
      <c r="C30" s="16">
        <f>+C28/(SUM(C28:E28))</f>
        <v>0.51211521397856796</v>
      </c>
      <c r="D30" s="16">
        <f>+D28/(SUM(C28:E28))</f>
        <v>1.3650945327963962E-4</v>
      </c>
      <c r="E30" s="16">
        <f>+E28/(SUM(C28:E28))</f>
        <v>0.48774827656815234</v>
      </c>
      <c r="F30" s="17"/>
      <c r="I30" s="7"/>
      <c r="J30" s="7"/>
      <c r="K30" s="7"/>
      <c r="L30" s="7"/>
    </row>
    <row r="31" spans="2:12" x14ac:dyDescent="0.2">
      <c r="B31" s="8"/>
      <c r="C31" s="16"/>
      <c r="D31" s="16"/>
      <c r="E31" s="16"/>
      <c r="F31" s="17"/>
      <c r="I31" s="7"/>
      <c r="J31" s="7"/>
      <c r="K31" s="7"/>
      <c r="L31" s="7"/>
    </row>
    <row r="32" spans="2:12" x14ac:dyDescent="0.2">
      <c r="B32" s="8"/>
      <c r="C32" s="16"/>
      <c r="D32" s="16"/>
      <c r="E32" s="16"/>
      <c r="F32" s="17"/>
      <c r="I32" s="16"/>
      <c r="J32" s="16"/>
      <c r="K32" s="16"/>
      <c r="L32" s="17"/>
    </row>
    <row r="33" spans="2:12" x14ac:dyDescent="0.2">
      <c r="B33" s="8" t="s">
        <v>26</v>
      </c>
      <c r="C33" s="19">
        <v>22401000</v>
      </c>
      <c r="D33" s="19">
        <v>0</v>
      </c>
      <c r="E33" s="34">
        <f>7814000+2944000+26066000+1148000</f>
        <v>37972000</v>
      </c>
      <c r="F33" s="19">
        <v>974000</v>
      </c>
      <c r="I33" s="16"/>
      <c r="J33" s="16"/>
      <c r="K33" s="16"/>
      <c r="L33" s="17"/>
    </row>
    <row r="34" spans="2:12" x14ac:dyDescent="0.2">
      <c r="B34" s="2" t="s">
        <v>27</v>
      </c>
      <c r="C34" s="35">
        <f>+C33/SUM(C33:F33)</f>
        <v>0.3651523301872952</v>
      </c>
      <c r="D34" s="16">
        <f>+D33/SUM(C33:F33)</f>
        <v>0</v>
      </c>
      <c r="E34" s="35">
        <f>+E33/SUM(C33:F33)</f>
        <v>0.6189707728169267</v>
      </c>
      <c r="F34" s="16">
        <f>+F33/SUM(C33:F33)</f>
        <v>1.5876896995778114E-2</v>
      </c>
      <c r="I34" s="16"/>
      <c r="J34" s="16"/>
      <c r="K34" s="16"/>
      <c r="L34" s="17"/>
    </row>
    <row r="35" spans="2:12" x14ac:dyDescent="0.2">
      <c r="B35" s="8" t="s">
        <v>28</v>
      </c>
      <c r="C35" s="35">
        <f>+C33/(SUM(C33:E33))</f>
        <v>0.37104334719162541</v>
      </c>
      <c r="D35" s="16">
        <f>+D33/(SUM(C33:E33))</f>
        <v>0</v>
      </c>
      <c r="E35" s="35">
        <f>+E33/(SUM(C33:E33))</f>
        <v>0.62895665280837465</v>
      </c>
      <c r="F35" s="17"/>
      <c r="I35" s="16"/>
      <c r="J35" s="16"/>
      <c r="K35" s="16"/>
      <c r="L35" s="17"/>
    </row>
    <row r="36" spans="2:12" x14ac:dyDescent="0.2">
      <c r="C36" s="16"/>
      <c r="D36" s="16"/>
      <c r="E36" s="16"/>
      <c r="F36" s="17"/>
      <c r="I36" s="16"/>
      <c r="J36" s="16"/>
      <c r="K36" s="16"/>
      <c r="L36" s="17"/>
    </row>
    <row r="37" spans="2:12" ht="15.75" thickBot="1" x14ac:dyDescent="0.25">
      <c r="B37" s="6"/>
      <c r="C37" s="6"/>
      <c r="D37" s="6"/>
      <c r="E37" s="6"/>
      <c r="F37" s="6"/>
    </row>
    <row r="38" spans="2:12" ht="15.75" thickTop="1" x14ac:dyDescent="0.2">
      <c r="B38" s="11"/>
      <c r="C38" s="11"/>
      <c r="D38" s="11"/>
      <c r="E38" s="11"/>
      <c r="F38" s="11"/>
    </row>
    <row r="39" spans="2:12" x14ac:dyDescent="0.2">
      <c r="B39" s="2" t="s">
        <v>29</v>
      </c>
    </row>
    <row r="41" spans="2:12" x14ac:dyDescent="0.2">
      <c r="B41" s="2" t="s">
        <v>35</v>
      </c>
    </row>
  </sheetData>
  <printOptions horizontalCentered="1"/>
  <pageMargins left="0.5" right="0.5" top="0.5" bottom="0.55000000000000004" header="0" footer="0"/>
  <pageSetup scale="89" orientation="portrait" r:id="rId1"/>
  <headerFooter alignWithMargins="0">
    <oddHeader>&amp;R&amp;"Times New Roman,Regular"&amp;10Exhibit No. DCP-6
Docket UE-152253
Page 3 of 3
CORRECTED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587"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2015-11-25T08:00:00+00:00</OpenedDate>
    <Date1 xmlns="dc463f71-b30c-4ab2-9473-d307f9d35888">2016-04-07T15:05:05+00:00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73CBA-0E37-4DE8-8E02-301075F58DD3}"/>
</file>

<file path=customXml/itemProps2.xml><?xml version="1.0" encoding="utf-8"?>
<ds:datastoreItem xmlns:ds="http://schemas.openxmlformats.org/officeDocument/2006/customXml" ds:itemID="{21BA77CA-713A-48CD-9276-91DB3493D441}"/>
</file>

<file path=customXml/itemProps3.xml><?xml version="1.0" encoding="utf-8"?>
<ds:datastoreItem xmlns:ds="http://schemas.openxmlformats.org/officeDocument/2006/customXml" ds:itemID="{FA44CBCC-3F54-439C-BE93-B8BC6C87CBCE}"/>
</file>

<file path=customXml/itemProps4.xml><?xml version="1.0" encoding="utf-8"?>
<ds:datastoreItem xmlns:ds="http://schemas.openxmlformats.org/officeDocument/2006/customXml" ds:itemID="{B85A263A-6CE8-4F7D-9E03-19F8D0804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 DCP-6, P 1</vt:lpstr>
      <vt:lpstr>DCP-6, P 2 </vt:lpstr>
      <vt:lpstr>DCP-6, p 3</vt:lpstr>
      <vt:lpstr>Sheet2</vt:lpstr>
      <vt:lpstr>'DCP-6, p 3'!DDD</vt:lpstr>
      <vt:lpstr>'DCP-6, P 2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</dc:creator>
  <cp:lastModifiedBy>Information Services</cp:lastModifiedBy>
  <cp:lastPrinted>2016-04-06T16:31:45Z</cp:lastPrinted>
  <dcterms:created xsi:type="dcterms:W3CDTF">2001-11-16T16:54:37Z</dcterms:created>
  <dcterms:modified xsi:type="dcterms:W3CDTF">2016-04-06T23:28:09Z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